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CCONF\NUCOF\BSPN\BSPN 2019\Documentos_BSPN 2019\2-Quadros\"/>
    </mc:Choice>
  </mc:AlternateContent>
  <bookViews>
    <workbookView xWindow="-120" yWindow="-120" windowWidth="20730" windowHeight="11160" tabRatio="856"/>
  </bookViews>
  <sheets>
    <sheet name="Base_BP" sheetId="1" r:id="rId1"/>
    <sheet name="Base_DVP" sheetId="2" r:id="rId2"/>
    <sheet name="Base_Receita" sheetId="3" r:id="rId3"/>
    <sheet name="Base_Despesa" sheetId="4" r:id="rId4"/>
    <sheet name="Q1" sheetId="5" r:id="rId5"/>
    <sheet name="Q2" sheetId="6" r:id="rId6"/>
    <sheet name="Q3" sheetId="7" r:id="rId7"/>
    <sheet name="Q4" sheetId="8" r:id="rId8"/>
    <sheet name="Q5" sheetId="79" r:id="rId9"/>
    <sheet name="Q6" sheetId="10" r:id="rId10"/>
    <sheet name="Q7" sheetId="11" r:id="rId11"/>
    <sheet name="Q8" sheetId="12" r:id="rId12"/>
    <sheet name="Q9" sheetId="13" r:id="rId13"/>
    <sheet name="Q10" sheetId="14" r:id="rId14"/>
    <sheet name="Q11" sheetId="15" r:id="rId15"/>
    <sheet name="Q12" sheetId="16" r:id="rId16"/>
    <sheet name="Q13" sheetId="62" r:id="rId17"/>
    <sheet name="Q14" sheetId="17" r:id="rId18"/>
    <sheet name="Q15" sheetId="63" r:id="rId19"/>
    <sheet name="Q16" sheetId="64" r:id="rId20"/>
    <sheet name="Q17" sheetId="18" r:id="rId21"/>
    <sheet name="Q18" sheetId="65" r:id="rId22"/>
    <sheet name="Q19" sheetId="66" r:id="rId23"/>
    <sheet name="Q20" sheetId="19" r:id="rId24"/>
    <sheet name="Q21" sheetId="67" r:id="rId25"/>
    <sheet name="Q22" sheetId="68" r:id="rId26"/>
    <sheet name="Q23" sheetId="20" r:id="rId27"/>
    <sheet name="Q24" sheetId="69" r:id="rId28"/>
    <sheet name="Q25" sheetId="21" r:id="rId29"/>
    <sheet name="Q26" sheetId="71" r:id="rId30"/>
    <sheet name="Q27" sheetId="22" r:id="rId31"/>
    <sheet name="Q28" sheetId="72" r:id="rId32"/>
    <sheet name="Q29" sheetId="24" r:id="rId33"/>
    <sheet name="Q30" sheetId="25" r:id="rId34"/>
    <sheet name="Q31" sheetId="26" r:id="rId35"/>
    <sheet name="Q32" sheetId="73" r:id="rId36"/>
    <sheet name="Q33" sheetId="27" r:id="rId37"/>
    <sheet name="Q34" sheetId="33" r:id="rId38"/>
    <sheet name="Q35" sheetId="74" r:id="rId39"/>
    <sheet name="Q36" sheetId="28" r:id="rId40"/>
    <sheet name="Q37" sheetId="34" r:id="rId41"/>
    <sheet name="Q38" sheetId="75" r:id="rId42"/>
    <sheet name="Q39" sheetId="29" r:id="rId43"/>
    <sheet name="Q40" sheetId="35" r:id="rId44"/>
    <sheet name="Q41" sheetId="76" r:id="rId45"/>
    <sheet name="Q42" sheetId="30" r:id="rId46"/>
    <sheet name="Q43" sheetId="36" r:id="rId47"/>
    <sheet name="Q44" sheetId="77" r:id="rId48"/>
    <sheet name="Q45" sheetId="31" r:id="rId49"/>
    <sheet name="Q46" sheetId="37" r:id="rId50"/>
    <sheet name="Q47" sheetId="78" r:id="rId51"/>
    <sheet name="Q48" sheetId="32" r:id="rId52"/>
    <sheet name="Q49" sheetId="38" r:id="rId53"/>
    <sheet name="Q50" sheetId="39" r:id="rId54"/>
    <sheet name="Q51" sheetId="40" r:id="rId55"/>
    <sheet name="Q52" sheetId="41" r:id="rId56"/>
    <sheet name="Q53" sheetId="42" r:id="rId57"/>
    <sheet name="Q54" sheetId="43" r:id="rId58"/>
    <sheet name="Q55" sheetId="44" r:id="rId59"/>
    <sheet name="Q56" sheetId="45" r:id="rId60"/>
    <sheet name="Q57" sheetId="46" r:id="rId61"/>
    <sheet name="Q58" sheetId="47" r:id="rId62"/>
    <sheet name="Q59" sheetId="48" r:id="rId63"/>
    <sheet name="Q60" sheetId="49" r:id="rId64"/>
    <sheet name="Q61" sheetId="50" r:id="rId65"/>
    <sheet name="Q62" sheetId="51" r:id="rId66"/>
    <sheet name="Q63" sheetId="52" r:id="rId67"/>
    <sheet name="Q64" sheetId="53" r:id="rId68"/>
    <sheet name="Q65" sheetId="54" r:id="rId69"/>
    <sheet name="Q66" sheetId="55" r:id="rId70"/>
    <sheet name="Q67" sheetId="56" r:id="rId71"/>
    <sheet name="Q68" sheetId="57" r:id="rId72"/>
    <sheet name="Q69" sheetId="58" r:id="rId73"/>
    <sheet name="Q70" sheetId="59" r:id="rId7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69" l="1"/>
  <c r="D11" i="79" l="1"/>
  <c r="M11" i="79" s="1"/>
  <c r="G11" i="79"/>
  <c r="J11" i="79"/>
  <c r="N11" i="79"/>
  <c r="D12" i="79"/>
  <c r="M12" i="79" s="1"/>
  <c r="G12" i="79"/>
  <c r="J12" i="79"/>
  <c r="N12" i="79"/>
  <c r="D13" i="79"/>
  <c r="D15" i="79" s="1"/>
  <c r="G13" i="79"/>
  <c r="J13" i="79"/>
  <c r="N13" i="79"/>
  <c r="D14" i="79"/>
  <c r="G14" i="79"/>
  <c r="G15" i="79" s="1"/>
  <c r="J14" i="79"/>
  <c r="M14" i="79"/>
  <c r="N14" i="79"/>
  <c r="J15" i="79"/>
  <c r="N15" i="79"/>
  <c r="D19" i="79"/>
  <c r="M19" i="79" s="1"/>
  <c r="G19" i="79"/>
  <c r="J19" i="79"/>
  <c r="N19" i="79"/>
  <c r="D20" i="79"/>
  <c r="M20" i="79" s="1"/>
  <c r="G20" i="79"/>
  <c r="G23" i="79" s="1"/>
  <c r="J20" i="79"/>
  <c r="N20" i="79"/>
  <c r="D21" i="79"/>
  <c r="D23" i="79" s="1"/>
  <c r="G21" i="79"/>
  <c r="J21" i="79"/>
  <c r="N21" i="79"/>
  <c r="D22" i="79"/>
  <c r="G22" i="79"/>
  <c r="J22" i="79"/>
  <c r="M22" i="79" s="1"/>
  <c r="N22" i="79"/>
  <c r="N23" i="79"/>
  <c r="M15" i="79" l="1"/>
  <c r="M23" i="79"/>
  <c r="M21" i="79"/>
  <c r="M13" i="79"/>
  <c r="J23" i="79"/>
  <c r="L11" i="57"/>
  <c r="I14" i="57"/>
  <c r="G14" i="57"/>
  <c r="E14" i="57"/>
  <c r="I13" i="57"/>
  <c r="G13" i="57"/>
  <c r="E13" i="57"/>
  <c r="I12" i="57"/>
  <c r="G12" i="57"/>
  <c r="E12" i="57"/>
  <c r="L10" i="57"/>
  <c r="I10" i="57"/>
  <c r="G10" i="57"/>
  <c r="E10" i="57"/>
  <c r="I9" i="57"/>
  <c r="G9" i="57"/>
  <c r="E9" i="57"/>
  <c r="K14" i="57" l="1"/>
  <c r="L15" i="57"/>
  <c r="I11" i="57"/>
  <c r="I15" i="57" s="1"/>
  <c r="G11" i="57"/>
  <c r="G15" i="57" s="1"/>
  <c r="E11" i="57"/>
  <c r="K13" i="57"/>
  <c r="K12" i="57"/>
  <c r="K9" i="57"/>
  <c r="K11" i="57" l="1"/>
  <c r="E15" i="57"/>
  <c r="J27" i="6" l="1"/>
  <c r="G27" i="6"/>
  <c r="D27" i="6"/>
  <c r="J26" i="6"/>
  <c r="G26" i="6"/>
  <c r="D26" i="6"/>
  <c r="J25" i="6"/>
  <c r="G25" i="6"/>
  <c r="D25" i="6"/>
  <c r="G24" i="6"/>
  <c r="J24" i="6"/>
  <c r="D24" i="6"/>
  <c r="J23" i="6"/>
  <c r="G23" i="6"/>
  <c r="D23" i="6"/>
  <c r="K11" i="58" l="1"/>
  <c r="K16" i="58"/>
  <c r="K19" i="58" l="1"/>
  <c r="K20" i="58" s="1"/>
  <c r="H18" i="58"/>
  <c r="F18" i="58"/>
  <c r="D18" i="58"/>
  <c r="R957" i="1"/>
  <c r="S957" i="1"/>
  <c r="H22" i="59"/>
  <c r="F22" i="59"/>
  <c r="D22" i="59"/>
  <c r="H20" i="59"/>
  <c r="F20" i="59"/>
  <c r="D20" i="59"/>
  <c r="H21" i="59"/>
  <c r="F21" i="59"/>
  <c r="D21" i="59"/>
  <c r="J22" i="59" l="1"/>
  <c r="J18" i="58"/>
  <c r="J21" i="59"/>
  <c r="H10" i="59" l="1"/>
  <c r="F10" i="59"/>
  <c r="D10" i="59"/>
  <c r="J10" i="59" l="1"/>
  <c r="K11" i="39"/>
  <c r="K10" i="78" l="1"/>
  <c r="K9" i="78"/>
  <c r="K11" i="78" s="1"/>
  <c r="K10" i="77"/>
  <c r="K9" i="77"/>
  <c r="K11" i="77"/>
  <c r="K10" i="76"/>
  <c r="K9" i="76"/>
  <c r="K10" i="75"/>
  <c r="K9" i="75"/>
  <c r="K10" i="74"/>
  <c r="K11" i="74" s="1"/>
  <c r="K9" i="74"/>
  <c r="K10" i="73"/>
  <c r="K9" i="73"/>
  <c r="K11" i="73" s="1"/>
  <c r="H16" i="72"/>
  <c r="H10" i="71" s="1"/>
  <c r="F16" i="72"/>
  <c r="F10" i="71" s="1"/>
  <c r="D16" i="72"/>
  <c r="D10" i="71" s="1"/>
  <c r="H15" i="72"/>
  <c r="F15" i="72"/>
  <c r="D15" i="72"/>
  <c r="H14" i="72"/>
  <c r="F14" i="72"/>
  <c r="D14" i="72"/>
  <c r="H13" i="72"/>
  <c r="F13" i="72"/>
  <c r="D13" i="72"/>
  <c r="H12" i="72"/>
  <c r="F12" i="72"/>
  <c r="D12" i="72"/>
  <c r="H11" i="72"/>
  <c r="F11" i="72"/>
  <c r="D11" i="72"/>
  <c r="H10" i="72"/>
  <c r="F10" i="72"/>
  <c r="D10" i="72"/>
  <c r="H9" i="72"/>
  <c r="F9" i="72"/>
  <c r="D9" i="72"/>
  <c r="K9" i="71"/>
  <c r="J12" i="72"/>
  <c r="H17" i="69"/>
  <c r="F17" i="69"/>
  <c r="D17" i="69"/>
  <c r="H16" i="69"/>
  <c r="F16" i="69"/>
  <c r="D16" i="69"/>
  <c r="H15" i="69"/>
  <c r="F15" i="69"/>
  <c r="D15" i="69"/>
  <c r="H14" i="69"/>
  <c r="F14" i="69"/>
  <c r="D14" i="69"/>
  <c r="H13" i="69"/>
  <c r="F13" i="69"/>
  <c r="D13" i="69"/>
  <c r="H12" i="69"/>
  <c r="F12" i="69"/>
  <c r="D12" i="69"/>
  <c r="H11" i="69"/>
  <c r="F11" i="69"/>
  <c r="D11" i="69"/>
  <c r="H10" i="69"/>
  <c r="F10" i="69"/>
  <c r="D10" i="69"/>
  <c r="H9" i="69"/>
  <c r="F9" i="69"/>
  <c r="D9" i="69"/>
  <c r="K9" i="68"/>
  <c r="H14" i="67"/>
  <c r="F14" i="67"/>
  <c r="D14" i="67"/>
  <c r="H13" i="67"/>
  <c r="F13" i="67"/>
  <c r="D13" i="67"/>
  <c r="H12" i="67"/>
  <c r="F12" i="67"/>
  <c r="D12" i="67"/>
  <c r="H11" i="67"/>
  <c r="F11" i="67"/>
  <c r="D11" i="67"/>
  <c r="H10" i="67"/>
  <c r="F10" i="67"/>
  <c r="D10" i="67"/>
  <c r="H9" i="67"/>
  <c r="F9" i="67"/>
  <c r="D9" i="67"/>
  <c r="K9" i="66"/>
  <c r="H17" i="65"/>
  <c r="F17" i="65"/>
  <c r="D17" i="65"/>
  <c r="H16" i="65"/>
  <c r="F16" i="65"/>
  <c r="D16" i="65"/>
  <c r="H15" i="65"/>
  <c r="F15" i="65"/>
  <c r="D15" i="65"/>
  <c r="J15" i="65" s="1"/>
  <c r="H14" i="65"/>
  <c r="F14" i="65"/>
  <c r="D14" i="65"/>
  <c r="H13" i="65"/>
  <c r="F13" i="65"/>
  <c r="D13" i="65"/>
  <c r="H12" i="65"/>
  <c r="F12" i="65"/>
  <c r="D12" i="65"/>
  <c r="H11" i="65"/>
  <c r="F11" i="65"/>
  <c r="D11" i="65"/>
  <c r="J11" i="65" s="1"/>
  <c r="H10" i="65"/>
  <c r="F10" i="65"/>
  <c r="D10" i="65"/>
  <c r="H9" i="65"/>
  <c r="F9" i="65"/>
  <c r="D9" i="65"/>
  <c r="K9" i="64"/>
  <c r="K17" i="63"/>
  <c r="K10" i="62" s="1"/>
  <c r="H16" i="63"/>
  <c r="F16" i="63"/>
  <c r="D16" i="63"/>
  <c r="H15" i="63"/>
  <c r="F15" i="63"/>
  <c r="D15" i="63"/>
  <c r="H14" i="63"/>
  <c r="F14" i="63"/>
  <c r="J14" i="63" s="1"/>
  <c r="D14" i="63"/>
  <c r="H13" i="63"/>
  <c r="F13" i="63"/>
  <c r="D13" i="63"/>
  <c r="H12" i="63"/>
  <c r="F12" i="63"/>
  <c r="D12" i="63"/>
  <c r="H11" i="63"/>
  <c r="F11" i="63"/>
  <c r="D11" i="63"/>
  <c r="H10" i="63"/>
  <c r="F10" i="63"/>
  <c r="D10" i="63"/>
  <c r="H9" i="63"/>
  <c r="F9" i="63"/>
  <c r="D9" i="63"/>
  <c r="K9" i="62"/>
  <c r="J17" i="69" l="1"/>
  <c r="J15" i="72"/>
  <c r="K11" i="62"/>
  <c r="J12" i="65"/>
  <c r="J13" i="65"/>
  <c r="J16" i="65"/>
  <c r="J17" i="65"/>
  <c r="J12" i="69"/>
  <c r="J12" i="67"/>
  <c r="J11" i="67"/>
  <c r="J10" i="63"/>
  <c r="D18" i="69"/>
  <c r="D10" i="68" s="1"/>
  <c r="J11" i="69"/>
  <c r="J14" i="69"/>
  <c r="J15" i="69"/>
  <c r="J10" i="72"/>
  <c r="J14" i="72"/>
  <c r="J16" i="72"/>
  <c r="J11" i="63"/>
  <c r="J15" i="63"/>
  <c r="K11" i="76"/>
  <c r="J13" i="63"/>
  <c r="J10" i="65"/>
  <c r="J14" i="65"/>
  <c r="J10" i="67"/>
  <c r="J14" i="67"/>
  <c r="F18" i="69"/>
  <c r="J13" i="69"/>
  <c r="K11" i="75"/>
  <c r="J12" i="63"/>
  <c r="J16" i="63"/>
  <c r="J10" i="69"/>
  <c r="H17" i="72"/>
  <c r="D17" i="72"/>
  <c r="H17" i="63"/>
  <c r="H10" i="62" s="1"/>
  <c r="K15" i="67"/>
  <c r="K10" i="66" s="1"/>
  <c r="K11" i="66" s="1"/>
  <c r="J13" i="67"/>
  <c r="J9" i="69"/>
  <c r="J13" i="72"/>
  <c r="K17" i="72"/>
  <c r="K18" i="69"/>
  <c r="J11" i="72"/>
  <c r="F17" i="72"/>
  <c r="J9" i="72"/>
  <c r="H18" i="69"/>
  <c r="D15" i="67"/>
  <c r="D10" i="66" s="1"/>
  <c r="H15" i="67"/>
  <c r="H10" i="66" s="1"/>
  <c r="F15" i="67"/>
  <c r="F10" i="66" s="1"/>
  <c r="J9" i="67"/>
  <c r="K18" i="65"/>
  <c r="K10" i="64" s="1"/>
  <c r="K11" i="64" s="1"/>
  <c r="D18" i="65"/>
  <c r="D10" i="64" s="1"/>
  <c r="F18" i="65"/>
  <c r="F10" i="64" s="1"/>
  <c r="H18" i="65"/>
  <c r="H10" i="64" s="1"/>
  <c r="J9" i="65"/>
  <c r="D17" i="63"/>
  <c r="F17" i="63"/>
  <c r="F10" i="62" s="1"/>
  <c r="J9" i="63"/>
  <c r="H26" i="59"/>
  <c r="F26" i="59"/>
  <c r="D26" i="59"/>
  <c r="H25" i="59"/>
  <c r="F25" i="59"/>
  <c r="D25" i="59"/>
  <c r="H24" i="59"/>
  <c r="F24" i="59"/>
  <c r="D24" i="59"/>
  <c r="H23" i="59"/>
  <c r="F23" i="59"/>
  <c r="D23" i="59"/>
  <c r="H16" i="59"/>
  <c r="F16" i="59"/>
  <c r="D16" i="59"/>
  <c r="H15" i="59"/>
  <c r="F15" i="59"/>
  <c r="D15" i="59"/>
  <c r="H14" i="59"/>
  <c r="F14" i="59"/>
  <c r="D14" i="59"/>
  <c r="H13" i="59"/>
  <c r="F13" i="59"/>
  <c r="D13" i="59"/>
  <c r="H12" i="59"/>
  <c r="F12" i="59"/>
  <c r="D12" i="59"/>
  <c r="H11" i="59"/>
  <c r="F11" i="59"/>
  <c r="D11" i="59"/>
  <c r="H9" i="59"/>
  <c r="F9" i="59"/>
  <c r="D9" i="59"/>
  <c r="H15" i="58"/>
  <c r="F15" i="58"/>
  <c r="D15" i="58"/>
  <c r="H14" i="58"/>
  <c r="F14" i="58"/>
  <c r="D14" i="58"/>
  <c r="H10" i="58"/>
  <c r="F10" i="58"/>
  <c r="D10" i="58"/>
  <c r="H9" i="58"/>
  <c r="F9" i="58"/>
  <c r="D9" i="58"/>
  <c r="H17" i="56"/>
  <c r="J31" i="11" s="1"/>
  <c r="F17" i="56"/>
  <c r="G31" i="11" s="1"/>
  <c r="D17" i="56"/>
  <c r="J16" i="56"/>
  <c r="J15" i="56"/>
  <c r="J14" i="56"/>
  <c r="J13" i="56"/>
  <c r="J12" i="56"/>
  <c r="J11" i="56"/>
  <c r="J10" i="56"/>
  <c r="J9" i="56"/>
  <c r="H12" i="55"/>
  <c r="J30" i="11" s="1"/>
  <c r="F12" i="55"/>
  <c r="G30" i="11" s="1"/>
  <c r="D12" i="55"/>
  <c r="D30" i="11" s="1"/>
  <c r="J11" i="55"/>
  <c r="J10" i="55"/>
  <c r="J9" i="55"/>
  <c r="H11" i="54"/>
  <c r="J29" i="11" s="1"/>
  <c r="F11" i="54"/>
  <c r="G29" i="11" s="1"/>
  <c r="D11" i="54"/>
  <c r="D29" i="11" s="1"/>
  <c r="J10" i="54"/>
  <c r="J9" i="54"/>
  <c r="H14" i="53"/>
  <c r="J28" i="11" s="1"/>
  <c r="F14" i="53"/>
  <c r="G28" i="11" s="1"/>
  <c r="D14" i="53"/>
  <c r="D28" i="11" s="1"/>
  <c r="J13" i="53"/>
  <c r="J12" i="53"/>
  <c r="J11" i="53"/>
  <c r="J10" i="53"/>
  <c r="J9" i="53"/>
  <c r="H17" i="52"/>
  <c r="F17" i="52"/>
  <c r="G27" i="11" s="1"/>
  <c r="D17" i="52"/>
  <c r="D27" i="11" s="1"/>
  <c r="J16" i="52"/>
  <c r="J15" i="52"/>
  <c r="J14" i="52"/>
  <c r="J13" i="52"/>
  <c r="J12" i="52"/>
  <c r="J11" i="52"/>
  <c r="J10" i="52"/>
  <c r="J9" i="52"/>
  <c r="H15" i="51"/>
  <c r="J26" i="11" s="1"/>
  <c r="F15" i="51"/>
  <c r="D15" i="51"/>
  <c r="J14" i="51"/>
  <c r="J13" i="51"/>
  <c r="J12" i="51"/>
  <c r="J11" i="51"/>
  <c r="J10" i="51"/>
  <c r="J9" i="51"/>
  <c r="H12" i="50"/>
  <c r="J25" i="11" s="1"/>
  <c r="F12" i="50"/>
  <c r="G25" i="11" s="1"/>
  <c r="D12" i="50"/>
  <c r="D25" i="11" s="1"/>
  <c r="J11" i="50"/>
  <c r="J10" i="50"/>
  <c r="J9" i="50"/>
  <c r="H15" i="49"/>
  <c r="J24" i="11" s="1"/>
  <c r="F15" i="49"/>
  <c r="D15" i="49"/>
  <c r="D24" i="11" s="1"/>
  <c r="J14" i="49"/>
  <c r="J13" i="49"/>
  <c r="J12" i="49"/>
  <c r="J11" i="49"/>
  <c r="J10" i="49"/>
  <c r="J9" i="49"/>
  <c r="H13" i="48"/>
  <c r="J23" i="11" s="1"/>
  <c r="F13" i="48"/>
  <c r="G23" i="11" s="1"/>
  <c r="D13" i="48"/>
  <c r="D23" i="11" s="1"/>
  <c r="J12" i="48"/>
  <c r="J11" i="48"/>
  <c r="J10" i="48"/>
  <c r="J9" i="48"/>
  <c r="H15" i="47"/>
  <c r="J17" i="11" s="1"/>
  <c r="F15" i="47"/>
  <c r="G17" i="11" s="1"/>
  <c r="D15" i="47"/>
  <c r="J14" i="47"/>
  <c r="J13" i="47"/>
  <c r="J12" i="47"/>
  <c r="J11" i="47"/>
  <c r="J10" i="47"/>
  <c r="J9" i="47"/>
  <c r="H14" i="46"/>
  <c r="J16" i="11" s="1"/>
  <c r="F14" i="46"/>
  <c r="D14" i="46"/>
  <c r="D16" i="11" s="1"/>
  <c r="J13" i="46"/>
  <c r="J12" i="46"/>
  <c r="J11" i="46"/>
  <c r="J10" i="46"/>
  <c r="J9" i="46"/>
  <c r="H17" i="45"/>
  <c r="J15" i="11" s="1"/>
  <c r="F17" i="45"/>
  <c r="G15" i="11" s="1"/>
  <c r="D17" i="45"/>
  <c r="J16" i="45"/>
  <c r="J15" i="45"/>
  <c r="J14" i="45"/>
  <c r="J13" i="45"/>
  <c r="J12" i="45"/>
  <c r="J11" i="45"/>
  <c r="J10" i="45"/>
  <c r="J9" i="45"/>
  <c r="H16" i="44"/>
  <c r="J14" i="11" s="1"/>
  <c r="F16" i="44"/>
  <c r="G14" i="11" s="1"/>
  <c r="D16" i="44"/>
  <c r="J15" i="44"/>
  <c r="J14" i="44"/>
  <c r="J13" i="44"/>
  <c r="J12" i="44"/>
  <c r="J11" i="44"/>
  <c r="J10" i="44"/>
  <c r="J9" i="44"/>
  <c r="H12" i="43"/>
  <c r="J13" i="11" s="1"/>
  <c r="F12" i="43"/>
  <c r="D12" i="43"/>
  <c r="D13" i="11" s="1"/>
  <c r="J11" i="43"/>
  <c r="J10" i="43"/>
  <c r="J9" i="43"/>
  <c r="H13" i="42"/>
  <c r="J12" i="11" s="1"/>
  <c r="F13" i="42"/>
  <c r="G12" i="11" s="1"/>
  <c r="D13" i="42"/>
  <c r="D12" i="11" s="1"/>
  <c r="J12" i="42"/>
  <c r="J11" i="42"/>
  <c r="J10" i="42"/>
  <c r="J9" i="42"/>
  <c r="H12" i="41"/>
  <c r="J11" i="11" s="1"/>
  <c r="F12" i="41"/>
  <c r="G11" i="11" s="1"/>
  <c r="D12" i="41"/>
  <c r="J11" i="41"/>
  <c r="J10" i="41"/>
  <c r="J9" i="41"/>
  <c r="K17" i="40"/>
  <c r="H17" i="40"/>
  <c r="F17" i="40"/>
  <c r="D17" i="40"/>
  <c r="J16" i="40"/>
  <c r="J15" i="40"/>
  <c r="J14" i="40"/>
  <c r="J13" i="40"/>
  <c r="J12" i="40"/>
  <c r="J11" i="40"/>
  <c r="J10" i="40"/>
  <c r="J9" i="40"/>
  <c r="H11" i="39"/>
  <c r="J28" i="7" s="1"/>
  <c r="F11" i="39"/>
  <c r="G28" i="7" s="1"/>
  <c r="D11" i="39"/>
  <c r="D28" i="7" s="1"/>
  <c r="J10" i="39"/>
  <c r="J9" i="39"/>
  <c r="H16" i="38"/>
  <c r="H10" i="78" s="1"/>
  <c r="F16" i="38"/>
  <c r="F10" i="78" s="1"/>
  <c r="D16" i="38"/>
  <c r="J15" i="38"/>
  <c r="J14" i="38"/>
  <c r="J13" i="38"/>
  <c r="J12" i="38"/>
  <c r="J11" i="38"/>
  <c r="J10" i="38"/>
  <c r="J9" i="38"/>
  <c r="H17" i="37"/>
  <c r="F17" i="37"/>
  <c r="D17" i="37"/>
  <c r="D10" i="77" s="1"/>
  <c r="J16" i="37"/>
  <c r="J15" i="37"/>
  <c r="J14" i="37"/>
  <c r="J13" i="37"/>
  <c r="J12" i="37"/>
  <c r="J11" i="37"/>
  <c r="J10" i="37"/>
  <c r="J9" i="37"/>
  <c r="H12" i="36"/>
  <c r="H10" i="76" s="1"/>
  <c r="F12" i="36"/>
  <c r="D12" i="36"/>
  <c r="J11" i="36"/>
  <c r="J10" i="36"/>
  <c r="J9" i="36"/>
  <c r="H11" i="35"/>
  <c r="H10" i="75" s="1"/>
  <c r="F11" i="35"/>
  <c r="F10" i="75" s="1"/>
  <c r="D11" i="35"/>
  <c r="D10" i="75" s="1"/>
  <c r="J10" i="75" s="1"/>
  <c r="J10" i="35"/>
  <c r="J9" i="35"/>
  <c r="H17" i="34"/>
  <c r="F17" i="34"/>
  <c r="F10" i="74" s="1"/>
  <c r="D17" i="34"/>
  <c r="J16" i="34"/>
  <c r="J15" i="34"/>
  <c r="J14" i="34"/>
  <c r="J13" i="34"/>
  <c r="J12" i="34"/>
  <c r="J11" i="34"/>
  <c r="J10" i="34"/>
  <c r="J9" i="34"/>
  <c r="H13" i="33"/>
  <c r="F13" i="33"/>
  <c r="D13" i="33"/>
  <c r="J12" i="33"/>
  <c r="J11" i="33"/>
  <c r="J10" i="33"/>
  <c r="J9" i="33"/>
  <c r="H18" i="32"/>
  <c r="F18" i="32"/>
  <c r="D18" i="32"/>
  <c r="D9" i="78" s="1"/>
  <c r="J17" i="32"/>
  <c r="J16" i="32"/>
  <c r="J15" i="32"/>
  <c r="J14" i="32"/>
  <c r="J13" i="32"/>
  <c r="J12" i="32"/>
  <c r="J11" i="32"/>
  <c r="J10" i="32"/>
  <c r="J9" i="32"/>
  <c r="H16" i="31"/>
  <c r="H9" i="77" s="1"/>
  <c r="F16" i="31"/>
  <c r="D16" i="31"/>
  <c r="D9" i="77" s="1"/>
  <c r="J15" i="31"/>
  <c r="J14" i="31"/>
  <c r="J13" i="31"/>
  <c r="J12" i="31"/>
  <c r="J11" i="31"/>
  <c r="J10" i="31"/>
  <c r="J9" i="31"/>
  <c r="H12" i="30"/>
  <c r="F12" i="30"/>
  <c r="F9" i="76" s="1"/>
  <c r="D12" i="30"/>
  <c r="D9" i="76" s="1"/>
  <c r="J11" i="30"/>
  <c r="J10" i="30"/>
  <c r="J9" i="30"/>
  <c r="H11" i="29"/>
  <c r="F11" i="29"/>
  <c r="F9" i="75" s="1"/>
  <c r="D11" i="29"/>
  <c r="D9" i="75" s="1"/>
  <c r="J10" i="29"/>
  <c r="J9" i="29"/>
  <c r="H17" i="28"/>
  <c r="F17" i="28"/>
  <c r="F9" i="74" s="1"/>
  <c r="D17" i="28"/>
  <c r="J16" i="28"/>
  <c r="J15" i="28"/>
  <c r="J14" i="28"/>
  <c r="J13" i="28"/>
  <c r="J12" i="28"/>
  <c r="J11" i="28"/>
  <c r="J10" i="28"/>
  <c r="J9" i="28"/>
  <c r="H13" i="27"/>
  <c r="H9" i="73" s="1"/>
  <c r="F13" i="27"/>
  <c r="F9" i="73" s="1"/>
  <c r="D13" i="27"/>
  <c r="D9" i="73" s="1"/>
  <c r="J12" i="27"/>
  <c r="J11" i="27"/>
  <c r="J10" i="27"/>
  <c r="J9" i="27"/>
  <c r="H14" i="26"/>
  <c r="J30" i="6" s="1"/>
  <c r="F14" i="26"/>
  <c r="D14" i="26"/>
  <c r="D30" i="6" s="1"/>
  <c r="J13" i="26"/>
  <c r="J12" i="26"/>
  <c r="J11" i="26"/>
  <c r="J10" i="26"/>
  <c r="J9" i="26"/>
  <c r="H14" i="25"/>
  <c r="J29" i="6" s="1"/>
  <c r="F14" i="25"/>
  <c r="G29" i="6" s="1"/>
  <c r="D14" i="25"/>
  <c r="J13" i="25"/>
  <c r="J12" i="25"/>
  <c r="J11" i="25"/>
  <c r="J10" i="25"/>
  <c r="J9" i="25"/>
  <c r="H15" i="24"/>
  <c r="J28" i="6" s="1"/>
  <c r="F15" i="24"/>
  <c r="G28" i="6" s="1"/>
  <c r="D15" i="24"/>
  <c r="D28" i="6" s="1"/>
  <c r="J14" i="24"/>
  <c r="J13" i="24"/>
  <c r="J12" i="24"/>
  <c r="J11" i="24"/>
  <c r="J10" i="24"/>
  <c r="J9" i="24"/>
  <c r="H17" i="22"/>
  <c r="F17" i="22"/>
  <c r="F9" i="71" s="1"/>
  <c r="D17" i="22"/>
  <c r="D9" i="71" s="1"/>
  <c r="J16" i="22"/>
  <c r="J15" i="22"/>
  <c r="J14" i="22"/>
  <c r="J13" i="22"/>
  <c r="J12" i="22"/>
  <c r="J11" i="22"/>
  <c r="J10" i="22"/>
  <c r="J9" i="22"/>
  <c r="H13" i="21"/>
  <c r="J17" i="6" s="1"/>
  <c r="F13" i="21"/>
  <c r="G17" i="6" s="1"/>
  <c r="D13" i="21"/>
  <c r="J12" i="21"/>
  <c r="J11" i="21"/>
  <c r="J10" i="21"/>
  <c r="J9" i="21"/>
  <c r="H17" i="20"/>
  <c r="F17" i="20"/>
  <c r="D17" i="20"/>
  <c r="J16" i="20"/>
  <c r="J15" i="20"/>
  <c r="J14" i="20"/>
  <c r="J13" i="20"/>
  <c r="J12" i="20"/>
  <c r="J11" i="20"/>
  <c r="J10" i="20"/>
  <c r="J9" i="20"/>
  <c r="H13" i="19"/>
  <c r="F13" i="19"/>
  <c r="F9" i="66" s="1"/>
  <c r="F11" i="66" s="1"/>
  <c r="D13" i="19"/>
  <c r="D9" i="66" s="1"/>
  <c r="J12" i="19"/>
  <c r="J11" i="19"/>
  <c r="J10" i="19"/>
  <c r="J9" i="19"/>
  <c r="H17" i="18"/>
  <c r="F17" i="18"/>
  <c r="D17" i="18"/>
  <c r="D9" i="64" s="1"/>
  <c r="J16" i="18"/>
  <c r="J15" i="18"/>
  <c r="J14" i="18"/>
  <c r="J13" i="18"/>
  <c r="J12" i="18"/>
  <c r="J11" i="18"/>
  <c r="J10" i="18"/>
  <c r="J9" i="18"/>
  <c r="H16" i="17"/>
  <c r="F16" i="17"/>
  <c r="F9" i="62" s="1"/>
  <c r="D16" i="17"/>
  <c r="J15" i="17"/>
  <c r="J14" i="17"/>
  <c r="J13" i="17"/>
  <c r="J12" i="17"/>
  <c r="J11" i="17"/>
  <c r="J10" i="17"/>
  <c r="J9" i="17"/>
  <c r="H11" i="16"/>
  <c r="J12" i="6" s="1"/>
  <c r="F11" i="16"/>
  <c r="G12" i="6" s="1"/>
  <c r="D11" i="16"/>
  <c r="D12" i="6" s="1"/>
  <c r="J10" i="16"/>
  <c r="J9" i="16"/>
  <c r="M39" i="15"/>
  <c r="J38" i="15"/>
  <c r="J40" i="15" s="1"/>
  <c r="G38" i="15"/>
  <c r="G40" i="15" s="1"/>
  <c r="D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J21" i="14"/>
  <c r="G21" i="14"/>
  <c r="D21" i="14"/>
  <c r="M20" i="14"/>
  <c r="H30" i="12" s="1"/>
  <c r="M19" i="14"/>
  <c r="H29" i="12" s="1"/>
  <c r="M18" i="14"/>
  <c r="J15" i="14"/>
  <c r="G15" i="14"/>
  <c r="D15" i="14"/>
  <c r="M14" i="14"/>
  <c r="H13" i="12" s="1"/>
  <c r="M13" i="14"/>
  <c r="H12" i="12" s="1"/>
  <c r="M12" i="14"/>
  <c r="H11" i="12" s="1"/>
  <c r="M41" i="13"/>
  <c r="D40" i="12" s="1"/>
  <c r="M40" i="13"/>
  <c r="D39" i="12" s="1"/>
  <c r="M37" i="13"/>
  <c r="D36" i="12" s="1"/>
  <c r="M36" i="13"/>
  <c r="M35" i="13"/>
  <c r="D34" i="12" s="1"/>
  <c r="M34" i="13"/>
  <c r="D33" i="12" s="1"/>
  <c r="M33" i="13"/>
  <c r="M32" i="13"/>
  <c r="D31" i="12" s="1"/>
  <c r="M31" i="13"/>
  <c r="D30" i="12" s="1"/>
  <c r="J30" i="13"/>
  <c r="J38" i="13" s="1"/>
  <c r="G30" i="13"/>
  <c r="G38" i="13" s="1"/>
  <c r="D30" i="13"/>
  <c r="D38" i="13" s="1"/>
  <c r="M26" i="13"/>
  <c r="D25" i="12" s="1"/>
  <c r="M25" i="13"/>
  <c r="D24" i="12" s="1"/>
  <c r="M24" i="13"/>
  <c r="D23" i="12" s="1"/>
  <c r="M23" i="13"/>
  <c r="D22" i="12" s="1"/>
  <c r="M22" i="13"/>
  <c r="D21" i="12" s="1"/>
  <c r="M21" i="13"/>
  <c r="D20" i="12" s="1"/>
  <c r="M20" i="13"/>
  <c r="D19" i="12" s="1"/>
  <c r="M19" i="13"/>
  <c r="D18" i="12" s="1"/>
  <c r="M18" i="13"/>
  <c r="D17" i="12" s="1"/>
  <c r="M17" i="13"/>
  <c r="D16" i="12" s="1"/>
  <c r="J16" i="13"/>
  <c r="G16" i="13"/>
  <c r="D16" i="13"/>
  <c r="M15" i="13"/>
  <c r="D14" i="12" s="1"/>
  <c r="M14" i="13"/>
  <c r="M13" i="13"/>
  <c r="D12" i="12" s="1"/>
  <c r="J12" i="13"/>
  <c r="G12" i="13"/>
  <c r="D12" i="13"/>
  <c r="D35" i="12"/>
  <c r="D32" i="12"/>
  <c r="H28" i="12"/>
  <c r="D13" i="12"/>
  <c r="D31" i="11"/>
  <c r="J27" i="11"/>
  <c r="G26" i="11"/>
  <c r="D17" i="11"/>
  <c r="D14" i="11"/>
  <c r="G13" i="11"/>
  <c r="N19" i="8"/>
  <c r="N17" i="8"/>
  <c r="J17" i="8"/>
  <c r="G17" i="8"/>
  <c r="D17" i="8"/>
  <c r="N16" i="8"/>
  <c r="M16" i="8"/>
  <c r="N15" i="8"/>
  <c r="M15" i="8"/>
  <c r="N12" i="8"/>
  <c r="J12" i="8"/>
  <c r="J19" i="8" s="1"/>
  <c r="G12" i="8"/>
  <c r="G19" i="8" s="1"/>
  <c r="D12" i="8"/>
  <c r="N11" i="8"/>
  <c r="M11" i="8"/>
  <c r="N10" i="8"/>
  <c r="M10" i="8"/>
  <c r="J52" i="7"/>
  <c r="G52" i="7"/>
  <c r="D52" i="7"/>
  <c r="N50" i="7"/>
  <c r="K50" i="7"/>
  <c r="H50" i="7"/>
  <c r="E50" i="7"/>
  <c r="K49" i="7"/>
  <c r="H49" i="7"/>
  <c r="E49" i="7"/>
  <c r="J39" i="7"/>
  <c r="G39" i="7"/>
  <c r="D39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27" i="7"/>
  <c r="J24" i="7"/>
  <c r="G24" i="7"/>
  <c r="D17" i="7"/>
  <c r="M16" i="7"/>
  <c r="J14" i="5" s="1"/>
  <c r="G13" i="7"/>
  <c r="J12" i="7"/>
  <c r="N34" i="6"/>
  <c r="N49" i="7" s="1"/>
  <c r="M31" i="6"/>
  <c r="E30" i="5" s="1"/>
  <c r="G30" i="6"/>
  <c r="G18" i="6"/>
  <c r="D14" i="6"/>
  <c r="G13" i="6"/>
  <c r="K41" i="5"/>
  <c r="S1102" i="2"/>
  <c r="R1102" i="2"/>
  <c r="Q1102" i="2"/>
  <c r="O1102" i="2"/>
  <c r="N1102" i="2"/>
  <c r="M1102" i="2"/>
  <c r="K1102" i="2"/>
  <c r="J1102" i="2"/>
  <c r="I1102" i="2"/>
  <c r="G1102" i="2"/>
  <c r="F1102" i="2"/>
  <c r="E1102" i="2"/>
  <c r="G15" i="6" l="1"/>
  <c r="D14" i="7"/>
  <c r="G23" i="7"/>
  <c r="J25" i="7"/>
  <c r="F11" i="75"/>
  <c r="D18" i="6"/>
  <c r="D12" i="7"/>
  <c r="G15" i="7"/>
  <c r="D24" i="7"/>
  <c r="D26" i="7"/>
  <c r="M21" i="14"/>
  <c r="J17" i="63"/>
  <c r="J17" i="72"/>
  <c r="H16" i="58"/>
  <c r="D16" i="58"/>
  <c r="F16" i="58"/>
  <c r="D11" i="71"/>
  <c r="F11" i="58"/>
  <c r="F11" i="62"/>
  <c r="J18" i="69"/>
  <c r="H10" i="68"/>
  <c r="J9" i="59"/>
  <c r="J14" i="59"/>
  <c r="D11" i="66"/>
  <c r="J14" i="6"/>
  <c r="H9" i="64"/>
  <c r="H11" i="64" s="1"/>
  <c r="D16" i="6"/>
  <c r="D9" i="68"/>
  <c r="J18" i="6"/>
  <c r="H9" i="71"/>
  <c r="H11" i="71" s="1"/>
  <c r="J14" i="7"/>
  <c r="H9" i="75"/>
  <c r="H11" i="75" s="1"/>
  <c r="J18" i="7"/>
  <c r="H9" i="78"/>
  <c r="H11" i="78" s="1"/>
  <c r="D23" i="7"/>
  <c r="D10" i="74"/>
  <c r="G25" i="7"/>
  <c r="F10" i="76"/>
  <c r="J26" i="7"/>
  <c r="H10" i="77"/>
  <c r="H11" i="77" s="1"/>
  <c r="D27" i="7"/>
  <c r="D10" i="78"/>
  <c r="J10" i="78" s="1"/>
  <c r="M35" i="7"/>
  <c r="J35" i="5" s="1"/>
  <c r="E51" i="7"/>
  <c r="E53" i="7" s="1"/>
  <c r="E38" i="7" s="1"/>
  <c r="E40" i="7" s="1"/>
  <c r="J27" i="13"/>
  <c r="J44" i="13" s="1"/>
  <c r="G16" i="6"/>
  <c r="F9" i="68"/>
  <c r="D13" i="7"/>
  <c r="D9" i="74"/>
  <c r="F11" i="76"/>
  <c r="D22" i="7"/>
  <c r="D10" i="73"/>
  <c r="G27" i="7"/>
  <c r="J16" i="6"/>
  <c r="H9" i="68"/>
  <c r="H11" i="68" s="1"/>
  <c r="F11" i="74"/>
  <c r="D11" i="75"/>
  <c r="J15" i="7"/>
  <c r="H9" i="76"/>
  <c r="H11" i="76" s="1"/>
  <c r="D11" i="78"/>
  <c r="G22" i="7"/>
  <c r="F10" i="73"/>
  <c r="F11" i="73" s="1"/>
  <c r="J23" i="7"/>
  <c r="J29" i="7" s="1"/>
  <c r="H10" i="74"/>
  <c r="D11" i="77"/>
  <c r="D10" i="62"/>
  <c r="J9" i="71"/>
  <c r="D15" i="7"/>
  <c r="J17" i="7"/>
  <c r="G14" i="6"/>
  <c r="M14" i="6" s="1"/>
  <c r="E12" i="5" s="1"/>
  <c r="F9" i="64"/>
  <c r="J9" i="64" s="1"/>
  <c r="J15" i="6"/>
  <c r="H9" i="66"/>
  <c r="J9" i="66" s="1"/>
  <c r="F11" i="71"/>
  <c r="J13" i="7"/>
  <c r="H9" i="74"/>
  <c r="H11" i="74" s="1"/>
  <c r="G17" i="7"/>
  <c r="F9" i="77"/>
  <c r="J9" i="77" s="1"/>
  <c r="G18" i="7"/>
  <c r="F9" i="78"/>
  <c r="F11" i="78" s="1"/>
  <c r="J22" i="7"/>
  <c r="H10" i="73"/>
  <c r="H11" i="73" s="1"/>
  <c r="D25" i="7"/>
  <c r="D10" i="76"/>
  <c r="G26" i="7"/>
  <c r="F10" i="77"/>
  <c r="J10" i="77" s="1"/>
  <c r="J9" i="73"/>
  <c r="J9" i="76"/>
  <c r="F10" i="68"/>
  <c r="K10" i="71"/>
  <c r="K11" i="71" s="1"/>
  <c r="K10" i="68"/>
  <c r="K11" i="68" s="1"/>
  <c r="D9" i="62"/>
  <c r="J13" i="6"/>
  <c r="H9" i="62"/>
  <c r="H11" i="62" s="1"/>
  <c r="J15" i="67"/>
  <c r="J10" i="66"/>
  <c r="J10" i="64"/>
  <c r="J18" i="65"/>
  <c r="D11" i="64"/>
  <c r="J10" i="62"/>
  <c r="J22" i="6"/>
  <c r="J32" i="6" s="1"/>
  <c r="J12" i="43"/>
  <c r="K51" i="7"/>
  <c r="K53" i="7" s="1"/>
  <c r="K38" i="7" s="1"/>
  <c r="K40" i="7" s="1"/>
  <c r="K42" i="7" s="1"/>
  <c r="M18" i="6"/>
  <c r="E16" i="5" s="1"/>
  <c r="G27" i="13"/>
  <c r="G23" i="14"/>
  <c r="J16" i="17"/>
  <c r="J13" i="21"/>
  <c r="J14" i="25"/>
  <c r="J13" i="27"/>
  <c r="J11" i="29"/>
  <c r="J12" i="41"/>
  <c r="J15" i="47"/>
  <c r="J15" i="49"/>
  <c r="J12" i="55"/>
  <c r="J15" i="58"/>
  <c r="F27" i="59"/>
  <c r="J10" i="58"/>
  <c r="D22" i="6"/>
  <c r="M30" i="6"/>
  <c r="E29" i="5" s="1"/>
  <c r="M13" i="7"/>
  <c r="J11" i="5" s="1"/>
  <c r="M24" i="7"/>
  <c r="J23" i="5" s="1"/>
  <c r="M33" i="7"/>
  <c r="J33" i="5" s="1"/>
  <c r="M37" i="7"/>
  <c r="J37" i="5" s="1"/>
  <c r="M12" i="8"/>
  <c r="M14" i="11"/>
  <c r="E13" i="10" s="1"/>
  <c r="M23" i="11"/>
  <c r="E22" i="10" s="1"/>
  <c r="G24" i="11"/>
  <c r="G33" i="11" s="1"/>
  <c r="M27" i="11"/>
  <c r="E26" i="10" s="1"/>
  <c r="J23" i="14"/>
  <c r="J45" i="13" s="1"/>
  <c r="J13" i="19"/>
  <c r="J13" i="33"/>
  <c r="J11" i="35"/>
  <c r="J11" i="39"/>
  <c r="J17" i="45"/>
  <c r="J15" i="51"/>
  <c r="G12" i="7"/>
  <c r="M17" i="8"/>
  <c r="D26" i="11"/>
  <c r="M26" i="11" s="1"/>
  <c r="E25" i="10" s="1"/>
  <c r="M31" i="11"/>
  <c r="E30" i="10" s="1"/>
  <c r="G44" i="13"/>
  <c r="H14" i="12"/>
  <c r="J11" i="16"/>
  <c r="J17" i="18"/>
  <c r="J17" i="22"/>
  <c r="J17" i="28"/>
  <c r="J18" i="32"/>
  <c r="J13" i="42"/>
  <c r="J16" i="44"/>
  <c r="J14" i="46"/>
  <c r="J13" i="48"/>
  <c r="J17" i="56"/>
  <c r="H17" i="59"/>
  <c r="J12" i="59"/>
  <c r="M16" i="6"/>
  <c r="E14" i="5" s="1"/>
  <c r="M15" i="7"/>
  <c r="J13" i="5" s="1"/>
  <c r="M22" i="7"/>
  <c r="J21" i="5" s="1"/>
  <c r="M12" i="11"/>
  <c r="E11" i="10" s="1"/>
  <c r="M16" i="11"/>
  <c r="E15" i="10" s="1"/>
  <c r="M25" i="11"/>
  <c r="E24" i="10" s="1"/>
  <c r="H31" i="12"/>
  <c r="N51" i="7"/>
  <c r="N53" i="7" s="1"/>
  <c r="N38" i="7" s="1"/>
  <c r="G14" i="7"/>
  <c r="M14" i="7" s="1"/>
  <c r="J12" i="5" s="1"/>
  <c r="D18" i="7"/>
  <c r="H51" i="7"/>
  <c r="H53" i="7" s="1"/>
  <c r="H38" i="7" s="1"/>
  <c r="H40" i="7" s="1"/>
  <c r="H42" i="7" s="1"/>
  <c r="D11" i="11"/>
  <c r="D15" i="11"/>
  <c r="M15" i="11" s="1"/>
  <c r="E14" i="10" s="1"/>
  <c r="G16" i="11"/>
  <c r="G19" i="11" s="1"/>
  <c r="M16" i="13"/>
  <c r="D15" i="12" s="1"/>
  <c r="J17" i="20"/>
  <c r="J15" i="24"/>
  <c r="J14" i="26"/>
  <c r="J12" i="30"/>
  <c r="J17" i="34"/>
  <c r="J16" i="38"/>
  <c r="J17" i="40"/>
  <c r="J12" i="50"/>
  <c r="J17" i="52"/>
  <c r="J16" i="59"/>
  <c r="H27" i="59"/>
  <c r="J24" i="59"/>
  <c r="J26" i="59"/>
  <c r="J23" i="59"/>
  <c r="J25" i="59"/>
  <c r="F17" i="59"/>
  <c r="J11" i="59"/>
  <c r="J13" i="59"/>
  <c r="J15" i="59"/>
  <c r="J20" i="59"/>
  <c r="J9" i="58"/>
  <c r="H11" i="58"/>
  <c r="J14" i="58"/>
  <c r="M30" i="11"/>
  <c r="E29" i="10" s="1"/>
  <c r="M29" i="11"/>
  <c r="E28" i="10" s="1"/>
  <c r="J33" i="11"/>
  <c r="M28" i="11"/>
  <c r="E27" i="10" s="1"/>
  <c r="M24" i="11"/>
  <c r="E23" i="10" s="1"/>
  <c r="M17" i="11"/>
  <c r="E16" i="10" s="1"/>
  <c r="M13" i="11"/>
  <c r="E12" i="10" s="1"/>
  <c r="J19" i="11"/>
  <c r="M11" i="11"/>
  <c r="E10" i="10" s="1"/>
  <c r="M32" i="7"/>
  <c r="J32" i="5" s="1"/>
  <c r="M36" i="7"/>
  <c r="J36" i="5" s="1"/>
  <c r="M39" i="7"/>
  <c r="J39" i="5" s="1"/>
  <c r="M52" i="7"/>
  <c r="M28" i="7"/>
  <c r="J27" i="5" s="1"/>
  <c r="M27" i="7"/>
  <c r="J26" i="5" s="1"/>
  <c r="M26" i="7"/>
  <c r="J25" i="5" s="1"/>
  <c r="M25" i="7"/>
  <c r="J24" i="5" s="1"/>
  <c r="G29" i="7"/>
  <c r="M23" i="7"/>
  <c r="J22" i="5" s="1"/>
  <c r="M18" i="7"/>
  <c r="J16" i="5" s="1"/>
  <c r="M17" i="7"/>
  <c r="J15" i="5" s="1"/>
  <c r="J19" i="7"/>
  <c r="M28" i="6"/>
  <c r="E27" i="5" s="1"/>
  <c r="M23" i="6"/>
  <c r="E22" i="5" s="1"/>
  <c r="M25" i="6"/>
  <c r="E24" i="5" s="1"/>
  <c r="M27" i="6"/>
  <c r="E26" i="5" s="1"/>
  <c r="G22" i="6"/>
  <c r="G32" i="6" s="1"/>
  <c r="M24" i="6"/>
  <c r="E23" i="5" s="1"/>
  <c r="M26" i="6"/>
  <c r="E25" i="5" s="1"/>
  <c r="M12" i="6"/>
  <c r="E10" i="5" s="1"/>
  <c r="K10" i="57"/>
  <c r="K15" i="57" s="1"/>
  <c r="E42" i="7"/>
  <c r="M12" i="7"/>
  <c r="J10" i="5" s="1"/>
  <c r="D19" i="7"/>
  <c r="D29" i="7"/>
  <c r="D19" i="8"/>
  <c r="M19" i="8" s="1"/>
  <c r="M30" i="13"/>
  <c r="D29" i="12" s="1"/>
  <c r="D37" i="12" s="1"/>
  <c r="M38" i="13"/>
  <c r="M15" i="14"/>
  <c r="J16" i="31"/>
  <c r="J12" i="36"/>
  <c r="J17" i="37"/>
  <c r="J14" i="53"/>
  <c r="J11" i="54"/>
  <c r="D13" i="6"/>
  <c r="M13" i="6" s="1"/>
  <c r="E11" i="5" s="1"/>
  <c r="D15" i="6"/>
  <c r="M15" i="6" s="1"/>
  <c r="E13" i="5" s="1"/>
  <c r="D17" i="6"/>
  <c r="M17" i="6" s="1"/>
  <c r="E15" i="5" s="1"/>
  <c r="D29" i="6"/>
  <c r="M34" i="7"/>
  <c r="D27" i="13"/>
  <c r="M12" i="13"/>
  <c r="D11" i="12" s="1"/>
  <c r="D26" i="12" s="1"/>
  <c r="D42" i="12" s="1"/>
  <c r="D23" i="14"/>
  <c r="D40" i="15"/>
  <c r="M40" i="15" s="1"/>
  <c r="M38" i="15"/>
  <c r="D11" i="58"/>
  <c r="D17" i="59"/>
  <c r="D27" i="59"/>
  <c r="J19" i="6" l="1"/>
  <c r="J9" i="75"/>
  <c r="J11" i="78"/>
  <c r="H11" i="66"/>
  <c r="J11" i="66" s="1"/>
  <c r="D19" i="58"/>
  <c r="F19" i="58"/>
  <c r="H19" i="58"/>
  <c r="J11" i="58"/>
  <c r="H29" i="59"/>
  <c r="J17" i="59"/>
  <c r="H42" i="12"/>
  <c r="J10" i="76"/>
  <c r="J10" i="73"/>
  <c r="J10" i="74"/>
  <c r="D11" i="76"/>
  <c r="J11" i="76" s="1"/>
  <c r="J11" i="71"/>
  <c r="J10" i="68"/>
  <c r="G19" i="7"/>
  <c r="D19" i="11"/>
  <c r="F29" i="59"/>
  <c r="G19" i="6"/>
  <c r="J9" i="78"/>
  <c r="F11" i="68"/>
  <c r="J11" i="75"/>
  <c r="J34" i="6"/>
  <c r="J49" i="7" s="1"/>
  <c r="F11" i="77"/>
  <c r="J11" i="77" s="1"/>
  <c r="D11" i="68"/>
  <c r="J9" i="68"/>
  <c r="D29" i="59"/>
  <c r="M22" i="6"/>
  <c r="G45" i="13"/>
  <c r="J9" i="62"/>
  <c r="D11" i="73"/>
  <c r="J11" i="73" s="1"/>
  <c r="D11" i="74"/>
  <c r="J11" i="74" s="1"/>
  <c r="J9" i="74"/>
  <c r="F11" i="64"/>
  <c r="J11" i="64" s="1"/>
  <c r="J10" i="71"/>
  <c r="D11" i="62"/>
  <c r="J11" i="62" s="1"/>
  <c r="G34" i="6"/>
  <c r="G49" i="7" s="1"/>
  <c r="D33" i="11"/>
  <c r="M33" i="11" s="1"/>
  <c r="J35" i="11"/>
  <c r="J24" i="14"/>
  <c r="G24" i="14"/>
  <c r="N40" i="7"/>
  <c r="J50" i="7"/>
  <c r="G35" i="11"/>
  <c r="J27" i="59"/>
  <c r="E32" i="10"/>
  <c r="E18" i="10"/>
  <c r="M29" i="7"/>
  <c r="J28" i="5"/>
  <c r="G50" i="7"/>
  <c r="J17" i="5"/>
  <c r="E21" i="5"/>
  <c r="M23" i="14"/>
  <c r="D44" i="13"/>
  <c r="D24" i="14" s="1"/>
  <c r="M27" i="13"/>
  <c r="M44" i="13" s="1"/>
  <c r="M19" i="7"/>
  <c r="D50" i="7"/>
  <c r="D19" i="6"/>
  <c r="E17" i="5"/>
  <c r="D43" i="12"/>
  <c r="H43" i="12"/>
  <c r="J34" i="5"/>
  <c r="M29" i="6"/>
  <c r="E28" i="5" s="1"/>
  <c r="D32" i="6"/>
  <c r="M32" i="6" s="1"/>
  <c r="M19" i="11"/>
  <c r="D35" i="11"/>
  <c r="J51" i="7" l="1"/>
  <c r="J53" i="7" s="1"/>
  <c r="J38" i="7" s="1"/>
  <c r="J40" i="7" s="1"/>
  <c r="J42" i="7" s="1"/>
  <c r="F20" i="58"/>
  <c r="D20" i="58"/>
  <c r="N42" i="7"/>
  <c r="H20" i="58"/>
  <c r="J11" i="68"/>
  <c r="J29" i="59"/>
  <c r="E31" i="5"/>
  <c r="E41" i="5" s="1"/>
  <c r="G51" i="7"/>
  <c r="G53" i="7" s="1"/>
  <c r="G38" i="7" s="1"/>
  <c r="G40" i="7" s="1"/>
  <c r="G42" i="7" s="1"/>
  <c r="M24" i="14"/>
  <c r="E34" i="10"/>
  <c r="M35" i="11"/>
  <c r="D45" i="13"/>
  <c r="M19" i="6"/>
  <c r="D34" i="6"/>
  <c r="M50" i="7"/>
  <c r="M45" i="13"/>
  <c r="M34" i="6" l="1"/>
  <c r="M49" i="7" s="1"/>
  <c r="M51" i="7" s="1"/>
  <c r="M53" i="7" s="1"/>
  <c r="M38" i="7" s="1"/>
  <c r="D49" i="7"/>
  <c r="D51" i="7" s="1"/>
  <c r="D53" i="7" s="1"/>
  <c r="D38" i="7" s="1"/>
  <c r="D40" i="7" l="1"/>
  <c r="D42" i="7" s="1"/>
  <c r="J38" i="5"/>
  <c r="J40" i="5" s="1"/>
  <c r="M40" i="7" l="1"/>
  <c r="M42" i="7" s="1"/>
  <c r="J41" i="5"/>
  <c r="J19" i="58"/>
  <c r="J20" i="58"/>
  <c r="J16" i="58" l="1"/>
</calcChain>
</file>

<file path=xl/sharedStrings.xml><?xml version="1.0" encoding="utf-8"?>
<sst xmlns="http://schemas.openxmlformats.org/spreadsheetml/2006/main" count="4656" uniqueCount="4070">
  <si>
    <t>BSPN 2019</t>
  </si>
  <si>
    <t>BASE DE DADOS - BALANÇO PATRIMONIAL</t>
  </si>
  <si>
    <t>União</t>
  </si>
  <si>
    <t>Estados</t>
  </si>
  <si>
    <t>Municípios</t>
  </si>
  <si>
    <t>Consolidado</t>
  </si>
  <si>
    <t xml:space="preserve">Balanço Patrimonial </t>
  </si>
  <si>
    <t>Valor Original</t>
  </si>
  <si>
    <t>Exclusões</t>
  </si>
  <si>
    <t>Consolidação</t>
  </si>
  <si>
    <t xml:space="preserve">    1.0.0.0.0.00.00 - Ativo </t>
  </si>
  <si>
    <t xml:space="preserve">      1.1.0.0.0.00.00 - Ativo Circulante </t>
  </si>
  <si>
    <t xml:space="preserve">        1.1.1.0.0.00.00 - Caixa e Equivalentes de Caixa </t>
  </si>
  <si>
    <t xml:space="preserve">          1.1.1.1.0.00.00 - Caixa e Equivalentes de Caixa em Moeda Nacional </t>
  </si>
  <si>
    <t xml:space="preserve">            1.1.1.1.1.00.00 - Caixa e Equivalentes de Caixa em Moeda Nacional - 
            Consolidação </t>
  </si>
  <si>
    <t xml:space="preserve">            1.1.1.1.2.00.00 - Caixa e Equivalentes de Caixa em Moeda Nacional - 
            Intra OFSS </t>
  </si>
  <si>
    <t xml:space="preserve">          1.1.1.2.0.00.00 - Caixa e Equivalentes de Caixa em Moeda Estrangeira </t>
  </si>
  <si>
    <t xml:space="preserve">            1.1.1.2.1.00.00 - Caixa e Equivalentes de Caixa em Moeda Estrangeira - 
            Consolidação </t>
  </si>
  <si>
    <t xml:space="preserve">        1.1.2.0.0.00.00 - Créditos a Curto Prazo </t>
  </si>
  <si>
    <t xml:space="preserve">          1.1.2.1.0.00.00 - Créditos Tributários a Receber </t>
  </si>
  <si>
    <t xml:space="preserve">            1.1.2.1.1.00.00 - Créditos Tributários a Receber - Consolidação </t>
  </si>
  <si>
    <t xml:space="preserve">            1.1.2.1.2.00.00 - Créditos Tributários a Receber - Intra OFSS </t>
  </si>
  <si>
    <t xml:space="preserve">            1.1.2.1.3.00.00 - Créditos Tributários a Receber - Inter OFSS - União </t>
  </si>
  <si>
    <t xml:space="preserve">            1.1.2.1.4.00.00 - Créditos Tributários a Receber - Inter OFSS – Estado </t>
  </si>
  <si>
    <t xml:space="preserve">            1.1.2.1.5.00.00 - Créditos Tributários a Receber - Inter OFSS - 
            Município </t>
  </si>
  <si>
    <t xml:space="preserve">          1.1.2.2.0.00.00 - Clientes </t>
  </si>
  <si>
    <t xml:space="preserve">            1.1.2.2.1.00.00 - Clientes - Consolidação </t>
  </si>
  <si>
    <t xml:space="preserve">            1.1.2.2.2.00.00 - Clientes - Intra OFSS </t>
  </si>
  <si>
    <t xml:space="preserve">            1.1.2.2.3.00.00 - Clientes - Inter OFSS - União </t>
  </si>
  <si>
    <t xml:space="preserve">            1.1.2.2.4.00.00 - Clientes - Inter OFSS - Estado </t>
  </si>
  <si>
    <t xml:space="preserve">            1.1.2.2.5.00.00 - Clientes - Inter OFSS - Município </t>
  </si>
  <si>
    <t xml:space="preserve">          1.1.2.3.0.00.00 - Créditos de Transferências a Receber </t>
  </si>
  <si>
    <t xml:space="preserve">            1.1.2.3.1.00.00 - Créditos de Transferências a Receber - Consolidação </t>
  </si>
  <si>
    <t xml:space="preserve">            1.1.2.3.3.00.00 - Créditos de Transferências a Receber - Inter OFSS - 
            União </t>
  </si>
  <si>
    <t xml:space="preserve">            1.1.2.3.4.00.00 - Créditos de Transferências a Receber - Inter OFSS - 
            Estado </t>
  </si>
  <si>
    <t xml:space="preserve">            1.1.2.3.5.00.00 - Créditos de Transferências a Receber - Inter OFSS - 
            Município </t>
  </si>
  <si>
    <t xml:space="preserve">          1.1.2.4.0.00.00 - Empréstimos e Financiamentos Concedidos </t>
  </si>
  <si>
    <t xml:space="preserve">            1.1.2.4.1.00.00 - Empréstimos e Financiamentos Concedidos - 
            Consolidação </t>
  </si>
  <si>
    <t xml:space="preserve">            1.1.2.4.2.00.00 - Empréstimos e Financiamentos Concedidos - Intra OFSS </t>
  </si>
  <si>
    <t xml:space="preserve">            1.1.2.4.3.00.00 - Empréstimos e Financiamentos Concedidos - Inter OFSS 
            - União </t>
  </si>
  <si>
    <t xml:space="preserve">            1.1.2.4.4.00.00 - Empréstimos e Financiamentos Concedidos - Inter OFSS 
            - Estado </t>
  </si>
  <si>
    <t xml:space="preserve">            1.1.2.4.5.00.00 - Empréstimos e Financiamentos Concedidos - Inter OFSS 
            - Município </t>
  </si>
  <si>
    <t xml:space="preserve">          1.1.2.5.0.00.00 - Dívida Ativa Tributaria </t>
  </si>
  <si>
    <t xml:space="preserve">            1.1.2.5.1.00.00 - Dívida Ativa Tributaria - Consolidação </t>
  </si>
  <si>
    <t xml:space="preserve">            1.1.2.5.2.00.00 - Dívida Ativa Tributária - Intra OFSS </t>
  </si>
  <si>
    <t xml:space="preserve">            1.1.2.5.3.00.00 - Dívida Ativa Tributária - Inter OFSS - União </t>
  </si>
  <si>
    <t xml:space="preserve">            1.1.2.5.4.00.00 - Dívida Ativa Tributária - Inter OFSS - Estado </t>
  </si>
  <si>
    <t xml:space="preserve">            1.1.2.5.5.00.00 - Dívida Ativa Tributaria - Inter OFSS - Município </t>
  </si>
  <si>
    <t xml:space="preserve">          1.1.2.6.0.00.00 - Dívida Ativa não Tributaria </t>
  </si>
  <si>
    <t xml:space="preserve">            1.1.2.6.1.00.00 - Dívida Ativa não Tributaria - Consolidação </t>
  </si>
  <si>
    <t xml:space="preserve">            1.1.2.6.2.00.00 - Dívida Ativa Não Tributaria - Intra OFSS </t>
  </si>
  <si>
    <t xml:space="preserve">            1.1.2.6.3.00.00 - Dívida Ativa Não Tributaria - Inter OFSS - União </t>
  </si>
  <si>
    <t xml:space="preserve">            1.1.2.6.4.00.00 - Dívida Ativa Não Tributaria - Inter OFSS - Estado </t>
  </si>
  <si>
    <t xml:space="preserve">            1.1.2.6.5.00.00 - Dívida Ativa Não Tributaria - Inter OFSS - Município </t>
  </si>
  <si>
    <t xml:space="preserve">          1.1.2.9.0.00.00 - (-) Ajuste de Perdas de Créditos a Curto Prazo </t>
  </si>
  <si>
    <t xml:space="preserve">            1.1.2.9.1.00.00 - (-) Ajuste de Perdas de Créditos a Curto Prazo - 
            Consolidação </t>
  </si>
  <si>
    <t xml:space="preserve">            1.1.2.9.2.00.00 - (-) Ajuste de Perdas de Créditos a Curto Prazo - 
            Intra OFSS </t>
  </si>
  <si>
    <t xml:space="preserve">            1.1.2.9.3.00.00 - (-) Ajuste de Perdas de Créditos a Curto Prazo - 
            Inter OFSS - União </t>
  </si>
  <si>
    <t xml:space="preserve">            1.1.2.9.4.00.00 - (-) Ajuste de Perdas de Créditos a Curto Prazo - 
            Inter OFSS - Estado </t>
  </si>
  <si>
    <t xml:space="preserve">            1.1.2.9.5.00.00 - (-) Ajuste de Perdas de Créditos a Curto Prazo - 
            Inter OFSS - Município </t>
  </si>
  <si>
    <t xml:space="preserve">        1.1.3.0.0.00.00 - Demais Créditos e Valores a Curto Prazo </t>
  </si>
  <si>
    <t xml:space="preserve">          1.1.3.1.0.00.00 - Adiantamentos Concedidos </t>
  </si>
  <si>
    <t xml:space="preserve">            1.1.3.1.1.00.00 - Adiantamentos Concedidos - Consolidação </t>
  </si>
  <si>
    <t xml:space="preserve">            1.1.3.1.2.00.00 - Adiantamentos Concedidos - Intra OFSS </t>
  </si>
  <si>
    <t xml:space="preserve">            1.1.3.1.3.00.00 - Adiantamentos Concedidos - Inter OFSS - União </t>
  </si>
  <si>
    <t xml:space="preserve">            1.1.3.1.4.00.00 - Adiantamentos Concedidos - Intra OFSS - Estado </t>
  </si>
  <si>
    <t xml:space="preserve">            1.1.3.1.5.00.00 - Adiantamentos Concedidos - Intra OFSS - Municípios </t>
  </si>
  <si>
    <t xml:space="preserve">          1.1.3.2.0.00.00 - Tributos a Recuperar/Compensar </t>
  </si>
  <si>
    <t xml:space="preserve">            1.1.3.2.1.00.00 - Tributos a Recuperar/Compensar - Consolidação </t>
  </si>
  <si>
    <t xml:space="preserve">            1.1.3.2.2.00.00 - Tributos a Recuperar/Compensar - Intra OFSS </t>
  </si>
  <si>
    <t xml:space="preserve">            1.1.3.2.3.00.00 - Tributos a Recuperar/Compensar - Inter OFSS - União </t>
  </si>
  <si>
    <t xml:space="preserve">            1.1.3.2.4.00.00 - Tributos a Recuperar/Compensar - Inter OFSS - Estado </t>
  </si>
  <si>
    <t xml:space="preserve">            1.1.3.2.5.00.00 - Tributos a Recuperar/Compensar - Inter OFSS - 
            Município </t>
  </si>
  <si>
    <t xml:space="preserve">          1.1.3.3.0.00.00 - Créditos a Receber por Descentralização da Prestação 
          de Serviços Públicos </t>
  </si>
  <si>
    <t xml:space="preserve">            1.1.3.3.1.00.00 - Créditos a Receber por Descentralização da Prestação 
            de Serviços Públicos - Consolidação </t>
  </si>
  <si>
    <t xml:space="preserve">            1.1.3.3.2.00.00 - Créditos a Receber por Descentralização da Prestação 
            de Serviços Públicos - Intra OFSS </t>
  </si>
  <si>
    <t xml:space="preserve">            1.1.3.3.3.00.00 - Créditos a Receber por Descentralização da Prestação 
            de Serviços Públicos - Inter OFSS - União </t>
  </si>
  <si>
    <t xml:space="preserve">            1.1.3.3.4.00.00 - Créditos a Receber por Descentralização da Prestação 
            de Serviços Públicos - Inter OFSS - Estado </t>
  </si>
  <si>
    <t xml:space="preserve">            1.1.3.3.5.00.00 - Créditos a Receber por Descentralização da Prestação 
            de Serviços Públicos - Inter OFSS - Município </t>
  </si>
  <si>
    <t xml:space="preserve">          1.1.3.4.0.00.00 - Créditos por Danos ao Patrimônio </t>
  </si>
  <si>
    <t xml:space="preserve">            1.1.3.4.1.00.00 - Créditos por Danos ao Patrimônio - Consolidação </t>
  </si>
  <si>
    <t xml:space="preserve">            1.1.3.4.2.00.00 - Créditos por Danos ao Patrimônio - Intra OFSS </t>
  </si>
  <si>
    <t xml:space="preserve">            1.1.3.4.3.00.00 - Créditos por Danos ao Patrimônio - Inter OFSS - 
            União </t>
  </si>
  <si>
    <t xml:space="preserve">            1.1.3.4.4.00.00 - Créditos por Danos ao Patrimônio - Inter OFSS - 
            Estado </t>
  </si>
  <si>
    <t xml:space="preserve">            1.1.3.4.5.00.00 - Créditos por Danos ao Patrimônio - Inter OFSS - 
            Município </t>
  </si>
  <si>
    <t xml:space="preserve">          1.1.3.5.0.00.00 - Depósitos Restituíveis e Valores Vinculados </t>
  </si>
  <si>
    <t xml:space="preserve">            1.1.3.5.1.00.00 - Depósitos Restituíveis e Valores Vinculados - 
            Consolidação </t>
  </si>
  <si>
    <t xml:space="preserve">            1.1.3.5.2.00.00 - Depósitos Restituíveis e Valores Vinculados - Intra 
            OFSS </t>
  </si>
  <si>
    <t xml:space="preserve">            1.1.3.5.3.00.00 - Depósitos Restituíveis e Valores Vinculados - Inter 
            OFSS - União </t>
  </si>
  <si>
    <t xml:space="preserve">            1.1.3.5.4.00.00 - Depósitos Restituíveis e Valores Vinculados - Inter 
            OFSS - Estado </t>
  </si>
  <si>
    <t xml:space="preserve">            1.1.3.5.5.00.00 - Depósitos Restituíveis e Valores Vinculados - Inter 
            OFSS - Município </t>
  </si>
  <si>
    <t xml:space="preserve">          1.1.3.6.0.00.00 - Créditos Previdenciários a Receber a Curto Prazo </t>
  </si>
  <si>
    <t xml:space="preserve">            1.1.3.6.1.00.00 - Créditos Previdenciários a Receber a Curto Prazo - 
            Consolidação </t>
  </si>
  <si>
    <t xml:space="preserve">            1.1.3.6.2.00.00 - Créditos Previdenciários a Receber a Curto Prazo - 
            Intra OFSS </t>
  </si>
  <si>
    <t xml:space="preserve">            1.1.3.6.3.00.00 - Créditos Previdenciários a Receber a Curto Prazo - 
            Inter OFSS - União </t>
  </si>
  <si>
    <t xml:space="preserve">            1.1.3.6.4.00.00 - Créditos Previdenciários a Receber a Curto Prazo - 
            Inter OFSS - Estado </t>
  </si>
  <si>
    <t xml:space="preserve">            1.1.3.6.5.00.00 - Créditos Previdenciários a Receber a Curto Prazo - 
            Inter OFSS - Município </t>
  </si>
  <si>
    <t xml:space="preserve">          1.1.3.8.0.00.00 - Outros Créditos a Receber e Valores a Curto Prazo </t>
  </si>
  <si>
    <t xml:space="preserve">            1.1.3.8.1.00.00 - Outros Créditos a Receber e Valores a Curto Prazo - 
            Consolidação </t>
  </si>
  <si>
    <t xml:space="preserve">            1.1.3.8.2.00.00 - Outros Créditos a Receber e Valores a Curto Prazo - 
            Intra OFSS </t>
  </si>
  <si>
    <t xml:space="preserve">            1.1.3.8.3.00.00 - Outros Créditos a Receber e Valores a Curto Prazo - 
            Inter OFSS - União </t>
  </si>
  <si>
    <t xml:space="preserve">            1.1.3.8.4.00.00 - Outros Créditos a Receber e Valores a Curto Prazo - 
            Inter OFSS - Estado </t>
  </si>
  <si>
    <t xml:space="preserve">            1.1.3.8.5.00.00 - Outros Créditos a Receber e Valores a Curto Prazo - 
            Inter OFSS - Município </t>
  </si>
  <si>
    <t xml:space="preserve">          1.1.3.9.0.00.00 - (-) Ajuste de Perdas de Demais Créditos e Valores a 
          Curto Prazo </t>
  </si>
  <si>
    <t xml:space="preserve">            1.1.3.9.1.00.00 - (-) Ajuste de Perdas de Demais Créditos e Valores a 
            Curto Prazo - Consolidação </t>
  </si>
  <si>
    <t xml:space="preserve">            1.1.3.9.2.00.00 - (-) Ajuste de Perdas de Demais Créditos e Valores a 
            Curto Prazo - Intra OFSS </t>
  </si>
  <si>
    <t xml:space="preserve">            1.1.3.9.3.00.00 - (-) Ajuste de Perdas de Demais Créditos e Valores a 
            Curto Prazo - Inter OFSS - União </t>
  </si>
  <si>
    <t xml:space="preserve">            1.1.3.9.4.00.00 - (-) Ajuste de Perdas de Demais Créditos e Valores a 
            Curto Prazo - Inter OFSS - Estado </t>
  </si>
  <si>
    <t xml:space="preserve">            1.1.3.9.5.00.00 - (-) Ajuste de Perdas de Demais Créditos e Valores a 
            Curto Prazo - Inter OFSS - Município </t>
  </si>
  <si>
    <t xml:space="preserve">        1.1.4.0.0.00.00 - Investimentos e Aplicações Temporárias a Curto Prazo </t>
  </si>
  <si>
    <t xml:space="preserve">          1.1.4.1.0.00.00 - Títulos e Valores Mobiliários </t>
  </si>
  <si>
    <t xml:space="preserve">            1.1.4.1.1.00.00 - Títulos e Valores Mobiliários - Consolidação </t>
  </si>
  <si>
    <t xml:space="preserve">          1.1.4.2.0.00.00 - Aplicação Temporária em Metais Preciosos </t>
  </si>
  <si>
    <t xml:space="preserve">            1.1.4.2.1.00.00 - Aplicação Temporária em Metais Preciosos - 
            Consolidação </t>
  </si>
  <si>
    <t xml:space="preserve">          1.1.4.3.0.00.00 - Aplicação Em Segmento de Imóveis </t>
  </si>
  <si>
    <t xml:space="preserve">            1.1.4.3.1.00.00 - Aplicação Em Segmento de Imóveis - Consolidação </t>
  </si>
  <si>
    <t xml:space="preserve">          1.1.4.9.0.00.00 - (-) Ajuste de Perdas de Investimentos e Aplicações 
          Temporárias </t>
  </si>
  <si>
    <t xml:space="preserve">            1.1.4.9.1.00.00 - (-) Ajuste de Perdas de Investimentos Temporários e 
            Aplicações Temporárias - Consolidação </t>
  </si>
  <si>
    <t xml:space="preserve">        1.1.5.0.0.00.00 - Estoques </t>
  </si>
  <si>
    <t xml:space="preserve">          1.1.5.1.0.00.00 - Mercadorias para Revenda </t>
  </si>
  <si>
    <t xml:space="preserve">            1.1.5.1.1.00.00 - Mercadorias para Revenda - Consolidação </t>
  </si>
  <si>
    <t xml:space="preserve">          1.1.5.2.0.00.00 - Produtos e Serviços Acabados </t>
  </si>
  <si>
    <t xml:space="preserve">            1.1.5.2.1.00.00 - Produtos e Serviços Acabados - Consolidação </t>
  </si>
  <si>
    <t xml:space="preserve">          1.1.5.3.0.00.00 - Produtos e Serviços em Elaboração </t>
  </si>
  <si>
    <t xml:space="preserve">            1.1.5.3.1.00.00 - Produtos e Serviços em Elaboração - Consolidação </t>
  </si>
  <si>
    <t xml:space="preserve">          1.1.5.4.0.00.00 - Matérias-Primas </t>
  </si>
  <si>
    <t xml:space="preserve">            1.1.5.4.1.00.00 - Matérias-Primas - Consolidação </t>
  </si>
  <si>
    <t xml:space="preserve">          1.1.5.5.0.00.00 - Materiais em Trânsito </t>
  </si>
  <si>
    <t xml:space="preserve">            1.1.5.5.1.00.00 - Materiais em Trânsito - Consolidação </t>
  </si>
  <si>
    <t xml:space="preserve">          1.1.5.6.0.00.00 - Almoxarifado </t>
  </si>
  <si>
    <t xml:space="preserve">            1.1.5.6.1.00.00 - Almoxarifado - Consolidação </t>
  </si>
  <si>
    <t xml:space="preserve">          1.1.5.8.0.00.00 - Outros Estoques </t>
  </si>
  <si>
    <t xml:space="preserve">            1.1.5.8.1.00.00 - Outros Estoques - Consolidação </t>
  </si>
  <si>
    <t xml:space="preserve">          1.1.5.9.0.00.00 - (-) Ajuste de Perdas de Estoques </t>
  </si>
  <si>
    <t xml:space="preserve">            1.1.5.9.1.00.00 - (-) Ajuste de Perdas de Estoques - Consolidação </t>
  </si>
  <si>
    <t xml:space="preserve">        1.1.6.0.0.00.00 - Ativo Não Circulante Mantido para Venda </t>
  </si>
  <si>
    <t xml:space="preserve">          1.1.6.1.0.00.00 - Investimento Mantido para Venda </t>
  </si>
  <si>
    <t xml:space="preserve">            1.1.6.1.1.00.00 - Investimento Mantido para Venda - Consolidação </t>
  </si>
  <si>
    <t xml:space="preserve">            1.1.6.1.2.00.00 - Investimento Mantido para Venda - Intra OFSS </t>
  </si>
  <si>
    <t xml:space="preserve">            1.1.6.1.3.00.00 - Investimento Mantido para Venda - Inter OFSS - União </t>
  </si>
  <si>
    <t xml:space="preserve">            1.1.6.1.4.00.00 - Investimento Mantido para Venda - Inter OFSS - 
            Estado </t>
  </si>
  <si>
    <t xml:space="preserve">            1.1.6.1.5.00.00 - Investimento Mantido para Venda - Inter OFSS - 
            Município </t>
  </si>
  <si>
    <t xml:space="preserve">          1.1.6.2.0.00.00 - Imobilizado Mantido para Venda </t>
  </si>
  <si>
    <t xml:space="preserve">            1.1.6.2.1.00.00 - Imobilizado Mantido para Venda - Consolidação </t>
  </si>
  <si>
    <t xml:space="preserve">          1.1.6.3.0.00.00 - Intangível Mantido para Venda </t>
  </si>
  <si>
    <t xml:space="preserve">            1.1.6.3.1.00.00 - Intangível Mantido para Venda - Consolidação </t>
  </si>
  <si>
    <t xml:space="preserve">          1.1.6.9.0.00.00 - (-) Redução a Valor Recuperável de Ativos Mantidos 
          para Venda </t>
  </si>
  <si>
    <t xml:space="preserve">            1.1.6.9.1.00.00 - (-) Redução a Valor Recuperável de Ativos Mantidos 
            para Venda - Consolidação </t>
  </si>
  <si>
    <t xml:space="preserve">            1.1.6.9.2.00.00 - (-) Redução a Valor Recuperável de Ativos Mantidos 
            para Venda - Intra OFSS </t>
  </si>
  <si>
    <t xml:space="preserve">            1.1.6.9.3.00.00 - (-) Redução a Valor Recuperável de Ativos Mantidos 
            para Venda - Inter OFSS - União </t>
  </si>
  <si>
    <t xml:space="preserve">            1.1.6.9.4.00.00 - (-) Redução a Valor Recuperável de Ativos Mantidos 
            para Venda - Inter OFSS - Estado </t>
  </si>
  <si>
    <t xml:space="preserve">            1.1.6.9.5.00.00 - (-) Redução a Valor Recuperável de Ativos Mantidos 
            para Venda - Inter OFSS - Município </t>
  </si>
  <si>
    <t xml:space="preserve">        1.1.9.0.0.00.00 - Variações Patrimoniais Diminutivas Pagas 
        Antecipadamente </t>
  </si>
  <si>
    <t xml:space="preserve">          1.1.9.1.0.00.00 - Prêmios de Seguros a Apropriar </t>
  </si>
  <si>
    <t xml:space="preserve">            1.1.9.1.1.00.00 - Prêmios de Seguros a Apropriar - Consolidação </t>
  </si>
  <si>
    <t xml:space="preserve">            1.1.9.1.2.00.00 - Prêmios de Seguros a Apropriar - Intra OFSS </t>
  </si>
  <si>
    <t xml:space="preserve">            1.1.9.1.3.00.00 - Prêmios de Seguros a Apropriar - Inter OFSS - União </t>
  </si>
  <si>
    <t xml:space="preserve">            1.1.9.1.4.00.00 - Prêmios de Seguros a Apropriar - Inter OFSS - Estado </t>
  </si>
  <si>
    <t xml:space="preserve">            1.1.9.1.5.00.00 - Prêmios de Seguros a Apropriar - Inter OFSS - 
            Município </t>
  </si>
  <si>
    <t xml:space="preserve">          1.1.9.2.0.00.00 - VPD Financeiras a Apropriar </t>
  </si>
  <si>
    <t xml:space="preserve">            1.1.9.2.1.00.00 - VPD Financeiras a Apropriar - Consolidação </t>
  </si>
  <si>
    <t xml:space="preserve">            1.1.9.2.2.00.00 - VPD Financeiras a Apropriar - Intra OFSS </t>
  </si>
  <si>
    <t xml:space="preserve">            1.1.9.2.3.00.00 - VPD Financeiras a Apropriar - Inter OFSS - União </t>
  </si>
  <si>
    <t xml:space="preserve">            1.1.9.2.4.00.00 - VPD Financeiras a Apropriar - Inter OFSS - Estado </t>
  </si>
  <si>
    <t xml:space="preserve">            1.1.9.2.5.00.00 - VPD Financeiras a Apropriar - Inter OFSS - Município </t>
  </si>
  <si>
    <t xml:space="preserve">          1.1.9.3.0.00.00 - Assinaturas e Anuidades a Apropriar </t>
  </si>
  <si>
    <t xml:space="preserve">            1.1.9.3.1.00.00 - Assinaturas e Anuidades a Apropriar - Consolidação </t>
  </si>
  <si>
    <t xml:space="preserve">            1.1.9.3.2.00.00 - Assinaturas e Anuidades a Apropriar - Intra OFSS </t>
  </si>
  <si>
    <t xml:space="preserve">            1.1.9.3.3.00.00 - Assinaturas e Anuidades a Apropriar - Inter OFSS - 
            União </t>
  </si>
  <si>
    <t xml:space="preserve">            1.1.9.3.4.00.00 - Assinaturas e Anuidades a Apropriar - Inter OFSS - 
            Estado </t>
  </si>
  <si>
    <t xml:space="preserve">            1.1.9.3.5.00.00 - Assinaturas e Anuidades a Apropriar - Inter OFSS - 
            Município </t>
  </si>
  <si>
    <t xml:space="preserve">          1.1.9.4.0.00.00 - Alugueis Pagos a Apropriar </t>
  </si>
  <si>
    <t xml:space="preserve">            1.1.9.4.1.00.00 - Alugueis Pagos a Apropriar - Consolidação </t>
  </si>
  <si>
    <t xml:space="preserve">            1.1.9.4.2.00.00 - Alugueis Pagos a Apropriar - Intra OFSS </t>
  </si>
  <si>
    <t xml:space="preserve">            1.1.9.4.3.00.00 - Alugueis Pagos a Apropriar - Inter OFSS - União </t>
  </si>
  <si>
    <t xml:space="preserve">            1.1.9.4.4.00.00 - Alugueis Pagos a Apropriar - Inter OFSS - Estado </t>
  </si>
  <si>
    <t xml:space="preserve">            1.1.9.4.5.00.00 - Alugueis Pagos a Apropriar - Inter OFSS - Município </t>
  </si>
  <si>
    <t xml:space="preserve">          1.1.9.5.0.00.00 - Tributos Pagos a Apropriar </t>
  </si>
  <si>
    <t xml:space="preserve">            1.1.9.5.1.00.00 - Tributos Pagos a Apropriar - Consolidação </t>
  </si>
  <si>
    <t xml:space="preserve">            1.1.9.5.2.00.00 - Tributos Pagos a Apropriar - Intra OFSS </t>
  </si>
  <si>
    <t xml:space="preserve">            1.1.9.5.3.00.00 - Tributos Pagos a Apropriar - Inter OFSS - União </t>
  </si>
  <si>
    <t xml:space="preserve">            1.1.9.5.4.00.00 - Tributos Pagos a Apropriar - Inter OFSS - Estado </t>
  </si>
  <si>
    <t xml:space="preserve">            1.1.9.5.5.00.00 - Tributos Pagos a Apropriar - Inter OFSS - Município </t>
  </si>
  <si>
    <t xml:space="preserve">          1.1.9.6.0.00.00 - Contribuições Confederativas a Apropriar </t>
  </si>
  <si>
    <t xml:space="preserve">            1.1.9.6.1.00.00 - Contribuições Confederativas a Apropriar - 
            Consolidação </t>
  </si>
  <si>
    <t xml:space="preserve">            1.1.9.6.2.00.00 - Contribuições Confederativas a Apropriar - Intra 
            OFSS </t>
  </si>
  <si>
    <t xml:space="preserve">            1.1.9.6.3.00.00 - Contribuições Confederativas a Apropriar - Inter 
            OFSS - União </t>
  </si>
  <si>
    <t xml:space="preserve">            1.1.9.6.4.00.00 - Contribuições Confederativas a Apropriar - Inter 
            OFSS - Estado </t>
  </si>
  <si>
    <t xml:space="preserve">            1.1.9.6.5.00.00 - Contribuições Confederativas a Apropriar - Inter 
            OFSS - Municípios </t>
  </si>
  <si>
    <t xml:space="preserve">          1.1.9.7.0.00.00 - Benefícios a Pessoal a Apropriar </t>
  </si>
  <si>
    <t xml:space="preserve">            1.1.9.7.1.00.00 - Benefícios a Pessoal a Apropriar - Consolidação </t>
  </si>
  <si>
    <t xml:space="preserve">            1.1.9.7.2.00.00 - Benefícios a Pessoal a Apropriar - Intra OFSS </t>
  </si>
  <si>
    <t xml:space="preserve">            1.1.9.7.3.00.00 - Benefícios a Pessoal a Apropriar - Inter OFSS - 
            União </t>
  </si>
  <si>
    <t xml:space="preserve">            1.1.9.7.4.00.00 - Benefícios a Pessoal a Apropriar - Inter OFSS - 
            Estado </t>
  </si>
  <si>
    <t xml:space="preserve">            1.1.9.7.5.00.00 - Benefícios a Pessoal a Apropriar - Inter OFSS - 
            Municípío </t>
  </si>
  <si>
    <t xml:space="preserve">          1.1.9.8.0.00.00 - Demais VPD a Apropriar </t>
  </si>
  <si>
    <t xml:space="preserve">            1.1.9.8.1.00.00 - Demais VPD a Apropriar - Consolidação </t>
  </si>
  <si>
    <t xml:space="preserve">            1.1.9.8.2.00.00 - Demais VPD a Apropriar - Intra OFSS </t>
  </si>
  <si>
    <t xml:space="preserve">            1.1.9.8.3.00.00 - Demais VPD a Apropriar - Inter OFSS - União </t>
  </si>
  <si>
    <t xml:space="preserve">            1.1.9.8.4.00.00 - Demais VPD a Apropriar - Inter OFSS - Estado </t>
  </si>
  <si>
    <t xml:space="preserve">            1.1.9.8.5.00.00 - Demais VPD a Apropriar - Inter OFSS - Município </t>
  </si>
  <si>
    <t xml:space="preserve">      1.2.0.0.0.00.00 - Ativo não Circulante </t>
  </si>
  <si>
    <t xml:space="preserve">        1.2.1.0.0.00.00 - Ativo Realizável a Longo Prazo </t>
  </si>
  <si>
    <t xml:space="preserve">          1.2.1.1.0.00.00 - Créditos a Longo Prazo </t>
  </si>
  <si>
    <t xml:space="preserve">            1.2.1.1.1.00.00 - Créditos a Longo Prazo - Consolidação </t>
  </si>
  <si>
    <t xml:space="preserve">              1.2.1.1.1.01.00 - Créditos Tributários a Receber </t>
  </si>
  <si>
    <t xml:space="preserve">              1.2.1.1.1.02.00 - Clientes </t>
  </si>
  <si>
    <t xml:space="preserve">              1.2.1.1.1.03.00 - Empréstimos e Financiamentos Concedidos </t>
  </si>
  <si>
    <t xml:space="preserve">              1.2.1.1.1.04.00 - Dívida Ativa Tributaria </t>
  </si>
  <si>
    <t xml:space="preserve">              1.2.1.1.1.05.00 - Dívida Ativa não Tributaria </t>
  </si>
  <si>
    <t xml:space="preserve">              1.2.1.1.1.06.00 - Créditos Previdenciários do RPPS </t>
  </si>
  <si>
    <t xml:space="preserve">              1.2.1.1.1.97.00 - Outros Créditos a Longo Prazo </t>
  </si>
  <si>
    <t xml:space="preserve">              1.2.1.1.1.99.00 - (-) Ajuste de Perdas de Créditos a Longo Prazo </t>
  </si>
  <si>
    <t xml:space="preserve">            1.2.1.1.2.00.00 - Créditos a Longo Prazo - Intra OFSS </t>
  </si>
  <si>
    <t xml:space="preserve">              1.2.1.1.2.01.00 - Créditos Tributários a Receber </t>
  </si>
  <si>
    <t xml:space="preserve">              1.2.1.1.2.02.00 - Clientes </t>
  </si>
  <si>
    <t xml:space="preserve">              1.2.1.1.2.03.00 - Empréstimos e Financiamentos Concedidos </t>
  </si>
  <si>
    <t xml:space="preserve">              1.2.1.1.2.04.00 - Dívida Ativa Tributaria </t>
  </si>
  <si>
    <t xml:space="preserve">              1.2.1.1.2.05.00 - Dívida Ativa não Tributaria </t>
  </si>
  <si>
    <t xml:space="preserve">              1.2.1.1.2.06.00 - Créditos Previdenciários do RPPS </t>
  </si>
  <si>
    <t xml:space="preserve">              1.2.1.1.2.97.00 - Outros Créditos a Longo Prazo </t>
  </si>
  <si>
    <t xml:space="preserve">              1.2.1.1.2.99.00 - (-) Ajuste de Perdas de Créditos a Longo Prazo </t>
  </si>
  <si>
    <t xml:space="preserve">            1.2.1.1.3.00.00 - Créditos a Longo Prazo - Inter OFSS - União </t>
  </si>
  <si>
    <t xml:space="preserve">              1.2.1.1.3.01.00 - Créditos Tributários a Receber </t>
  </si>
  <si>
    <t xml:space="preserve">              1.2.1.1.3.02.00 - Clientes </t>
  </si>
  <si>
    <t xml:space="preserve">              1.2.1.1.3.03.00 - Empréstimos e Financiamentos Concedidos </t>
  </si>
  <si>
    <t xml:space="preserve">              1.2.1.1.3.04.00 - Dívida Ativa Tributaria </t>
  </si>
  <si>
    <t xml:space="preserve">              1.2.1.1.3.05.00 - Dívida Ativa não Tributaria </t>
  </si>
  <si>
    <t xml:space="preserve">              1.2.1.1.3.06.00 - Créditos Previdenciários do RPPS </t>
  </si>
  <si>
    <t xml:space="preserve">              1.2.1.1.3.97.00 - Outros Créditos a Longo Prazo </t>
  </si>
  <si>
    <t xml:space="preserve">              1.2.1.1.3.99.00 - (-) Ajuste de Perdas de Créditos a Longo Prazo </t>
  </si>
  <si>
    <t xml:space="preserve">            1.2.1.1.4.00.00 - Créditos a Longo Prazo - Inter OFSS - Estado </t>
  </si>
  <si>
    <t xml:space="preserve">              1.2.1.1.4.01.00 - Créditos Tributários a Receber </t>
  </si>
  <si>
    <t xml:space="preserve">              1.2.1.1.4.02.00 - Clientes </t>
  </si>
  <si>
    <t xml:space="preserve">              1.2.1.1.4.03.00 - Empréstimos e Financiamentos Concedidos </t>
  </si>
  <si>
    <t xml:space="preserve">              1.2.1.1.4.04.00 - Dívida Ativa Tributaria </t>
  </si>
  <si>
    <t xml:space="preserve">              1.2.1.1.4.05.00 - Dívida Ativa não Tributaria </t>
  </si>
  <si>
    <t xml:space="preserve">              1.2.1.1.4.06.00 - Créditos Previdenciários do RPPS </t>
  </si>
  <si>
    <t xml:space="preserve">              1.2.1.1.4.97.00 - Outros Créditos a Longo Prazo </t>
  </si>
  <si>
    <t xml:space="preserve">              1.2.1.1.4.99.00 - (-) Ajuste de Perdas de Créditos a Longo Prazo </t>
  </si>
  <si>
    <t xml:space="preserve">            1.2.1.1.5.00.00 - Créditos a Longo Prazo - Inter OFSS - Município </t>
  </si>
  <si>
    <t xml:space="preserve">              1.2.1.1.5.01.00 - Créditos Tributários a Receber </t>
  </si>
  <si>
    <t xml:space="preserve">              1.2.1.1.5.02.00 - Clientes </t>
  </si>
  <si>
    <t xml:space="preserve">              1.2.1.1.5.03.00 - Empréstimos e Financiamentos Concedidos </t>
  </si>
  <si>
    <t xml:space="preserve">              1.2.1.1.5.04.00 - Dívida Ativa Tributaria </t>
  </si>
  <si>
    <t xml:space="preserve">              1.2.1.1.5.05.00 - Dívida Ativa não Tributaria </t>
  </si>
  <si>
    <t xml:space="preserve">              1.2.1.1.5.06.00 - Créditos Previdenciários do RPPS </t>
  </si>
  <si>
    <t xml:space="preserve">              1.2.1.1.5.97.00 - Outros Créditos a Longo Prazo </t>
  </si>
  <si>
    <t xml:space="preserve">              1.2.1.1.5.99.00 - (-) Ajuste de Perdas de Créditos a Longo Prazo </t>
  </si>
  <si>
    <t xml:space="preserve">          1.2.1.2.0.00.00 - Demais Créditos e Valores a Longo Prazo </t>
  </si>
  <si>
    <t xml:space="preserve">            1.2.1.2.1.00.00 - Demais Créditos e Valores a Longo Prazo - 
            Consolidação </t>
  </si>
  <si>
    <t xml:space="preserve">              1.2.1.2.1.01.00 - Adiantamentos Concedidos a Pessoal e a Terceiros </t>
  </si>
  <si>
    <t xml:space="preserve">              1.2.1.2.1.02.00 - Tributos a Recuperar/Compensar </t>
  </si>
  <si>
    <t xml:space="preserve">              1.2.1.2.1.03.00 - Créditos a Receber por Descentralização da 
              Prestação de Serviços Públicos </t>
  </si>
  <si>
    <t xml:space="preserve">              1.2.1.2.1.04.00 - Créditos por Danos ao Patrimônio Provenientes de 
              Créditos Administrativos </t>
  </si>
  <si>
    <t xml:space="preserve">              1.2.1.2.1.05.00 - Créditos por Danos ao Patrimônio Apurados em Tomada 
              de Contas Especial </t>
  </si>
  <si>
    <t xml:space="preserve">              1.2.1.2.1.06.00 - Depósitos Restituíveis e Valores Vinculados </t>
  </si>
  <si>
    <t xml:space="preserve">              1.2.1.2.1.07.00 - Créditos por Danos ao Patrimônio Apurados em 
              Processos Judiciais </t>
  </si>
  <si>
    <t xml:space="preserve">              1.2.1.2.1.98.00 - Outros Créditos a Receber e Valores a Longo Prazo </t>
  </si>
  <si>
    <t xml:space="preserve">              1.2.1.2.1.99.00 - (-) Ajuste de Perdas de Demais Créditos e Valores a 
              Longo Prazo </t>
  </si>
  <si>
    <t xml:space="preserve">            1.2.1.2.2.00.00 - Demais Créditos e Valores a Longo Prazo - Intra OFSS </t>
  </si>
  <si>
    <t xml:space="preserve">            1.2.1.2.3.00.00 - Demais Créditos e Valores a Longo Prazo - Intra OFSS 
            - União </t>
  </si>
  <si>
    <t xml:space="preserve">            1.2.1.2.4.00.00 - Demais Créditos e Valores a Longo Prazo - Intra OFSS 
            - Estado </t>
  </si>
  <si>
    <t xml:space="preserve">            1.2.1.2.5.00.00 - Demais Créditos e Valores a Longo Prazo - Intra OFSS 
            - Município </t>
  </si>
  <si>
    <t xml:space="preserve">          1.2.1.3.0.00.00 - Investimentos e Aplicações Temporárias a Longo Prazo </t>
  </si>
  <si>
    <t xml:space="preserve">            1.2.1.3.1.00.00 - Investimentos e Aplicações Temporárias a Longo Prazo 
            - Consolidação </t>
  </si>
  <si>
    <t xml:space="preserve">              1.2.1.3.1.01.00 - Títulos e Valores Mobiliários </t>
  </si>
  <si>
    <t xml:space="preserve">              1.2.1.3.1.02.00 - Aplicação Temporária em Metais Preciosos </t>
  </si>
  <si>
    <t xml:space="preserve">              1.2.1.3.1.03.00 - Aplicações em Segmento de Imóveis </t>
  </si>
  <si>
    <t xml:space="preserve">              1.2.1.3.1.04.00 - Fundos Avaliados a Valor de Mercado </t>
  </si>
  <si>
    <t xml:space="preserve">              1.2.1.3.1.98.00 - Outros Investimentos e Aplicações Temporárias a 
              Longo Prazo </t>
  </si>
  <si>
    <t xml:space="preserve">              1.2.1.3.1.99.00 - (-) Ajuste de Perdas de Investimentos e Aplicações 
              Temporárias a Longo Prazo </t>
  </si>
  <si>
    <t xml:space="preserve">          1.2.1.4.0.00.00 - Estoques </t>
  </si>
  <si>
    <t xml:space="preserve">            1.2.1.4.1.00.00 - Estoques - Consolidação </t>
  </si>
  <si>
    <t xml:space="preserve">              1.2.1.4.1.01.00 - Mercadorias para Revenda </t>
  </si>
  <si>
    <t xml:space="preserve">              1.2.1.4.1.02.00 - Produtos e Serviços Acabados </t>
  </si>
  <si>
    <t xml:space="preserve">              1.2.1.4.1.03.00 - Produtos e Serviços em Elaboração </t>
  </si>
  <si>
    <t xml:space="preserve">              1.2.1.4.1.04.00 - Matérias-Primas </t>
  </si>
  <si>
    <t xml:space="preserve">              1.2.1.4.1.05.00 - Materiais em Trânsito </t>
  </si>
  <si>
    <t xml:space="preserve">              1.2.1.4.1.06.00 - Almoxarifado </t>
  </si>
  <si>
    <t xml:space="preserve">              1.2.1.4.1.07.00 - Adiantamentos a Fornecedores </t>
  </si>
  <si>
    <t xml:space="preserve">              1.2.1.4.1.98.00 - Outros Estoques </t>
  </si>
  <si>
    <t xml:space="preserve">              1.2.1.4.1.99.00 - (-) Ajuste de Perdas de Estoques </t>
  </si>
  <si>
    <t xml:space="preserve">          1.2.1.9.0.00.00 - Variações Patrimoniais Diminutivas Pagas 
          Antecipadamente </t>
  </si>
  <si>
    <t xml:space="preserve">            1.2.1.9.1.00.00 - Variações Patrimoniais Diminutivas Pagas 
            Antecipadamente - Consolidação </t>
  </si>
  <si>
    <t xml:space="preserve">              1.2.1.9.1.01.00 - Prêmios de Seguros a Apropriar </t>
  </si>
  <si>
    <t xml:space="preserve">              1.2.1.9.1.02.00 - VPD Financeiras a Apropriar </t>
  </si>
  <si>
    <t xml:space="preserve">              1.2.1.9.1.03.00 - Assinaturas e Anuidades a Apropriar </t>
  </si>
  <si>
    <t xml:space="preserve">              1.2.1.9.1.04.00 - Alugueis Pagos a Apropriar </t>
  </si>
  <si>
    <t xml:space="preserve">              1.2.1.9.1.05.00 - Tributos Pagos a Apropriar </t>
  </si>
  <si>
    <t xml:space="preserve">              1.2.1.9.1.06.00 - Contribuições Confederativas a Apropriar </t>
  </si>
  <si>
    <t xml:space="preserve">              1.2.1.9.1.07.00 - Benefícios a Apropriar </t>
  </si>
  <si>
    <t xml:space="preserve">              1.2.1.9.1.99.00 - Demais VPD a Apropriar </t>
  </si>
  <si>
    <t xml:space="preserve">            1.2.1.9.2.00.00 - Variações Patrimoniais Diminutivas Pagas 
            Antecipadamente - Intra OFSS </t>
  </si>
  <si>
    <t xml:space="preserve">            1.2.1.9.3.00.00 - Variações Patrimoniais Diminutivas Pagas 
            Antecipadamente - Inter OFSS - União </t>
  </si>
  <si>
    <t xml:space="preserve">            1.2.1.9.4.00.00 - Variações Patrimoniais Diminutivas Pagas 
            Antecipadamente - Inter OFSS - Estado </t>
  </si>
  <si>
    <t xml:space="preserve">            1.2.1.9.5.00.00 - Variações Patrimoniais Diminutivas Pagas 
            Antecipadamente - Inter OFSS - Municipio </t>
  </si>
  <si>
    <t xml:space="preserve">        1.2.2.0.0.00.00 - Investimentos </t>
  </si>
  <si>
    <t xml:space="preserve">          1.2.2.1.0.00.00 - Participações Permanentes </t>
  </si>
  <si>
    <t xml:space="preserve">            1.2.2.1.1.00.00 - Participações Permanentes - Consolidação </t>
  </si>
  <si>
    <t xml:space="preserve">              1.2.2.1.1.01.00 - Participações Avaliadas pelo Método de Equivalência 
              Patrimonial </t>
  </si>
  <si>
    <t xml:space="preserve">              1.2.2.1.1.02.00 - Participações Avaliadas pelo Método de Custo </t>
  </si>
  <si>
    <t xml:space="preserve">            1.2.2.1.2.00.00 - Participações Permanentes - Intra OFSS </t>
  </si>
  <si>
    <t xml:space="preserve">              1.2.2.1.2.01.00 - Participações Avaliadas pelo Método de Equivalência 
              Patrimonial </t>
  </si>
  <si>
    <t xml:space="preserve">              1.2.2.1.2.02.00 - Participações Avaliadas pelo Método de Custo </t>
  </si>
  <si>
    <t xml:space="preserve">            1.2.2.1.3.00.00 - Participações Permanentes - Inter OFSS - União </t>
  </si>
  <si>
    <t xml:space="preserve">              1.2.2.1.3.01.00 - Participações Avaliadas pelo Método de Equivalência 
              Patrimonial </t>
  </si>
  <si>
    <t xml:space="preserve">              1.2.2.1.3.02.00 - Participações Avaliadas pelo Método de Custo </t>
  </si>
  <si>
    <t xml:space="preserve">            1.2.2.1.4.00.00 - Participações Permanentes - Inter OFSS - Estado </t>
  </si>
  <si>
    <t xml:space="preserve">              1.2.2.1.4.01.00 - Participações Avaliadas pelo Método de Equivalência 
              Patrimonial </t>
  </si>
  <si>
    <t xml:space="preserve">              1.2.2.1.4.02.00 - Participações Avaliadas pelo Método de Custo </t>
  </si>
  <si>
    <t xml:space="preserve">            1.2.2.1.5.00.00 - Participações Permanentes - Inter OFSS - Município </t>
  </si>
  <si>
    <t xml:space="preserve">              1.2.2.1.5.01.00 - Participações Avaliadas pelo Método de Equivalência 
              Patrimonial </t>
  </si>
  <si>
    <t xml:space="preserve">              1.2.2.1.5.02.00 - Participações Avaliadas pelo Método de Custo </t>
  </si>
  <si>
    <t xml:space="preserve">          1.2.2.2.0.00.00 - Propriedades para Investimento </t>
  </si>
  <si>
    <t xml:space="preserve">            1.2.2.2.1.00.00 - Propriedades para Investimento - Consolidação </t>
  </si>
  <si>
    <t xml:space="preserve">          1.2.2.3.0.00.00 - Investimentos do RPPS de Longo Prazo </t>
  </si>
  <si>
    <t xml:space="preserve">            1.2.2.3.1.00.00 - Investimentos do RPPS de Longo Prazo - Consolidação </t>
  </si>
  <si>
    <t xml:space="preserve">          1.2.2.7.0.00.00 - Demais Investimentos Permanentes </t>
  </si>
  <si>
    <t xml:space="preserve">            1.2.2.7.1.00.00 - Demais Investimentos Permanentes - Consolidação </t>
  </si>
  <si>
    <t xml:space="preserve">          1.2.2.8.0.00.00 - (-) Depreciação Acumulada de Investimentos </t>
  </si>
  <si>
    <t xml:space="preserve">            1.2.2.8.1.00.00 - (-) Depreciação Acumulada de Investimentos - 
            Consolidação </t>
  </si>
  <si>
    <t xml:space="preserve">              1.2.2.8.1.01.00 - (-) Depreciação Acumulada de Investimentos - 
              Consolidação - Propriedades para Investimento </t>
  </si>
  <si>
    <t xml:space="preserve">              1.2.2.8.1.99.00 - (-) Depreciação Acumulada de Outros Investimentos </t>
  </si>
  <si>
    <t xml:space="preserve">          1.2.2.9.0.00.00 - (-) Redução ao Valor Recuperável de Investimentos </t>
  </si>
  <si>
    <t xml:space="preserve">            1.2.2.9.1.00.00 - (-) Redução ao Valor Recuperável de Investimentos - 
            Consolidação </t>
  </si>
  <si>
    <t xml:space="preserve">              1.2.2.9.1.01.00 - (-) Redução ao Valor Recuperável de Investimentos - 
              Participações Permanentes </t>
  </si>
  <si>
    <t xml:space="preserve">              1.2.2.9.1.02.00 - (-) Redução ao Valor Recuperável de Propriedades 
              para Investimento </t>
  </si>
  <si>
    <t xml:space="preserve">              1.2.2.9.1.03.00 - (-) Redução ao Valor Recuperável de Investimentos 
              do RPPS </t>
  </si>
  <si>
    <t xml:space="preserve">              1.2.2.9.1.04.00 - (-) Redução ao Valor Recuperável de Investimentos - 
              Demais Investimentos Permanentes </t>
  </si>
  <si>
    <t xml:space="preserve">            1.2.2.9.2.00.00 - (-) Redução ao Valor Recuperável de Investimentos - 
            Intra OFSS </t>
  </si>
  <si>
    <t xml:space="preserve">              1.2.2.9.2.01.00 - (-) Redução ao Valor Recuperável de Investimentos - 
              Participações Permanentes </t>
  </si>
  <si>
    <t xml:space="preserve">              1.2.2.9.2.04.00 - (-) Redução ao Valor Recuperável de Investimentos - 
              Demais Investimentos Permanentes </t>
  </si>
  <si>
    <t xml:space="preserve">            1.2.2.9.3.00.00 - (-) Redução ao Valor Recuperável de Investimentos - 
            Inter OFSS - União </t>
  </si>
  <si>
    <t xml:space="preserve">              1.2.2.9.3.01.00 - (-) Redução ao Valor Recuperável de Investimentos - 
              Participações Permanentes </t>
  </si>
  <si>
    <t xml:space="preserve">              1.2.2.9.3.04.00 - (-) Redução ao Valor Recuperável de Investimentos - 
              Demais Investimentos Permanentes </t>
  </si>
  <si>
    <t xml:space="preserve">            1.2.2.9.4.00.00 - (-) Redução ao Valor Recuperável de Investimentos - 
            Inter OFSS - Estado </t>
  </si>
  <si>
    <t xml:space="preserve">              1.2.2.9.4.01.00 - (-) Redução ao Valor Recuperável de Investimentos - 
              Participações Permanentes </t>
  </si>
  <si>
    <t xml:space="preserve">              1.2.2.9.4.04.00 - (-) Redução ao Valor Recuperável de Investimentos - 
              Demais Investimentos Permanentes </t>
  </si>
  <si>
    <t xml:space="preserve">            1.2.2.9.5.00.00 - (-) Redução ao Valor Recuperável de Investimentos - 
            Inter OFSS - Município </t>
  </si>
  <si>
    <t xml:space="preserve">              1.2.2.9.5.01.00 - (-) Redução ao Valor Recuperável de Investimentos - 
              Participações Permanentes </t>
  </si>
  <si>
    <t xml:space="preserve">              1.2.2.9.5.04.00 - (-) Redução ao Valor Recuperável de Investimentos - 
              Demais Investimentos Permanentes </t>
  </si>
  <si>
    <t xml:space="preserve">        1.2.3.0.0.00.00 - Imobilizado </t>
  </si>
  <si>
    <t xml:space="preserve">          1.2.3.1.0.00.00 - Bens Moveis </t>
  </si>
  <si>
    <t xml:space="preserve">            1.2.3.1.1.00.00 - Bens Móveis - Consolidação </t>
  </si>
  <si>
    <t xml:space="preserve">          1.2.3.2.0.00.00 - Bens Imóveis </t>
  </si>
  <si>
    <t xml:space="preserve">            1.2.3.2.1.00.00 - Bens Imóveis - Consolidação </t>
  </si>
  <si>
    <t xml:space="preserve">          1.2.3.7.0.00.00 – (-) Subvenção Governamental para Investimentos </t>
  </si>
  <si>
    <t xml:space="preserve">            1.2.3.7.1.00.00 – (-) Subvenção Governamental para Investimentos – 
            Consolidação </t>
  </si>
  <si>
    <t xml:space="preserve">            1.2.3.7.2.00.00 – (-) Subvenção Governamental para Investimentos – 
            Intra OFSS </t>
  </si>
  <si>
    <t xml:space="preserve">            1.2.3.7.3.00.00 – (-) Subvenção Governamental para Investimentos - 
            Inter OFSS – União </t>
  </si>
  <si>
    <t xml:space="preserve">            1.2.3.7.4.00.00 – (-) Subvenção Governamental para Investimentos – 
            Inter OFSS – Estado </t>
  </si>
  <si>
    <t xml:space="preserve">            1.2.3.7.5.00.00 – (-) Subvenção Governamental para Investimentos – 
            Inter OFSS – Município </t>
  </si>
  <si>
    <t xml:space="preserve">          1.2.3.8.0.00.00 - (-) Depreciação, Exaustão e Amortização Acumuladas </t>
  </si>
  <si>
    <t xml:space="preserve">            1.2.3.8.1.00.00 - (-) Depreciação, Exaustão e Amortização Acumuladas - 
            Consolidação </t>
  </si>
  <si>
    <t xml:space="preserve">              1.2.3.8.1.01.00 - (-) Depreciação Acumulada - Bens Móveis </t>
  </si>
  <si>
    <t xml:space="preserve">              1.2.3.8.1.02.00 - (-) Depreciação Acumulada - Bens Imóveis </t>
  </si>
  <si>
    <t xml:space="preserve">              1.2.3.8.1.03.00 - (-) Exaustão Acumulada - Bens Móveis </t>
  </si>
  <si>
    <t xml:space="preserve">              1.2.3.8.1.04.00 - (-) Exaustão Acumulada - Bens Imóveis </t>
  </si>
  <si>
    <t xml:space="preserve">              1.2.3.8.1.05.00 - (-) Amortização Acumulada - Bens Móveis </t>
  </si>
  <si>
    <t xml:space="preserve">              1.2.3.8.1.06.00 - (-) Amortização Acumulada - Bens Imóveis </t>
  </si>
  <si>
    <t xml:space="preserve">          1.2.3.9.0.00.00 - (-) Redução ao Valor Recuperável de Imobilizado </t>
  </si>
  <si>
    <t xml:space="preserve">            1.2.3.9.1.00.00 - (-) Redução ao Valor Recuperável de Imobilizado - 
            Consolidação </t>
  </si>
  <si>
    <t xml:space="preserve">              1.2.3.9.1.01.00 - (-) Redução ao Valor Recuperável de Imobilizado - 
              Bens Moveis </t>
  </si>
  <si>
    <t xml:space="preserve">              1.2.3.9.1.02.00 - (-) Redução ao Valor Recuperável de Imobilizado - 
              Bens Imóveis </t>
  </si>
  <si>
    <t xml:space="preserve">        1.2.4.0.0.00.00 - Intangível </t>
  </si>
  <si>
    <t xml:space="preserve">          1.2.4.1.0.00.00 - Softwares </t>
  </si>
  <si>
    <t xml:space="preserve">            1.2.4.1.1.00.00 - Softwares - Consolidação </t>
  </si>
  <si>
    <t xml:space="preserve">          1.2.4.2.0.00.00 - Marcas, Direitos e Patentes Industriais </t>
  </si>
  <si>
    <t xml:space="preserve">            1.2.4.2.1.00.00 - Marcas, Direitos e Patentes Industriais - 
            Consolidação </t>
  </si>
  <si>
    <t xml:space="preserve">          1.2.4.3.0.00.00 - Direito de Uso de Imóveis </t>
  </si>
  <si>
    <t xml:space="preserve">            1.2.4.3.1.00.00 - Direito de Uso de Imóveis - Consolidação </t>
  </si>
  <si>
    <t xml:space="preserve">          1.2.4.8.0.00.00 - (-) Amortização Acumulada </t>
  </si>
  <si>
    <t xml:space="preserve">            1.2.4.8.1.00.00 - (-) Amortização Acumulada - Consolidação </t>
  </si>
  <si>
    <t xml:space="preserve">              1.2.4.8.1.01.00 - (-) Amortização Acumulada - Softwares </t>
  </si>
  <si>
    <t xml:space="preserve">              1.2.4.8.1.02.00 - (-) Amortização Acumulada - Marcas, Direitos e 
              Patentes </t>
  </si>
  <si>
    <t xml:space="preserve">              1.2.4.8.1.03.00 - (-) Amortização Acumulada - Direito de Uso de 
              Imóveis </t>
  </si>
  <si>
    <t xml:space="preserve">              1.2.4.8.1.99.00 - (-) Outras Amortizações Acumuladas </t>
  </si>
  <si>
    <t xml:space="preserve">          1.2.4.9.0.00.00 - (-) Redução ao Valor Recuperável de Intangível </t>
  </si>
  <si>
    <t xml:space="preserve">            1.2.4.9.1.00.00 - (-) Redução ao Valor Recuperável de Intangível - 
            Consolidação </t>
  </si>
  <si>
    <t xml:space="preserve">              1.2.4.9.1.01.00 - (-) Redução ao Valor Recuperável de Intangível - 
              Softwares </t>
  </si>
  <si>
    <t xml:space="preserve">              1.2.4.9.1.02.00 - (-) Redução ao Valor Recuperável de Intangível - 
              Marcas, Direitos e Patentes </t>
  </si>
  <si>
    <t xml:space="preserve">              1.2.4.9.1.03.00 - (-) Redução ao Valor Recuperável de Intangível - 
              Direito de Uso </t>
  </si>
  <si>
    <t xml:space="preserve">              1.2.4.9.1.99.00 - (-) Outras Reduções ao Valor Recuperável de 
              Intangível </t>
  </si>
  <si>
    <t xml:space="preserve">        1.2.5.0.0.00.00 - Diferido </t>
  </si>
  <si>
    <t xml:space="preserve">          1.2.5.1.0.00.00 - Gastos de Implantação e Pré-Operacionais </t>
  </si>
  <si>
    <t xml:space="preserve">            1.2.5.1.1.00.00 - Gastos de Implantação e Pré-Operacionais - 
            Consolidação </t>
  </si>
  <si>
    <t xml:space="preserve">          1.2.5.2.0.00.00 - Gastos de Reorganização </t>
  </si>
  <si>
    <t xml:space="preserve">            1.2.5.2.1.00.00 - Gastos de Reorganização - Consolidação </t>
  </si>
  <si>
    <t xml:space="preserve">          1.2.5.9.0.00.00 - (-) Amortização Acumulada </t>
  </si>
  <si>
    <t xml:space="preserve">            1.2.5.9.1.00.00 - (-) Amortização Acumulada - Consolidação </t>
  </si>
  <si>
    <t xml:space="preserve">              1.2.5.9.1.01.00 - (-) Amortização Acumulada - Gastos de Implantação e 
              Pré-Operacionais </t>
  </si>
  <si>
    <t xml:space="preserve">              1.2.5.9.1.02.00 - (-) Amortização Acumulada - Gastos de Reorganização </t>
  </si>
  <si>
    <t xml:space="preserve">    2.0.0.0.0.00.00 - Passivo e Patrimônio Liquido </t>
  </si>
  <si>
    <t xml:space="preserve">      2.1.0.0.0.00.00 - Passivo Circulante </t>
  </si>
  <si>
    <t xml:space="preserve">        2.1.1.0.0.00.00 - Obrigações Trabalhistas, Previdenciárias e 
        Assistenciais a Pagar a Curto Prazo </t>
  </si>
  <si>
    <t xml:space="preserve">          2.1.1.1.0.00.00 - Pessoal a Pagar </t>
  </si>
  <si>
    <t xml:space="preserve">            2.1.1.1.1.00.00 - Pessoal a Pagar - Consolidação </t>
  </si>
  <si>
    <t xml:space="preserve">          2.1.1.2.0.00.00 - Benefícios Previdenciários a Pagar </t>
  </si>
  <si>
    <t xml:space="preserve">            2.1.1.2.1.00.00 - Benefícios Previdenciários a Pagar - Consolidação </t>
  </si>
  <si>
    <t xml:space="preserve">            2.1.1.2.2.00.00 - Benefícios Previdenciários a Pagar - Intra OFSS </t>
  </si>
  <si>
    <t xml:space="preserve">            2.1.1.2.3.00.00 - Benefícios Previdenciários a Pagar - Inter OFSS - 
            União </t>
  </si>
  <si>
    <t xml:space="preserve">            2.1.1.2.4.00.00 - Benefícios Previdenciários a Pagar - Inter OFSS - 
            Estado </t>
  </si>
  <si>
    <t xml:space="preserve">            2.1.1.2.5.00.00 - Benefícios Previdenciários a Pagar - Inter OFSS - 
            Município </t>
  </si>
  <si>
    <t xml:space="preserve">          2.1.1.3.0.00.00 - Benefícios Assistenciais a Pagar </t>
  </si>
  <si>
    <t xml:space="preserve">            2.1.1.3.1.00.00 - Benefícios Assistenciais a Pagar - Consolidação </t>
  </si>
  <si>
    <t xml:space="preserve">          2.1.1.4.0.00.00 - Encargos Sociais a Pagar </t>
  </si>
  <si>
    <t xml:space="preserve">            2.1.1.4.1.00.00 - Encargos Sociais a Pagar-Consolidação </t>
  </si>
  <si>
    <t xml:space="preserve">            2.1.1.4.2.00.00 - Encargos Sociais a Pagar - Intra OFSS </t>
  </si>
  <si>
    <t xml:space="preserve">            2.1.1.4.3.00.00 - Encargos Sociais a Pagar - Inter OFSS - União </t>
  </si>
  <si>
    <t xml:space="preserve">            2.1.1.4.4.00.00 - Encargos Sociais a Pagar - Inter OFSS - Estado </t>
  </si>
  <si>
    <t xml:space="preserve">            2.1.1.4.5.00.00 - Encargos Sociais a Pagar - Inter OFSS - Município </t>
  </si>
  <si>
    <t xml:space="preserve">        2.1.2.0.0.00.00 - Empréstimos e Financiamentos a Curto Prazo </t>
  </si>
  <si>
    <t xml:space="preserve">          2.1.2.1.0.00.00 - Empréstimos a Curto Prazo - Interno </t>
  </si>
  <si>
    <t xml:space="preserve">            2.1.2.1.1.00.00 - Empréstimos a Curto Prazo – Interno - Consolidação </t>
  </si>
  <si>
    <t xml:space="preserve">            2.1.2.1.2.00.00 - Empréstimos a Curto Prazo – Interno - Intra OFSS </t>
  </si>
  <si>
    <t xml:space="preserve">            2.1.2.1.3.00.00 - Empréstimos a Curto Prazo – Interno - Inter OFSS - 
            União </t>
  </si>
  <si>
    <t xml:space="preserve">            2.1.2.1.4.00.00 - Empréstimos a Curto Prazo - Interno - Inter OFSS - 
            Estado </t>
  </si>
  <si>
    <t xml:space="preserve">            2.1.2.1.5.00.00 - Empréstimos a Curto Prazo - Interno - Inter OFSS - 
            Município </t>
  </si>
  <si>
    <t xml:space="preserve">          2.1.2.2.0.00.00 - Empréstimos a Curto Prazo - Externo </t>
  </si>
  <si>
    <t xml:space="preserve">            2.1.2.2.1.00.00 - Empréstimos a Curto Prazo - Externo Consolidação </t>
  </si>
  <si>
    <t xml:space="preserve">          2.1.2.3.0.00.00 - Financiamentos a Curto Prazo - Interno </t>
  </si>
  <si>
    <t xml:space="preserve">            2.1.2.3.1.00.00 - Financiamentos a Curto Prazo- Interno - Consolidação </t>
  </si>
  <si>
    <t xml:space="preserve">            2.1.2.3.2.00.00 - Financiamentos a Curto Prazo- Interno - Intra OFSS </t>
  </si>
  <si>
    <t xml:space="preserve">            2.1.2.3.3.00.00 - Financiamentos a Curto Prazo - Interno - Inter OFSS 
            - União </t>
  </si>
  <si>
    <t xml:space="preserve">            2.1.2.3.4.00.00 - Financiamentos a Curto Prazo - Interno - Inter OFSS 
            - Estado </t>
  </si>
  <si>
    <t xml:space="preserve">            2.1.2.3.5.00.00 - Financiamentos a Curto Prazo - Interno - Inter OFSS 
            - Município </t>
  </si>
  <si>
    <t xml:space="preserve">          2.1.2.4.0.00.00 - Financiamento a Curto Prazo - Externo </t>
  </si>
  <si>
    <t xml:space="preserve">            2.1.2.4.1.00.00 - Financiamento a Curto Prazo - Externo - Consolidação </t>
  </si>
  <si>
    <t xml:space="preserve">          2.1.2.5.0.00.00 - Juros e Encargos a Pagar de Empréstimos e 
          Financiamentos a Curto Prazo - Interno </t>
  </si>
  <si>
    <t xml:space="preserve">            2.1.2.5.1.00.00 - Juros e Encargos a Pagar de Empréstimos e 
            Financiamentos a Curto Prazo - Interno - Consolidação </t>
  </si>
  <si>
    <t xml:space="preserve">            2.1.2.5.2.00.00 - Juros e Encargos a Pagar de Empréstimos e 
            Financiamentos a Curto Prazo - Interno - Intra OFSS </t>
  </si>
  <si>
    <t xml:space="preserve">            2.1.2.5.3.00.00 - Juros e Encargos a Pagar de Empréstimos e 
            Financiamentos a Curto Prazo - Interno - Inter OFSS - União </t>
  </si>
  <si>
    <t xml:space="preserve">            2.1.2.5.4.00.00 - Juros e Encargos a Pagar de Empréstimos e 
            Financiamentos a Curto Prazo - Interno - Inter OFSS - Estado </t>
  </si>
  <si>
    <t xml:space="preserve">            2.1.2.5.5.00.00 - Juros e Encargos a Pagar de Empréstimos e 
            Financiamentos a Curto Prazo - Interno - Inter OFSS - Município </t>
  </si>
  <si>
    <t xml:space="preserve">          2.1.2.6.0.00.00 - Juros e Encargos a Pagar de Empréstimos e 
          Financiamentos a Curto Prazo - Externo </t>
  </si>
  <si>
    <t xml:space="preserve">            2.1.2.6.1.00.00 - Juros e Encargos a Pagar de Empréstimos e 
            Financiamentos a Curto Prazo - Externo - Consolidação </t>
  </si>
  <si>
    <t xml:space="preserve">          2.1.2.8.0.00.00 - (-) Encargos Financeiros a Apropriar - Interno </t>
  </si>
  <si>
    <t xml:space="preserve">            2.1.2.8.1.00.00 - (-) Encargos Financeiros a Apropriar - Interno - 
            Consolidação </t>
  </si>
  <si>
    <t xml:space="preserve">            2.1.2.8.2.00.00 - (-) Encargos Financeiros a Apropriar - Interno - 
            Intra OFSS </t>
  </si>
  <si>
    <t xml:space="preserve">            2.1.2.8.3.00.00 - (-) Encargos Financeiros a Apropriar - Interno - 
            Inter OFSS - União </t>
  </si>
  <si>
    <t xml:space="preserve">            2.1.2.8.4.00.00 - (-) Encargos Financeiros a Apropriar - Interno - 
            Inter OFSS - Estado </t>
  </si>
  <si>
    <t xml:space="preserve">            2.1.2.8.5.00.00 - (-) Encargos Financeiros a Apropriar - Interno - 
            Inter OFSS - Município </t>
  </si>
  <si>
    <t xml:space="preserve">          2.1.2.9.0.00.00 - (-) Encargos Financeiros a Apropriar - Externo </t>
  </si>
  <si>
    <t xml:space="preserve">            2.1.2.9.1.00.00 - (-) Encargos Financeiros a Apropriar- Consolidação </t>
  </si>
  <si>
    <t xml:space="preserve">            2.1.2.9.2.00.00 - (-) Encargos Financeiros a Apropriar- Intra OFSS </t>
  </si>
  <si>
    <t xml:space="preserve">            2.1.2.9.3.00.00 - (-) Encargos Financeiros a Apropriar- Inter OFSS - 
            União </t>
  </si>
  <si>
    <t xml:space="preserve">            2.1.2.9.4.00.00 - (-) Encargos Financeiros a Apropriar- Inter OFSS - 
            Estado </t>
  </si>
  <si>
    <t xml:space="preserve">            2.1.2.9.5.00.00 - (-) Encargos Financeiros a Apropriar- Inter OFSS - 
            Municipio </t>
  </si>
  <si>
    <t xml:space="preserve">        2.1.3.0.0.00.00 - Fornecedores e Contas a Pagar a Curto Prazo </t>
  </si>
  <si>
    <t xml:space="preserve">          2.1.3.1.0.00.00 - Fornecedores e Contas a Pagar Nacionais a Curto Prazo </t>
  </si>
  <si>
    <t xml:space="preserve">            2.1.3.1.1.00.00 - Fornecedores e Contas a Pagar Nacionais a Curto 
            Prazo - Consolidação </t>
  </si>
  <si>
    <t xml:space="preserve">            2.1.3.1.2.00.00 - Fornecedores e Contas a Pagar Nacionais a Curto 
            Prazo - Intra OFSS </t>
  </si>
  <si>
    <t xml:space="preserve">            2.1.3.1.3.00.00 - Fornecedores e Contas a Pagar Nacionais a Curto 
            Prazo - Inter OFSS - União </t>
  </si>
  <si>
    <t xml:space="preserve">            2.1.3.1.4.00.00 - Fornecedores e Contas a Pagar Nacionais a Curto 
            Prazo - Inter OFSS - Estado </t>
  </si>
  <si>
    <t xml:space="preserve">            2.1.3.1.5.00.00 - Fornecedores e Contas a Pagar Nacionais a Curto 
            Prazo - Inter OFSS - Município </t>
  </si>
  <si>
    <t xml:space="preserve">          2.1.3.2.0.00.00 - Fornecedores e Contas a Pagar Estrangeiros a Curto 
          Prazo </t>
  </si>
  <si>
    <t xml:space="preserve">            2.1.3.2.1.00.00 - Fornecedores e Contas a Pagar Estrangeiros a Curto 
            Prazo - Consolidação </t>
  </si>
  <si>
    <t xml:space="preserve">        2.1.4.0.0.00.00 - Obrigações Fiscais a Curto Prazo </t>
  </si>
  <si>
    <t xml:space="preserve">          2.1.4.1.0.00.00 - Obrigações Fiscais a Curto Prazo com a União </t>
  </si>
  <si>
    <t xml:space="preserve">            2.1.4.1.1.00.00 - Obrigações Fiscais a Curto Prazo com a União - 
            Consolidação </t>
  </si>
  <si>
    <t xml:space="preserve">            2.1.4.1.2.00.00 - Obrigações Fiscais a Curto Prazo com a União - Intra 
            OFSS </t>
  </si>
  <si>
    <t xml:space="preserve">            2.1.4.1.3.00.00 - Obrigações Fiscais a Curto Prazo com a União - Inter 
            OFSS - União </t>
  </si>
  <si>
    <t xml:space="preserve">          2.1.4.2.0.00.00 - Obrigações Fiscais a Curto Prazo com os Estados </t>
  </si>
  <si>
    <t xml:space="preserve">            2.1.4.2.1.00.00 - Obrigações Fiscais a Curto Prazo com os Estados - 
            Consolidação </t>
  </si>
  <si>
    <t xml:space="preserve">            2.1.4.2.2.00.00 - Obrigações Fiscais a Curto Prazo com os Estados - 
            Intra OFSS </t>
  </si>
  <si>
    <t xml:space="preserve">            2.1.4.2.4.00.00 - Obrigações Fiscais a Curto Prazo com os Estados - 
            Inter OFSS - Estado </t>
  </si>
  <si>
    <t xml:space="preserve">          2.1.4.3.0.00.00 - Obrigações Fiscais a Curto Prazo com os Municípios </t>
  </si>
  <si>
    <t xml:space="preserve">            2.1.4.3.1.00.00 - Obrigações Fiscais a Curto Prazo com os Municípios - 
            Consolidação </t>
  </si>
  <si>
    <t xml:space="preserve">            2.1.4.3.2.00.00 - Obrigações Fiscais a Curto Prazo com os Municípios - 
            Intra OFSS </t>
  </si>
  <si>
    <t xml:space="preserve">            2.1.4.3.5.00.00 - Obrigações Fiscais a Curto Prazo com os Municípios - 
            Inter OFSS - Município </t>
  </si>
  <si>
    <t xml:space="preserve">        2.1.5.0.0.00.00 - Obrigações de Repartição a Outros Entes </t>
  </si>
  <si>
    <t xml:space="preserve">          2.1.5.0.3.00.00 - Obrigações de Repartição a Outros Entes - Inter OFSS 
          - União </t>
  </si>
  <si>
    <t xml:space="preserve">          2.1.5.0.4.00.00 - Obrigações de Repartição a Outros Entes - Inter OFSS 
          - Estado </t>
  </si>
  <si>
    <t xml:space="preserve">          2.1.5.0.5.00.00 - Obrigações de Repartição a Outros Entes - Inter OFSS 
          - Município </t>
  </si>
  <si>
    <t xml:space="preserve">        2.1.7.0.0.00.00 - Provisões a Curto Prazo </t>
  </si>
  <si>
    <t xml:space="preserve">          2.1.7.1.0.00.00 - Provisão para Riscos Trabalhistas a Curto Prazo </t>
  </si>
  <si>
    <t xml:space="preserve">            2.1.7.1.1.00.00 - Provisão para Riscos Trabalhistas a Curto Prazo - 
            Consolidação </t>
  </si>
  <si>
    <t xml:space="preserve">          2.1.7.3.0.00.00 - Provisões para Riscos Fiscais a Curto Prazo </t>
  </si>
  <si>
    <t xml:space="preserve">            2.1.7.3.1.00.00 - Provisões para Riscos Fiscais a Curto Prazo - 
            Consolidação </t>
  </si>
  <si>
    <t xml:space="preserve">            2.1.7.3.2.00.00 - Provisões para Riscos Fiscais a Curto Prazo - Intra 
            OFSS </t>
  </si>
  <si>
    <t xml:space="preserve">            2.1.7.3.3.00.00 - Provisões para Riscos Fiscais a Curto Prazo - Inter 
            OFSS - União </t>
  </si>
  <si>
    <t xml:space="preserve">            2.1.7.3.4.00.00 - Provisões para Riscos Fiscais a Curto Prazo - Inter 
            OFSS - Estado </t>
  </si>
  <si>
    <t xml:space="preserve">            2.1.7.3.5.00.00 - Provisões para Riscos Fiscais a Curto Prazo - Inter 
            OFSS - Município </t>
  </si>
  <si>
    <t xml:space="preserve">          2.1.7.4.0.00.00 - Provisão para Riscos Cíveis a Curto Prazo </t>
  </si>
  <si>
    <t xml:space="preserve">            2.1.7.4.1.00.00 - Provisão para Riscos Cíveis a Curto Prazo - 
            Consolidação </t>
  </si>
  <si>
    <t xml:space="preserve">            2.1.7.4.2.00.00 - Provisão para Riscos Cíveis a Curto Prazo - Intra 
            OFSS </t>
  </si>
  <si>
    <t xml:space="preserve">            2.1.7.4.3.00.00 - Provisão para Riscos Cíveis a Curto Prazo - Inter 
            OFSS - União </t>
  </si>
  <si>
    <t xml:space="preserve">            2.1.7.4.4.00.00 - Provisão para Riscos Cíveis a Curto Prazo - Inter 
            OFSS - Estado </t>
  </si>
  <si>
    <t xml:space="preserve">            2.1.7.4.5.00.00 - Provisão para Riscos Cíveis a Curto Prazo - Inter 
            OFSS - Município </t>
  </si>
  <si>
    <t xml:space="preserve">          2.1.7.5.0.00.00 - Provisão para Repartição de Créditos a Curto Prazo </t>
  </si>
  <si>
    <t xml:space="preserve">            2.1.7.5.1.00.00 - Provisão para Repartição de Créditos a Curto Prazo - 
            Consolidação </t>
  </si>
  <si>
    <t xml:space="preserve">            2.1.7.5.2.00.00 - Provisão para Repartição de Créditos a Curto Prazo - 
            Intra OFSS </t>
  </si>
  <si>
    <t xml:space="preserve">            2.1.7.5.3.00.00 - Provisão para Repartição de Créditos a Curto Prazo - 
            Inter OFSS - União </t>
  </si>
  <si>
    <t xml:space="preserve">            2.1.7.5.4.00.00 - Provisão para Repartição de Créditos a Curto Prazo - 
            Inter OFSS - Estado </t>
  </si>
  <si>
    <t xml:space="preserve">            2.1.7.5.5.00.00 - Provisão para Repartição de Créditos a Curto Prazo - 
            Inter OFSS - Município </t>
  </si>
  <si>
    <t xml:space="preserve">          2.1.7.6.0.00.00 - Provisão para Riscos Decorrentes de Contratos de PPP 
          a Curto Prazo </t>
  </si>
  <si>
    <t xml:space="preserve">            2.1.7.6.1.00.00 - Provisão para Riscos Decorrentes de Contratos de PPP 
            a Curto Prazo - Consolidação </t>
  </si>
  <si>
    <t xml:space="preserve">          2.1.7.7.0.00.00 - Provisão para Obrigações Decorrentes da Atuação 
          Governamental a Curto Prazo </t>
  </si>
  <si>
    <t xml:space="preserve">            2.1.7.7.1.00.00 - Provisão para Obrigações Decorrentes da Atuação 
            Governamental a Curto Prazo - Consolidação </t>
  </si>
  <si>
    <t xml:space="preserve">            2.1.7.7.2.00.00 - Provisão para Obrigações Decorrentes da Atuação 
            Governamental a Curto Prazo - Intra OFSS </t>
  </si>
  <si>
    <t xml:space="preserve">            2.1.7.7.3.00.00 - Provisão para Obrigações Decorrentes da Atuação 
            Governamental a Curto Prazo - Inter OFSS - União </t>
  </si>
  <si>
    <t xml:space="preserve">            2.1.7.7.4.00.00 - Provisão para Obrigações Decorrentes da Atuação 
            Governamental a Curto Prazo - Inter OFSS - Estado </t>
  </si>
  <si>
    <t xml:space="preserve">            2.1.7.7.5.00.00 - Provisão para Obrigações Decorrentes da Atuação 
            Governamental a Curto Prazo - Inter OFSS - Município </t>
  </si>
  <si>
    <t xml:space="preserve">          2.1.7.9.0.00.00 - Outras Provisões a Curto Prazo </t>
  </si>
  <si>
    <t xml:space="preserve">            2.1.7.9.1.00.00 - Outras Provisões a Curto Prazo - Consolidação </t>
  </si>
  <si>
    <t xml:space="preserve">            2.1.7.9.2.00.00 - Outras Provisões a Curto Prazo - Intra OFSS </t>
  </si>
  <si>
    <t xml:space="preserve">            2.1.7.9.3.00.00 - Outras Provisões a Curto Prazo - Inter OFSS - União </t>
  </si>
  <si>
    <t xml:space="preserve">            2.1.7.9.4.00.00 - Outras Provisões a Curto Prazo - Inter OFSS - Estado </t>
  </si>
  <si>
    <t xml:space="preserve">            2.1.7.9.5.00.00 - Outras Provisões a Curto Prazo - Inter OFSS - 
            Município </t>
  </si>
  <si>
    <t xml:space="preserve">        2.1.8.0.0.00.00 - Demais Obrigações a Curto Prazo </t>
  </si>
  <si>
    <t xml:space="preserve">          2.1.8.1.0.00.00 - Adiantamentos de Clientes </t>
  </si>
  <si>
    <t xml:space="preserve">            2.1.8.1.1.00.00 - Adiantamentos de Clientes - Consolidação </t>
  </si>
  <si>
    <t xml:space="preserve">            2.1.8.1.2.00.00 - Adiantamentos de Clientes - Intra OFSS </t>
  </si>
  <si>
    <t xml:space="preserve">            2.1.8.1.3.00.00 - Adiantamentos de Clientes - Inter OFSS - União </t>
  </si>
  <si>
    <t xml:space="preserve">            2.1.8.1.4.00.00 - Adiantamentos de Clientes - Inter OFSS - Estado </t>
  </si>
  <si>
    <t xml:space="preserve">            2.1.8.1.5.00.00 - Adiantamentos de Clientes - Inter OFSS - Município </t>
  </si>
  <si>
    <t xml:space="preserve">          2.1.8.2.0.00.00 - Obrigações por Danos a Terceiros </t>
  </si>
  <si>
    <t xml:space="preserve">            2.1.8.2.1.00.00 - Obrigações por Danos a Terceiros - Consolidação </t>
  </si>
  <si>
    <t xml:space="preserve">            2.1.8.2.2.00.00 - Obrigações por Danos a Terceiros - Intra OFSS </t>
  </si>
  <si>
    <t xml:space="preserve">            2.1.8.2.3.00.00 - Obrigações por Danos a Terceiros - Inter OFSS - 
            União </t>
  </si>
  <si>
    <t xml:space="preserve">            2.1.8.2.4.00.00 - Obrigações por Danos a Terceiros - Inter OFSS - 
            Estado </t>
  </si>
  <si>
    <t xml:space="preserve">            2.1.8.2.5.00.00 - Obrigações por Danos a Terceiros - Inter OFSS - 
            Município </t>
  </si>
  <si>
    <t xml:space="preserve">          2.1.8.3.0.00.00 - Arrendamento Operacional a Pagar </t>
  </si>
  <si>
    <t xml:space="preserve">            2.1.8.3.1.00.00 - Arrendamento Operacional a Pagar - Consolidação </t>
  </si>
  <si>
    <t xml:space="preserve">            2.1.8.3.2.00.00 - Arrendamento Operacional a Pagar - Intra OFSS </t>
  </si>
  <si>
    <t xml:space="preserve">            2.1.8.3.3.00.00 - Arrendamento Operacional a Pagar - Inter OFSS - 
            União </t>
  </si>
  <si>
    <t xml:space="preserve">            2.1.8.3.4.00.00 - Arrendamento Operacional a Pagar - Inter OFSS - 
            Estado </t>
  </si>
  <si>
    <t xml:space="preserve">            2.1.8.3.5.00.00 - Arrendamento Operacional a Pagar - Inter OFSS - 
            Município </t>
  </si>
  <si>
    <t xml:space="preserve">          2.1.8.4.0.00.00 - Debêntures e Outros Títulos de Dívida a Curto Prazo </t>
  </si>
  <si>
    <t xml:space="preserve">            2.1.8.4.1.00.00 - Debêntures e Outros Títulos de Dívida a Curto Prazo 
            - Consolidação </t>
  </si>
  <si>
    <t xml:space="preserve">            2.1.8.4.2.00.00 - Debêntures e Outros Títulos de Dívida a Curto Prazo 
            - Intra OFSS </t>
  </si>
  <si>
    <t xml:space="preserve">            2.1.8.4.3.00.00 - Debêntures e Outros Títulos de Dívida a Curto Prazo 
            - Inter OFSS - União </t>
  </si>
  <si>
    <t xml:space="preserve">            2.1.8.4.4.00.00 - Debêntures e Outros Títulos de Dívida a Curto Prazo 
            - Inter OFSS - Estado </t>
  </si>
  <si>
    <t xml:space="preserve">            2.1.8.4.5.00.00 - Debêntures e Outros Títulos de Dívida a Curto Prazo 
            - Inter OFSS - Municipio </t>
  </si>
  <si>
    <t xml:space="preserve">          2.1.8.5.0.00.00 - Dividendos e Juros sobre Capital Próprio a Pagar </t>
  </si>
  <si>
    <t xml:space="preserve">            2.1.8.5.1.00.00 - Dividendos e Juros sobre Capital Próprio a Pagar - 
            Consolidação </t>
  </si>
  <si>
    <t xml:space="preserve">            2.1.8.5.2.00.00 - Dividendos e Juros sobre Capital Próprio a Pagar - 
            Intra OFSS </t>
  </si>
  <si>
    <t xml:space="preserve">            2.1.8.5.3.00.00 - Dividendos e Juros sobre Capital Próprio a Pagar - 
            Inter OFSS - União </t>
  </si>
  <si>
    <t xml:space="preserve">            2.1.8.5.4.00.00 - Dividendos e Juros sobre Capital Próprio a Pagar - 
            Inter OFSS - Estado </t>
  </si>
  <si>
    <t xml:space="preserve">            2.1.8.5.5.00.00 - Dividendos e Juros sobre Capital Próprio a Pagar - 
            Inter OFSS - Municipio </t>
  </si>
  <si>
    <t xml:space="preserve">          2.1.8.6.0.00.00 - Obrigações Decorrentes de Contratos De PPP </t>
  </si>
  <si>
    <t xml:space="preserve">            2.1.8.6.1.00.00 - Obrigações Decorrentes de Contratos De PPP - 
            Consolidação </t>
  </si>
  <si>
    <t xml:space="preserve">          2.1.8.7.0.00.00 - Depósitos de Instituições Autorizadas a Operar pelo 
          BACEN </t>
  </si>
  <si>
    <t xml:space="preserve">            2.1.8.7.1.00.00 - Depósitos de Instituições Autorizadas a Operar pelo 
            BACEN - Consolidação </t>
  </si>
  <si>
    <t xml:space="preserve">          2.1.8.8.0.00.00 - Valores Restituíveis </t>
  </si>
  <si>
    <t xml:space="preserve">            2.1.8.8.1.00.00 - Valores Restituíveis - Consolidação </t>
  </si>
  <si>
    <t xml:space="preserve">            2.1.8.8.2.00.00 - Valores Restituíveis - Intra OFSS </t>
  </si>
  <si>
    <t xml:space="preserve">            2.1.8.8.3.00.00 - Valores Restituíveis - Inter OFSS - União </t>
  </si>
  <si>
    <t xml:space="preserve">            2.1.8.8.4.00.00 - Valores Restituíveis - Inter OFSS - Estado </t>
  </si>
  <si>
    <t xml:space="preserve">            2.1.8.8.5.00.00 - Valores Restituíveis - Inter OFSS - Município </t>
  </si>
  <si>
    <t xml:space="preserve">          2.1.8.9.0.00.00 - Outras Obrigações a Curto Prazo </t>
  </si>
  <si>
    <t xml:space="preserve">            2.1.8.9.1.00.00 - Outras Obrigações a Curto Prazo - Consolidação </t>
  </si>
  <si>
    <t xml:space="preserve">            2.1.8.9.2.00.00 - Outras Obrigações a Curto Prazo - Intra OFSS </t>
  </si>
  <si>
    <t xml:space="preserve">            2.1.8.9.3.00.00 - Outras Obrigações a Curto Prazo - Intra OFSS - União </t>
  </si>
  <si>
    <t xml:space="preserve">            2.1.8.9.4.00.00 - Outras Obrigações a Curto Prazo - Intra OFSS - 
            Estado </t>
  </si>
  <si>
    <t xml:space="preserve">            2.1.8.9.5.00.00 - Outras Obrigações a Curto Prazo - Intra OFSS - 
            Município </t>
  </si>
  <si>
    <t xml:space="preserve">      2.2.0.0.0.00.00 - Passivo não-Circulante </t>
  </si>
  <si>
    <t xml:space="preserve">        2.2.1.0.0.00.00 - Obrigações Trabalhistas, Previdenciárias e 
        Assistenciais a Pagar a Longo Prazo </t>
  </si>
  <si>
    <t xml:space="preserve">          2.2.1.1.0.00.00 - Pessoal a Pagar </t>
  </si>
  <si>
    <t xml:space="preserve">            2.2.1.1.1.00.00 - Pessoal a Pagar - Consolidação </t>
  </si>
  <si>
    <t xml:space="preserve">          2.2.1.2.0.00.00 - Benefícios Previdenciários a Pagar </t>
  </si>
  <si>
    <t xml:space="preserve">            2.2.1.2.1.00.00 - Benefícios Previdenciários a Pagar - Consolidação </t>
  </si>
  <si>
    <t xml:space="preserve">            2.2.1.2.2.00.00 - Benefícios Previdenciários a Pagar - Intra OFSS </t>
  </si>
  <si>
    <t xml:space="preserve">            2.2.1.2.3.00.00 - Benefícios Previdenciários a Pagar - Inter OFSS - 
            União </t>
  </si>
  <si>
    <t xml:space="preserve">            2.2.1.2.4.00.00 - Benefícios Previdenciários a Pagar - Inter OFSS - 
            Estado </t>
  </si>
  <si>
    <t xml:space="preserve">            2.2.1.2.5.00.00 - Benefícios Previdenciários a Pagar - Inter OFSS - 
            Municipio </t>
  </si>
  <si>
    <t xml:space="preserve">          2.2.1.3.0.00.00 - Benefícios Assistenciais a Pagar </t>
  </si>
  <si>
    <t xml:space="preserve">            2.2.1.3.1.00.00 - Benefícios Assistenciais a Pagar - Consolidação </t>
  </si>
  <si>
    <t xml:space="preserve">          2.2.1.4.0.00.00 - Encargos Sociais a Pagar </t>
  </si>
  <si>
    <t xml:space="preserve">            2.2.1.4.1.00.00 - Encargos Sociais a Pagar - Consolidação </t>
  </si>
  <si>
    <t xml:space="preserve">            2.2.1.4.2.00.00 - Encargos Sociais a Pagar - Intra OFSS </t>
  </si>
  <si>
    <t xml:space="preserve">            2.2.1.4.3.00.00 - Encargos Sociais a Pagar - Inter OFSS - União </t>
  </si>
  <si>
    <t xml:space="preserve">            2.2.1.4.4.00.00 - Encargos Sociais a Pagar - Inter OFSS - Estado </t>
  </si>
  <si>
    <t xml:space="preserve">            2.2.1.4.5.00.00 - Encargos Sociais a Pagar - Inter OFSS - Município </t>
  </si>
  <si>
    <t xml:space="preserve">        2.2.2.0.0.00.00 - Empréstimos e Financiamentos a Longo Prazo </t>
  </si>
  <si>
    <t xml:space="preserve">          2.2.2.1.0.00.00 - Empréstimos a Longo Prazo - Interno </t>
  </si>
  <si>
    <t xml:space="preserve">            2.2.2.1.1.00.00 - Empréstimos a Longo Prazo - Interno - Consolidação </t>
  </si>
  <si>
    <t xml:space="preserve">            2.2.2.1.2.00.00 - Empréstimos a Longo Prazo – Interno - Intra OFSS </t>
  </si>
  <si>
    <t xml:space="preserve">            2.2.2.1.3.00.00 - Empréstimos a Longo Prazo - Interno - Inter OFSS - 
            União </t>
  </si>
  <si>
    <t xml:space="preserve">            2.2.2.1.4.00.00 - Empréstimos a Longo Prazo - Interno - Inter OFSS - 
            Estado </t>
  </si>
  <si>
    <t xml:space="preserve">            2.2.2.1.5.00.00 - Empréstimos a Longo Prazo - Interno - Inter OFSS - 
            Município </t>
  </si>
  <si>
    <t xml:space="preserve">          2.2.2.2.0.00.00 - Empréstimos a Longo Prazo - Externo </t>
  </si>
  <si>
    <t xml:space="preserve">            2.2.2.2.1.00.00 - Empréstimos a Longo Prazo - Externo Consolidação </t>
  </si>
  <si>
    <t xml:space="preserve">          2.2.2.3.0.00.00 - Financiamentos a Longo Prazo - Interno </t>
  </si>
  <si>
    <t xml:space="preserve">            2.2.2.3.1.00.00 - Financiamentos a Longo Prazo - Interno - 
            Consolidação </t>
  </si>
  <si>
    <t xml:space="preserve">            2.2.2.3.3.00.00 - Financiamentos a Longo Prazo - Interno - Inter OFSS 
            - União </t>
  </si>
  <si>
    <t xml:space="preserve">            2.2.2.3.4.00.00 - Financiamentos a Longo Prazo - Interno - Inter OFSS 
            - Estado </t>
  </si>
  <si>
    <t xml:space="preserve">            2.2.2.3.5.00.00 - Financiamentos a Longo Prazo - Interno - Inter OFSS 
            - Município </t>
  </si>
  <si>
    <t xml:space="preserve">          2.2.2.4.0.00.00 - Financiamento a Longo Prazo - Externo </t>
  </si>
  <si>
    <t xml:space="preserve">            2.2.2.4.1.00.00 - Financiamento a Longo Prazo - Externo - Consolidação </t>
  </si>
  <si>
    <t xml:space="preserve">          2.2.2.5.0.00.00 - Juros e Encargos a Pagar de Empréstimos e 
          Financiamentos a Longo Prazo - Interno </t>
  </si>
  <si>
    <t xml:space="preserve">            2.2.2.5.1.00.00 - Juros e Encargos a Pagar de Empréstimos e 
            Financiamentos a Longo Prazo - Interno - Consolidação </t>
  </si>
  <si>
    <t xml:space="preserve">            2.2.2.5.2.00.00 - Juros e Encargos a Pagar de Empréstimos e 
            Financiamentos a Longo Prazo - Interno - Intra OFSS </t>
  </si>
  <si>
    <t xml:space="preserve">            2.2.2.5.3.00.00 - Juros e Encargos a Pagar de Empréstimos e 
            Financiamentos a Longo Prazo - Interno - Inter OFSS - União </t>
  </si>
  <si>
    <t xml:space="preserve">            2.2.2.5.4.00.00 - Juros e Encargos a Pagar de Empréstimos e 
            Financiamentos a Longo Prazo - Interno - Inter OFSS - Estado </t>
  </si>
  <si>
    <t xml:space="preserve">            2.2.2.5.5.00.00 - Juros e Encargos a Pagar de Empréstimos e 
            Financiamentos a Longo Prazo - Interno - Inter OFSS - Município </t>
  </si>
  <si>
    <t xml:space="preserve">          2.2.2.6.0.00.00 - Juros e Encargos a Pagar de Empréstimos e 
          Financiamentos a Longo Prazo - Externo </t>
  </si>
  <si>
    <t xml:space="preserve">            2.2.2.6.1.00.00 - Juros e Encargos a Pagar de Empréstimos e 
            Financiamentos a Longo Prazo - Externo - Consolidação </t>
  </si>
  <si>
    <t xml:space="preserve">          2.2.2.8.0.00.00 - (-) Encargos Financeiros a Apropriar - Interno </t>
  </si>
  <si>
    <t xml:space="preserve">            2.2.2.8.1.00.00 - (-) Encargos Financeiros a Apropriar - Interno - 
            Consolidação </t>
  </si>
  <si>
    <t xml:space="preserve">            2.2.2.8.2.00.00 - (-) Encargos Financeiros a Apropriar - Interno - 
            Intra OFSS </t>
  </si>
  <si>
    <t xml:space="preserve">            2.2.2.8.3.00.00 - (-) Encargos Financeiros a Apropriar - Interno - 
            Inter OFSS - União </t>
  </si>
  <si>
    <t xml:space="preserve">            2.2.2.8.4.00.00 - (-) Encargos Financeiros a Apropriar - Interno - 
            Inter OFSS - Estado </t>
  </si>
  <si>
    <t xml:space="preserve">            2.2.2.8.5.00.00 - (-) Encargos Financeiros a Apropriar - Interno - 
            Inter OFSS - Município </t>
  </si>
  <si>
    <t xml:space="preserve">          2.2.2.9.0.00.00 - (-) Encargos Financeiros a Apropriar - Externo </t>
  </si>
  <si>
    <t xml:space="preserve">            2.2.2.9.1.00.00 - (-) Encargos Financeiros a Apropriar - Externo - 
            Consolidação </t>
  </si>
  <si>
    <t xml:space="preserve">        2.2.3.0.0.00.00 - Fornecedores e Contas a Pagar a Longo Prazo </t>
  </si>
  <si>
    <t xml:space="preserve">          2.2.3.1.0.00.00 - Fornecedores e Contas a Pagar Nacionais a Longo Prazo </t>
  </si>
  <si>
    <t xml:space="preserve">            2.2.3.1.1.00.00 - Fornecedores e Contas a Pagar Nacionais a Longo 
            Prazo - Consolidação </t>
  </si>
  <si>
    <t xml:space="preserve">            2.2.3.1.2.00.00 - Fornecedores e Contas a Pagar Nacionais a Longo 
            Prazo - Intra OFSS </t>
  </si>
  <si>
    <t xml:space="preserve">            2.2.3.1.3.00.00 - Fornecedores e Contas a Pagar Nacionais a Longo 
            Prazo - Inter OFSS - União </t>
  </si>
  <si>
    <t xml:space="preserve">            2.2.3.1.4.00.00 - Fornecedores e Contas a Pagar Nacionais a Longo 
            Prazo - Inter OFSS - Estado </t>
  </si>
  <si>
    <t xml:space="preserve">            2.2.3.1.5.00.00 - Fornecedores e Contas a Pagar Nacionais a Longo 
            Prazo - Inter OFSS - Município </t>
  </si>
  <si>
    <t xml:space="preserve">          2.2.3.2.0.00.00 - Fornecedores e Contas a Pagar Estrangeiros a Longo 
          Prazo </t>
  </si>
  <si>
    <t xml:space="preserve">            2.2.3.2.1.00.00 - Fornecedores e Contas a Pagar Estrangeiros a Longo 
            Prazo - Consolidação </t>
  </si>
  <si>
    <t xml:space="preserve">        2.2.4.0.0.00.00 - Obrigações Fiscais a Longo Prazo </t>
  </si>
  <si>
    <t xml:space="preserve">          2.2.4.1.0.00.00 - Obrigações Fiscais a Longo Prazo com a União </t>
  </si>
  <si>
    <t xml:space="preserve">            2.2.4.1.1.00.00 - Obrigações Fiscais a Longo Prazo com a União - 
            Consolidação </t>
  </si>
  <si>
    <t xml:space="preserve">            2.2.4.1.2.00.00 - Obrigações Fiscais a Longo Prazo com a União - Intra 
            OFSS </t>
  </si>
  <si>
    <t xml:space="preserve">            2.2.4.1.3.00.00 - Obrigações Fiscais a Longo Prazo com a União - Inter 
            OFSS - União </t>
  </si>
  <si>
    <t xml:space="preserve">          2.2.4.2.0.00.00 - Obrigações Fiscais a Longo Prazo com os Estados </t>
  </si>
  <si>
    <t xml:space="preserve">            2.2.4.2.1.00.00 - Obrigações Fiscais a Longo Prazo com os Estados - 
            Consolidação </t>
  </si>
  <si>
    <t xml:space="preserve">            2.2.4.2.2.00.00 - Obrigações Fiscais a Longo Prazo com os Estados - 
            Intra OFSS </t>
  </si>
  <si>
    <t xml:space="preserve">            2.2.4.2.4.00.00 - Obrigações Fiscais a Longo Prazo com os Estados - 
            Inter OFSS - Estado </t>
  </si>
  <si>
    <t xml:space="preserve">          2.2.4.3.0.00.00 - Obrigações Fiscais a Longo Prazo com os Municípios </t>
  </si>
  <si>
    <t xml:space="preserve">            2.2.4.3.1.00.00 - Obrigações Fiscais a Longo Prazo com os Municípios - 
            Consolidação </t>
  </si>
  <si>
    <t xml:space="preserve">            2.2.4.3.2.00.00 - Obrigações Fiscais a Longo Prazo com os Municípios - 
            Intra OFSS </t>
  </si>
  <si>
    <t xml:space="preserve">            2.2.4.3.5.00.00 - Obrigações Fiscais a Longo Prazo com os Municípios - 
            Inter OFSS - Município </t>
  </si>
  <si>
    <t xml:space="preserve">        2.2.7.0.0.00.00 - Provisões a Longo Prazo </t>
  </si>
  <si>
    <t xml:space="preserve">          2.2.7.1.0.00.00 - Provisão para Riscos Trabalhistas a Longo Prazo </t>
  </si>
  <si>
    <t xml:space="preserve">            2.2.7.1.1.00.00 - Provisão para Riscos Trabalhistas a Longo Prazo - 
            Consolidação </t>
  </si>
  <si>
    <t xml:space="preserve">          2.2.7.2.0.00.00 - Provisões Matemáticas Previdenciárias a Longo Prazo </t>
  </si>
  <si>
    <t xml:space="preserve">            2.2.7.2.1.00.00 - Provisões Matemáticas Previdenciárias a Longo Prazo 
            - Consolidação </t>
  </si>
  <si>
    <t xml:space="preserve">              2.2.7.2.1.01.00 - Plano Financeiro - Provisões de Benefícios 
              Concedidos </t>
  </si>
  <si>
    <t xml:space="preserve">              2.2.7.2.1.02.00 - Plano Financeiro - Provisões de Benefícios a 
              Conceder </t>
  </si>
  <si>
    <t xml:space="preserve">              2.2.7.2.1.03.00 - Plano Previdenciário - Provisões de Benefícios 
              Concedidos </t>
  </si>
  <si>
    <t xml:space="preserve">              2.2.7.2.1.04.00 - Plano Previdenciário - Provisões de Benefícios a 
              Conceder </t>
  </si>
  <si>
    <t xml:space="preserve">              2.2.7.2.1.05.00 - Plano Previdenciário - Plano de Amortização </t>
  </si>
  <si>
    <t xml:space="preserve">              2.2.7.2.1.06.00 - Provisões Atuariais para Ajustes do Plano 
              Financeiro </t>
  </si>
  <si>
    <t xml:space="preserve">              2.2.7.2.1.07.00 - Provisões Atuariais para Ajustes do Plano 
              Previdenciário </t>
  </si>
  <si>
    <t xml:space="preserve">          2.2.7.3.0.00.00 - Provisão para Riscos Fiscais a Longo Prazo </t>
  </si>
  <si>
    <t xml:space="preserve">            2.2.7.3.1.00.00 - Provisão para Riscos Fiscais a Longo Prazo - 
            Consolidação </t>
  </si>
  <si>
    <t xml:space="preserve">            2.2.7.3.2.00.00 - Provisão para Riscos Fiscais a Longo Prazo - Intra 
            OFSS </t>
  </si>
  <si>
    <t xml:space="preserve">            2.2.7.3.3.00.00 - Provisão para Riscos Fiscais a Longo Prazo - Inter 
            OFSS - União </t>
  </si>
  <si>
    <t xml:space="preserve">            2.2.7.3.4.00.00 - Provisão para Riscos Fiscais a Longo Prazo - Inter 
            OFSS - Estado </t>
  </si>
  <si>
    <t xml:space="preserve">            2.2.7.3.5.00.00 - Provisão para Riscos Fiscais a Longo Prazo - Inter 
            OFSS - Município </t>
  </si>
  <si>
    <t xml:space="preserve">          2.2.7.4.0.00.00 - Provisão para Riscos Cíveis a Longo Prazo </t>
  </si>
  <si>
    <t xml:space="preserve">            2.2.7.4.1.00.00 - Provisão para Riscos Cíveis a Longo Prazo - 
            Consolidação </t>
  </si>
  <si>
    <t xml:space="preserve">            2.2.7.4.2.00.00 - Provisão para Riscos Cíveis a Longo Prazo - Intra 
            OFSS </t>
  </si>
  <si>
    <t xml:space="preserve">            2.2.7.4.3.00.00 - Provisão para Riscos Cíveis a Longo Prazo - Inter 
            OFSS - União </t>
  </si>
  <si>
    <t xml:space="preserve">            2.2.7.4.4.00.00 - Provisão para Riscos Cíveis a Longo Prazo - Inter 
            OFSS - Estado </t>
  </si>
  <si>
    <t xml:space="preserve">            2.2.7.4.5.00.00 - Provisão para Riscos Cíveis a Longo Prazo - Inter 
            OFSS - Municípios </t>
  </si>
  <si>
    <t xml:space="preserve">          2.2.7.5.0.00.00 - Provisão para Repartição de Créditos a Longo Prazo </t>
  </si>
  <si>
    <t xml:space="preserve">            2.2.7.5.1.00.00 - Provisão para Repartição de Créditos a Longo Prazo - 
            Consolidação </t>
  </si>
  <si>
    <t xml:space="preserve">            2.2.7.5.2.00.00 - Provisão para Repartição de Créditos a Longo Prazo - 
            Intra OFSS </t>
  </si>
  <si>
    <t xml:space="preserve">            2.2.7.5.3.00.00 - Provisão para Repartição de Créditos a Longo Prazo - 
            Inter OFSS - União </t>
  </si>
  <si>
    <t xml:space="preserve">            2.2.7.5.4.00.00 - Provisão para Repartição de Créditos a Longo Prazo - 
            Inter OFSS - Estado </t>
  </si>
  <si>
    <t xml:space="preserve">            2.2.7.5.5.00.00 - Provisão para Repartição de Créditos a Longo Prazo - 
            Inter OFSS - Município </t>
  </si>
  <si>
    <t xml:space="preserve">          2.2.7.6.0.00.00 - Provisão para Riscos Decorrentes de Contratos de PPP 
          a Longo Prazo </t>
  </si>
  <si>
    <t xml:space="preserve">            2.2.7.6.1.00.00 - Provisão para Riscos Decorrentes de Contratos de PPP 
            a Longo Prazo - Consolidação OFSS </t>
  </si>
  <si>
    <t xml:space="preserve">          2.2.7.7.0.00.00 - Provisão para Obrigações Decorrentes da Atuação 
          Governamental a Longo Prazo </t>
  </si>
  <si>
    <t xml:space="preserve">            2.2.7.7.1.00.00 - Provisão para Obrigações Decorrentes da Atuação 
            Governamental a Longo Prazo - Consolidação </t>
  </si>
  <si>
    <t xml:space="preserve">            2.2.7.7.2.00.00 - Provisão para Obrigações Decorrentes da Atuação 
            Governamental a Longo Prazo - Intra OFSS </t>
  </si>
  <si>
    <t xml:space="preserve">            2.2.7.7.3.00.00 - Provisão para Obrigações Decorrentes da Atuação 
            Governamental a Longo Prazo - Inter OFSS - União </t>
  </si>
  <si>
    <t xml:space="preserve">            2.2.7.7.4.00.00 - Provisão para Obrigações Decorrentes da Atuação 
            Governamental a Longo Prazo - Inter OFSS - Estado </t>
  </si>
  <si>
    <t xml:space="preserve">            2.2.7.7.5.00.00 - Provisão para Obrigações Decorrentes da Atuação 
            Governamental a Longo Prazo - Inter OFSS - Município </t>
  </si>
  <si>
    <t xml:space="preserve">          2.2.7.9.0.00.00 - Outras Provisões a Longo Prazo </t>
  </si>
  <si>
    <t xml:space="preserve">            2.2.7.9.1.00.00 - Outras Provisões a Longo Prazo - Consolidação </t>
  </si>
  <si>
    <t xml:space="preserve">            2.2.7.9.2.00.00 - Outras Provisões a Longo Prazo - Intra OFSS </t>
  </si>
  <si>
    <t xml:space="preserve">            2.2.7.9.3.00.00 - Outras Provisões a Longo Prazo - Inter OFSS - União </t>
  </si>
  <si>
    <t xml:space="preserve">            2.2.7.9.4.00.00 - Outras Provisões a Longo Prazo - Inter OFSS - Estado </t>
  </si>
  <si>
    <t xml:space="preserve">            2.2.7.9.5.00.00 - Outras Provisões a Longo Prazo - Inter OFSS - 
            Município </t>
  </si>
  <si>
    <t xml:space="preserve">        2.2.8.0.0.00.00 - Demais Obrigações a Longo Prazo </t>
  </si>
  <si>
    <t xml:space="preserve">          2.2.8.1.0.00.00 - Adiantamentos de Clientes a Longo Prazo </t>
  </si>
  <si>
    <t xml:space="preserve">            2.2.8.1.1.00.00 - Adiantamentos de Clientes a Longo Prazo - 
            Consolidação </t>
  </si>
  <si>
    <t xml:space="preserve">            2.2.8.1.2.00.00 - Adiantamentos de Clientes a Longo Prazo - Intra OFSS </t>
  </si>
  <si>
    <t xml:space="preserve">            2.2.8.1.3.00.00 - Adiantamentos de Clientes a Longo Prazo - Inter OFSS 
            - União </t>
  </si>
  <si>
    <t xml:space="preserve">            2.2.8.1.4.00.00 - Adiantamentos de Clientes a Longo Prazo - Inter OFSS 
            - Estado </t>
  </si>
  <si>
    <t xml:space="preserve">            2.2.8.1.5.00.00 - Adiantamentos de Clientes a Longo Prazo - Inter OFSS 
            - Município </t>
  </si>
  <si>
    <t xml:space="preserve">          2.2.8.2.0.00.00 - Obrigações por Danos a Terceiros a Longo Prazo </t>
  </si>
  <si>
    <t xml:space="preserve">            2.2.8.2.1.00.00 - Obrigações por Danos a Terceiros a Longo Prazo - 
            Consolidação </t>
  </si>
  <si>
    <t xml:space="preserve">            2.2.8.2.2.00.00 - Obrigações por Danos a Terceiros a Longo Prazo - 
            Intra OFSS </t>
  </si>
  <si>
    <t xml:space="preserve">            2.2.8.2.3.00.00 - Obrigações por Danos a Terceiros a Longo Prazo - 
            Inter OFSS - União </t>
  </si>
  <si>
    <t xml:space="preserve">            2.2.8.2.4.00.00 - Obrigações por Danos a Terceiros a Longo Prazo - 
            Inter OFSS - Estado </t>
  </si>
  <si>
    <t xml:space="preserve">            2.2.8.2.5.00.00 - Obrigações por Danos a Terceiros a Longo Prazo - 
            Inter OFSS - Município </t>
  </si>
  <si>
    <t xml:space="preserve">          2.2.8.3.0.00.00 - Debêntures e Outros Títulos de Dívida a Longo Prazo </t>
  </si>
  <si>
    <t xml:space="preserve">            2.2.8.3.1.00.00 - Debêntures e Outros Títulos de Dívida a Longo Prazo 
            - Consolidação </t>
  </si>
  <si>
    <t xml:space="preserve">            2.2.8.3.2.00.00 - Debêntures e Outros Títulos de Dívida a Longo Prazo 
            - Intra OFSS </t>
  </si>
  <si>
    <t xml:space="preserve">            2.2.8.3.3.00.00 - Debêntures e Outros Títulos de Dívida a Longo Prazo 
            - Inter OFSS - União </t>
  </si>
  <si>
    <t xml:space="preserve">            2.2.8.3.4.00.00 - Debêntures e Outros Títulos de Dívida a Longo Prazo 
            - Inter OFSS - Estado </t>
  </si>
  <si>
    <t xml:space="preserve">            2.2.8.3.5.00.00 - Debêntures e Outros Títulos de Dívida a Longo Prazo 
            -Inter OFSS - Município </t>
  </si>
  <si>
    <t xml:space="preserve">          2.2.8.4.0.00.00 - Adiantamento para Futuro Aumento de Capital </t>
  </si>
  <si>
    <t xml:space="preserve">            2.2.8.4.1.00.00 - Adiantamento para Futuro Aumento de Capital - 
            Consolidação </t>
  </si>
  <si>
    <t xml:space="preserve">            2.2.8.4.2.00.00 - Adiantamento para Futuro Aumento de Capital - Intra 
            OFSS </t>
  </si>
  <si>
    <t xml:space="preserve">            2.2.8.4.3.00.00 - Adiantamento para Futuro Aumento de Capital - Inter 
            OFSS - União </t>
  </si>
  <si>
    <t xml:space="preserve">            2.2.8.4.4.00.00 - Adiantamento para Futuro Aumento de Capital - Inter 
            OFSS - Estado </t>
  </si>
  <si>
    <t xml:space="preserve">            2.2.8.4.5.00.00 - Adiantamento para Futuro Aumento de Capital - Inter 
            OFSS - Município </t>
  </si>
  <si>
    <t xml:space="preserve">          2.2.8.6.0.00.00 - Obrigações Decorrentes de Contratos de PPP - Longo 
          Prazo </t>
  </si>
  <si>
    <t xml:space="preserve">            2.2.8.6.1.00.00 - Obrigações Decorrentes de Contratos de PPP - Longo 
            Prazo - Consolidação </t>
  </si>
  <si>
    <t xml:space="preserve">          2.2.8.8.0.00.00 - Valores Restituíveis </t>
  </si>
  <si>
    <t xml:space="preserve">            2.2.8.8.1.00.00 - Valores Restituíveis - Consolidação </t>
  </si>
  <si>
    <t xml:space="preserve">            2.2.8.8.2.00.00 - Valores Restituíveis - Intra OFSS </t>
  </si>
  <si>
    <t xml:space="preserve">            2.2.8.8.3.00.00 - Valores Restituíveis - Inter OFSS - União </t>
  </si>
  <si>
    <t xml:space="preserve">            2.2.8.8.4.00.00 - Valores Restituíveis - Inter OFSS - Estado </t>
  </si>
  <si>
    <t xml:space="preserve">            2.2.8.8.5.00.00 - Valores Restituíveis - Inter OFSS - Município </t>
  </si>
  <si>
    <t xml:space="preserve">          2.2.8.9.0.00.00 - Outras Obrigações a Longo Prazo </t>
  </si>
  <si>
    <t xml:space="preserve">            2.2.8.9.1.00.00 - Outras Obrigações a Longo Prazo - Consolidação </t>
  </si>
  <si>
    <t xml:space="preserve">            2.2.8.9.2.00.00 - Outras Obrigações a Longo Prazo - Intra OFSS </t>
  </si>
  <si>
    <t xml:space="preserve">            2.2.8.9.3.00.00 - Outras Obrigações a Longo Prazo - Intra OFSS - União </t>
  </si>
  <si>
    <t xml:space="preserve">            2.2.8.9.4.00.00 - Outras Obrigações a Longo Prazo - Intra OFSS - 
            Estado </t>
  </si>
  <si>
    <t xml:space="preserve">            2.2.8.9.5.00.00 - Outras Obrigações a Longo Prazo - Intra OFSS - 
            Município </t>
  </si>
  <si>
    <t xml:space="preserve">        2.2.9.0.0.00.00 - Resultado Diferido </t>
  </si>
  <si>
    <t xml:space="preserve">          2.2.9.1.0.00.00 - Variação Patrimonial Aumentativa (VPA) Diferida </t>
  </si>
  <si>
    <t xml:space="preserve">            2.2.9.1.1.00.00 - Variação Patrimonial Aumentativa Diferida - 
            Consolidação </t>
  </si>
  <si>
    <t xml:space="preserve">            2.2.9.1.2.00.00 - Variação Patrimonial Aumentativa Diferida - Intra 
            OFSS </t>
  </si>
  <si>
    <t xml:space="preserve">            2.2.9.1.3.00.00 - Variação Patrimonial Aumentativa Diferida - Inter 
            OFSS - União </t>
  </si>
  <si>
    <t xml:space="preserve">            2.2.9.1.4.00.00 - Variação Patrimonial Aumentativa Diferida - Inter 
            OFSS - Estado </t>
  </si>
  <si>
    <t xml:space="preserve">            2.2.9.1.5.00.00 - Variação Patrimonial Aumentativa Diferida - Inter 
            OFSS - Município </t>
  </si>
  <si>
    <t xml:space="preserve">          2.2.9.2.0.00.00 - (-) Custo Diferido </t>
  </si>
  <si>
    <t xml:space="preserve">            2.2.9.2.1.00.00 - (-) Custo Diferido - Consolidação </t>
  </si>
  <si>
    <t xml:space="preserve">            2.2.9.2.2.00.00 - (-) Custo Diferido - Intra OFSS </t>
  </si>
  <si>
    <t xml:space="preserve">            2.2.9.2.3.00.00 - (-) Custo Diferido - Inter OFSS - União </t>
  </si>
  <si>
    <t xml:space="preserve">            2.2.9.2.4.00.00 - (-) Custo Diferido - Inter OFSS - Estado </t>
  </si>
  <si>
    <t xml:space="preserve">            2.2.9.2.5.00.00 - (-) Custo Diferido - Inter OFSS - Municipio </t>
  </si>
  <si>
    <t xml:space="preserve">      2.3.0.0.0.00.00 - Patrimônio Liquido </t>
  </si>
  <si>
    <t xml:space="preserve">        2.3.1.0.0.00.00 - Patrimônio Social e Capital Social </t>
  </si>
  <si>
    <t xml:space="preserve">          2.3.1.1.0.00.00 - Patrimônio Social </t>
  </si>
  <si>
    <t xml:space="preserve">            2.3.1.1.1.00.00 - Patrimônio Social - Consolidação </t>
  </si>
  <si>
    <t xml:space="preserve">            2.3.1.1.2.00.00 - Patrimônio Social - Intra OFSS </t>
  </si>
  <si>
    <t xml:space="preserve">            2.3.1.1.3.00.00 - Patrimônio Social - Inter OFSS - União </t>
  </si>
  <si>
    <t xml:space="preserve">            2.3.1.1.4.00.00 - Patrimônio Social - Inter OFSS - Estado </t>
  </si>
  <si>
    <t xml:space="preserve">            2.3.1.1.5.00.00 - Patrimônio Social - Inter OFSS - Município </t>
  </si>
  <si>
    <t xml:space="preserve">          2.3.1.2.0.00.00 - Capital Social Realizado </t>
  </si>
  <si>
    <t xml:space="preserve">            2.3.1.2.1.00.00 - Capital Social Realizado - Consolidação </t>
  </si>
  <si>
    <t xml:space="preserve">            2.3.1.2.2.00.00 - Capital Social Realizado - Intra OFSS </t>
  </si>
  <si>
    <t xml:space="preserve">            2.3.1.2.3.00.00 - Capital Social Realizado - Inter OFSS - União </t>
  </si>
  <si>
    <t xml:space="preserve">            2.3.1.2.4.00.00 - Capital Social Realizado - Inter OFSS - Estado </t>
  </si>
  <si>
    <t xml:space="preserve">            2.3.1.2.5.00.00 - Capital Social Realizado - Inter OFSS - Município </t>
  </si>
  <si>
    <t xml:space="preserve">        2.3.2.0.0.00.00 - Adiantamento para Futuro Aumento de Capital </t>
  </si>
  <si>
    <t xml:space="preserve">          2.3.2.0.1.00.00 - Adiantamento para Futuro Aumento de Capital - 
          Consolidação </t>
  </si>
  <si>
    <t xml:space="preserve">          2.3.2.0.2.00.00 - Adiantamento para Futuro Aumento de Capital - Intra 
          OFSS </t>
  </si>
  <si>
    <t xml:space="preserve">          2.3.2.0.3.00.00 - Adiantamento para Futuro Aumento de Capital - Inter 
          OFSS - União </t>
  </si>
  <si>
    <t xml:space="preserve">          2.3.2.0.4.00.00 - Adiantamento para Futuro Aumento de Capital - Inter 
          OFSS - Estado </t>
  </si>
  <si>
    <t xml:space="preserve">          2.3.2.0.5.00.00 - Adiantamento para Futuro Aumento de Capital - Inter 
          OFSS - Município </t>
  </si>
  <si>
    <t xml:space="preserve">        2.3.3.0.0.00.00 - Reservas de Capital </t>
  </si>
  <si>
    <t xml:space="preserve">          2.3.3.1.0.00.00 - Ágio na Emissão de Ações </t>
  </si>
  <si>
    <t xml:space="preserve">            2.3.3.1.1.00.00 - Ágio na Emissão de Ações - Consolidação </t>
  </si>
  <si>
    <t xml:space="preserve">            2.3.3.1.2.00.00 - Ágio na Emissão de Ações - Intra OFSS </t>
  </si>
  <si>
    <t xml:space="preserve">            2.3.3.1.3.00.00 - Ágio na Emissão de Ações - Inter OFSS - União </t>
  </si>
  <si>
    <t xml:space="preserve">            2.3.3.1.4.00.00 - Ágio na Emissão de Ações - Inter OFSS - Estado </t>
  </si>
  <si>
    <t xml:space="preserve">            2.3.3.1.5.00.00 - Ágio na Emissão de Ações - Inter OFSS - Município </t>
  </si>
  <si>
    <t xml:space="preserve">          2.3.3.2.0.00.00 - Alienação de Partes Beneficiarias </t>
  </si>
  <si>
    <t xml:space="preserve">            2.3.3.2.1.00.00 - Alienação de Partes Beneficiarias - Consolidação </t>
  </si>
  <si>
    <t xml:space="preserve">            2.3.3.2.2.00.00 - Alienação de Partes Beneficiarias - Intra OFSS </t>
  </si>
  <si>
    <t xml:space="preserve">            2.3.3.2.3.00.00 - Alienação de Partes Beneficiarias - Inter OFSS - 
            União </t>
  </si>
  <si>
    <t xml:space="preserve">            2.3.3.2.4.00.00 - Alienação de Partes Beneficiarias - Inter OFSS - 
            Estado </t>
  </si>
  <si>
    <t xml:space="preserve">            2.3.3.2.5.00.00 - Alienação de Partes Beneficiarias - Inter OFSS - 
            Município </t>
  </si>
  <si>
    <t xml:space="preserve">          2.3.3.3.0.00.00 - Alienação de Bônus de Subscrição </t>
  </si>
  <si>
    <t xml:space="preserve">            2.3.3.3.1.00.00 - Alienação de Bônus de Subscrição - Consolidação </t>
  </si>
  <si>
    <t xml:space="preserve">            2.3.3.3.2.00.00 - Alienação de Bônus de Subscrição - Intra OFSS </t>
  </si>
  <si>
    <t xml:space="preserve">            2.3.3.3.3.00.00 - Alienação de Bônus de Subscrição - Inter OFSS - 
            União </t>
  </si>
  <si>
    <t xml:space="preserve">            2.3.3.3.4.00.00 - Alienação de Bônus de Subscrição - Inter OFSS - 
            Estado </t>
  </si>
  <si>
    <t xml:space="preserve">            2.3.3.3.5.00.00 - Alienação de Bônus de Subscrição - Inter OFSS - 
            Município </t>
  </si>
  <si>
    <t xml:space="preserve">          2.3.3.4.0.00.00 - Correção Monetária do Capital Realizado </t>
  </si>
  <si>
    <t xml:space="preserve">            2.3.3.4.1.00.00 - Correção Monetária do Capital Realizado - 
            Consolidação </t>
  </si>
  <si>
    <t xml:space="preserve">            2.3.3.4.2.00.00 - Correção Monetária do Capital Realizado - Intra OFSS </t>
  </si>
  <si>
    <t xml:space="preserve">            2.3.3.4.3.00.00 - Correção Monetária do Capital Realizado - Inter OFSS 
            - União </t>
  </si>
  <si>
    <t xml:space="preserve">            2.3.3.4.4.00.00 - Correção Monetária do Capital Realizado - Inter OFSS 
            - Estado </t>
  </si>
  <si>
    <t xml:space="preserve">            2.3.3.4.5.00.00 - Correção Monetária do Capital Realizado - Inter OFSS 
            - Município </t>
  </si>
  <si>
    <t xml:space="preserve">          2.3.3.9.0.00.00 - Outras Reservas de Capital </t>
  </si>
  <si>
    <t xml:space="preserve">            2.3.3.9.1.00.00 - Outras Reservas de Capital - Consolidação </t>
  </si>
  <si>
    <t xml:space="preserve">            2.3.3.9.2.00.00 - Outras Reservas de Capital - Intra OFSS </t>
  </si>
  <si>
    <t xml:space="preserve">            2.3.3.9.3.00.00 - Outras Reservas de Capital - Inter OFSS - União </t>
  </si>
  <si>
    <t xml:space="preserve">            2.3.3.9.4.00.00 - Outras Reservas de Capital - Inter OFSS - Estado </t>
  </si>
  <si>
    <t xml:space="preserve">            2.3.3.9.5.00.00 - Outras Reservas de Capital - Inter OFSS - Município </t>
  </si>
  <si>
    <t xml:space="preserve">        2.3.4.0.0.00.00 - Ajustes de Avaliação Patrimonial </t>
  </si>
  <si>
    <t xml:space="preserve">          2.3.4.1.0.00.00 - Ajustes de Avaliação Patrimonial de Ativos </t>
  </si>
  <si>
    <t xml:space="preserve">            2.3.4.1.1.00.00 - Ajustes de Avaliação Patrimonial de Ativos - 
            Consolidação </t>
  </si>
  <si>
    <t xml:space="preserve">            2.3.4.1.2.00.00 - Ajustes de Avaliação Patrimonial de Ativos - Intra 
            OFSS </t>
  </si>
  <si>
    <t xml:space="preserve">            2.3.4.1.3.00.00 - Ajustes de Avaliação Patrimonial de Ativos - Inter 
            OFSS - União </t>
  </si>
  <si>
    <t xml:space="preserve">            2.3.4.1.4.00.00 - Ajustes de Avaliação Patrimonial de Ativos - Inter 
            OFSS - Estado </t>
  </si>
  <si>
    <t xml:space="preserve">            2.3.4.1.5.00.00 - Ajustes de Avaliação Patrimonial de Ativos - Inter 
            OFSS - Município </t>
  </si>
  <si>
    <t xml:space="preserve">          2.3.4.2.0.00.00 - Ajustes de Avaliação Patrimonial de Passivos </t>
  </si>
  <si>
    <t xml:space="preserve">            2.3.4.2.1.00.00 - Ajustes de Avaliação Patrimonial de Passivos - 
            Consolidação </t>
  </si>
  <si>
    <t xml:space="preserve">            2.3.4.2.2.00.00 - Ajustes de Avaliação Patrimonial de Passivos - Intra 
            OFSS </t>
  </si>
  <si>
    <t xml:space="preserve">            2.3.4.2.3.00.00 - Ajustes de Avaliação Patrimonial de Passivos - Inter 
            OFSS - União </t>
  </si>
  <si>
    <t xml:space="preserve">            2.3.4.2.4.00.00 - Ajustes de Avaliação Patrimonial de Passivos - Inter 
            OFSS - Estado </t>
  </si>
  <si>
    <t xml:space="preserve">            2.3.4.2.5.00.00 - Ajustes de Avaliação Patrimonial de Passivos - Inter 
            OFSS - Município </t>
  </si>
  <si>
    <t xml:space="preserve">        2.3.5.0.0.00.00 - Reservas de Lucros </t>
  </si>
  <si>
    <t xml:space="preserve">          2.3.5.1.0.00.00 - Reserva Legal </t>
  </si>
  <si>
    <t xml:space="preserve">            2.3.5.1.1.00.00 - Reserva Legal - Consolidação </t>
  </si>
  <si>
    <t xml:space="preserve">            2.3.5.1.2.00.00 - Reserva Legal - Intra OFSS </t>
  </si>
  <si>
    <t xml:space="preserve">            2.3.5.1.3.00.00 - Reserva Legal - Inter OFSS - União </t>
  </si>
  <si>
    <t xml:space="preserve">            2.3.5.1.4.00.00 - Reserva Legal - Inter OFSS - Estado </t>
  </si>
  <si>
    <t xml:space="preserve">            2.3.5.1.5.00.00 - Reserva Legal - Inter OFSS - Município </t>
  </si>
  <si>
    <t xml:space="preserve">          2.3.5.2.0.00.00 - Reservas Estatutárias </t>
  </si>
  <si>
    <t xml:space="preserve">            2.3.5.2.1.00.00 - Reservas Estatutárias - Consolidação </t>
  </si>
  <si>
    <t xml:space="preserve">            2.3.5.2.2.00.00 - Reservas Estatutárias - Intra OFSS </t>
  </si>
  <si>
    <t xml:space="preserve">            2.3.5.2.3.00.00 - Reservas Estatutárias - Inter OFSS - União </t>
  </si>
  <si>
    <t xml:space="preserve">            2.3.5.2.4.00.00 - Reservas Estatutárias - Inter OFSS - Estado </t>
  </si>
  <si>
    <t xml:space="preserve">            2.3.5.2.5.00.00 - Reservas Estatutárias - Inter OFSS - Município </t>
  </si>
  <si>
    <t xml:space="preserve">          2.3.5.3.0.00.00 - Reserva para Contingencias </t>
  </si>
  <si>
    <t xml:space="preserve">            2.3.5.3.1.00.00 - Reserva para Contingencias - Consolidação </t>
  </si>
  <si>
    <t xml:space="preserve">            2.3.5.3.2.00.00 - Reserva para Contingencias - Intra OFSS </t>
  </si>
  <si>
    <t xml:space="preserve">            2.3.5.3.3.00.00 - Reserva para Contingencias - Inter OFSS - União </t>
  </si>
  <si>
    <t xml:space="preserve">            2.3.5.3.4.00.00 - Reserva para Contingencias - Inter OFSS - Estado </t>
  </si>
  <si>
    <t xml:space="preserve">            2.3.5.3.5.00.00 - Reserva para Contingencias - Inter OFSS - Município </t>
  </si>
  <si>
    <t xml:space="preserve">          2.3.5.4.0.00.00 - Reserva de Incentivos Fiscais </t>
  </si>
  <si>
    <t xml:space="preserve">            2.3.5.4.1.00.00 - Reserva de Incentivos Fiscais - Consolidação </t>
  </si>
  <si>
    <t xml:space="preserve">            2.3.5.4.2.00.00 - Reserva de Incentivos Fiscais - Intra OFSS </t>
  </si>
  <si>
    <t xml:space="preserve">            2.3.5.4.3.00.00 - Reserva de Incentivos Fiscais - Inter OFSS - União </t>
  </si>
  <si>
    <t xml:space="preserve">            2.3.5.4.4.00.00 - Reserva de Incentivos Fiscais - Inter OFSS - Estado </t>
  </si>
  <si>
    <t xml:space="preserve">            2.3.5.4.5.00.00 - Reserva de Incentivos Fiscais - Inter OFSS - 
            Município </t>
  </si>
  <si>
    <t xml:space="preserve">          2.3.5.5.0.00.00 - Reservas de Lucros para Expansão </t>
  </si>
  <si>
    <t xml:space="preserve">            2.3.5.5.1.00.00 - Reservas de Lucros para Expansão - Consolidação </t>
  </si>
  <si>
    <t xml:space="preserve">            2.3.5.5.2.00.00 - Reservas de Lucros para Expansão - Intra OFSS </t>
  </si>
  <si>
    <t xml:space="preserve">            2.3.5.5.3.00.00 - Reservas de Lucros para Expansão - Inter OFSS - 
            União </t>
  </si>
  <si>
    <t xml:space="preserve">            2.3.5.5.4.00.00 - Reservas de Lucros para Expansão - Inter OFSS 
            –Estado </t>
  </si>
  <si>
    <t xml:space="preserve">            2.3.5.5.5.00.00 - Reservas de Lucros para Expansão - Inter OFSS - 
            Município </t>
  </si>
  <si>
    <t xml:space="preserve">          2.3.5.6.0.00.00 - Reserva de Lucros a Realizar </t>
  </si>
  <si>
    <t xml:space="preserve">            2.3.5.6.1.00.00 - Reserva de Lucros a Realizar- Consolidação </t>
  </si>
  <si>
    <t xml:space="preserve">            2.3.5.6.2.00.00 - Reserva de Lucros a Realizar- Intra OFSS </t>
  </si>
  <si>
    <t xml:space="preserve">            2.3.5.6.3.00.00 - Reserva de Lucros a Realizar- Inter OFSS - União </t>
  </si>
  <si>
    <t xml:space="preserve">            2.3.5.6.4.00.00 - Reserva de Lucros a Realizar- Inter OFSS - Estado </t>
  </si>
  <si>
    <t xml:space="preserve">            2.3.5.6.5.00.00 - Reserva de Lucros a Realizar- Inter OFSS - Município </t>
  </si>
  <si>
    <t xml:space="preserve">          2.3.5.7.0.00.00 - Reserva de Retenção de Premio na Emissão de 
          Debêntures </t>
  </si>
  <si>
    <t xml:space="preserve">            2.3.5.7.1.00.00 - Reserva de Retenção de Premio na Emissão de 
            Debêntures - Consolidação </t>
  </si>
  <si>
    <t xml:space="preserve">            2.3.5.7.2.00.00 - Reserva de Retenção de Premio na Emissão de 
            Debêntures - Intra OFSS </t>
  </si>
  <si>
    <t xml:space="preserve">            2.3.5.7.3.00.00 - Reserva de Retenção de Premio na Emissão de 
            Debêntures - Inter OFSS - União </t>
  </si>
  <si>
    <t xml:space="preserve">            2.3.5.7.4.00.00 - Reserva de Retenção de Premio na Emissão de 
            Debêntures - Inter OFSS - Estado </t>
  </si>
  <si>
    <t xml:space="preserve">            2.3.5.7.5.00.00 - Reserva de Retenção de Premio na Emissão de 
            Debêntures - Inter OFSS - Município </t>
  </si>
  <si>
    <t xml:space="preserve">          2.3.5.8.0.00.00 - Reserva Especial para Dividendo Obrigatório Não 
          Distribuído </t>
  </si>
  <si>
    <t xml:space="preserve">            2.3.5.8.1.00.00 - Reserva Especial para Dividendo Obrigatório Não 
            Distribuído - Consolidação </t>
  </si>
  <si>
    <t xml:space="preserve">            2.3.5.8.2.00.00 - Reserva Especial para Dividendo Obrigatório Não 
            Distribuído - Intra OFSS </t>
  </si>
  <si>
    <t xml:space="preserve">            2.3.5.8.3.00.00 - Reserva Especial para Dividendo Obrigatório Não 
            Distribuído - Inter OFSS - União </t>
  </si>
  <si>
    <t xml:space="preserve">            2.3.5.8.4.00.00 - Reserva Especial para Dividendo Obrigatório Não 
            Distribuído - Inter OFSS - Estado </t>
  </si>
  <si>
    <t xml:space="preserve">            2.3.5.8.5.00.00 - Reserva Especial para Dividendo Obrigatório Não 
            Distribuído - Inter OFSS - Município </t>
  </si>
  <si>
    <t xml:space="preserve">          2.3.5.9.0.00.00 - Outras Reservas de Lucro </t>
  </si>
  <si>
    <t xml:space="preserve">            2.3.5.9.1.00.00 - Outras Reservas de Lucro - Consolidação </t>
  </si>
  <si>
    <t xml:space="preserve">            2.3.5.9.2.00.00 - Outras Reservas de Lucro - Intra OFSS </t>
  </si>
  <si>
    <t xml:space="preserve">            2.3.5.9.3.00.00 - Outras Reservas de Lucro - Inter OFSS - União </t>
  </si>
  <si>
    <t xml:space="preserve">            2.3.5.9.4.00.00 - Outras Reservas de Lucro - Inter OFSS - Estado </t>
  </si>
  <si>
    <t xml:space="preserve">            2.3.5.9.5.00.00 - Outras Reservas de Lucro - Inter OFSS - Município </t>
  </si>
  <si>
    <t xml:space="preserve">        2.3.6.0.0.00.00 - Demais Reservas </t>
  </si>
  <si>
    <t xml:space="preserve">          2.3.6.1.0.00.00 - Reserva de Reavaliação </t>
  </si>
  <si>
    <t xml:space="preserve">            2.3.6.1.1.00.00 - Reserva de Reavaliação - Consolidação </t>
  </si>
  <si>
    <t xml:space="preserve">            2.3.6.1.2.00.00 - Reserva de Reavaliação - Intra OFSS </t>
  </si>
  <si>
    <t xml:space="preserve">            2.3.6.1.3.00.00 - Reserva de Reavaliação - Inter OFSS - União </t>
  </si>
  <si>
    <t xml:space="preserve">            2.3.6.1.4.00.00 - Reserva de Reavaliação - Inter OFSS - Estado </t>
  </si>
  <si>
    <t xml:space="preserve">            2.3.6.1.5.00.00 - Reserva de Reavaliação - Inter OFSS - Município </t>
  </si>
  <si>
    <t xml:space="preserve">          2.3.6.9.0.00.00 - Outras Reservas </t>
  </si>
  <si>
    <t xml:space="preserve">            2.3.6.9.1.00.00 - Outras Reservas - Consolidação </t>
  </si>
  <si>
    <t xml:space="preserve">            2.3.6.9.2.00.00 - Outras Reservas - Intra OFSS </t>
  </si>
  <si>
    <t xml:space="preserve">            2.3.6.9.3.00.00 - Outras Reservas - Inter OFSS - União </t>
  </si>
  <si>
    <t xml:space="preserve">            2.3.6.9.4.00.00 - Outras Reservas - Inter OFSS - Estado </t>
  </si>
  <si>
    <t xml:space="preserve">            2.3.6.9.5.00.00 - Outras Reservas - Inter OFSS - Município </t>
  </si>
  <si>
    <t xml:space="preserve">        2.3.7.0.0.00.00 - Resultados Acumulados </t>
  </si>
  <si>
    <t xml:space="preserve">          2.3.7.1.0.00.00 - Superávits ou Déficits Acumulados </t>
  </si>
  <si>
    <t xml:space="preserve">            2.3.7.1.1.00.00 - Superávits ou Déficits Acumulados - Consolidação </t>
  </si>
  <si>
    <t xml:space="preserve">              2.3.7.1.1.01.00 - Superávits ou Déficits do Exercício </t>
  </si>
  <si>
    <t xml:space="preserve">              2.3.7.1.1.02.00 - Superávits ou Déficits de Exercícios Anteriores </t>
  </si>
  <si>
    <t xml:space="preserve">              2.3.7.1.1.03.00 - Ajustes de Exercícios Anteriores </t>
  </si>
  <si>
    <t xml:space="preserve">              2.3.7.1.1.04.00 - Superávits ou Déficits Resultantes de Extinção, 
              Fusão e Cisão </t>
  </si>
  <si>
    <t xml:space="preserve">            2.3.7.1.2.00.00 - Superávits ou Déficits Acumulados - Intra OFSS </t>
  </si>
  <si>
    <t xml:space="preserve">              2.3.7.1.2.01.00 - Superávits ou Déficits do Exercício </t>
  </si>
  <si>
    <t xml:space="preserve">              2.3.7.1.2.02.00 - Superávits ou Déficits de Exercícios Anteriores </t>
  </si>
  <si>
    <t xml:space="preserve">              2.3.7.1.2.03.00 - Ajustes de Exercícios Anteriores </t>
  </si>
  <si>
    <t xml:space="preserve">              2.3.7.1.2.04.00 - Superávits ou Déficits Resultantes de Extinção, 
              Fusão e Cisão </t>
  </si>
  <si>
    <t xml:space="preserve">            2.3.7.1.3.00.00 - Superávits ou Déficits Acumulados - Inter OFSS - 
            União </t>
  </si>
  <si>
    <t xml:space="preserve">              2.3.7.1.3.01.00 - Superávits ou Déficits do Exercício </t>
  </si>
  <si>
    <t xml:space="preserve">              2.3.7.1.3.02.00 - Superávits ou Déficits de Exercícios Anteriores </t>
  </si>
  <si>
    <t xml:space="preserve">              2.3.7.1.3.03.00 - Ajustes de Exercícios Anteriores </t>
  </si>
  <si>
    <t xml:space="preserve">              2.3.7.1.3.04.00 - Superávits ou Déficits Resultantes de Extinção, 
              Fusão e Cisão </t>
  </si>
  <si>
    <t xml:space="preserve">            2.3.7.1.4.00.00 - Superávits ou Déficits Acumulados - Inter OFSS - 
            Estado </t>
  </si>
  <si>
    <t xml:space="preserve">              2.3.7.1.4.01.00 - Superávits ou Déficits do Exercício </t>
  </si>
  <si>
    <t xml:space="preserve">              2.3.7.1.4.02.00 - Superávits ou Déficits de Exercícios Anteriores </t>
  </si>
  <si>
    <t xml:space="preserve">              2.3.7.1.4.03.00 - Ajustes de Exercícios Anteriores </t>
  </si>
  <si>
    <t xml:space="preserve">              2.3.7.1.4.04.00 - Superávits ou Déficits Resultantes de Extinção, 
              Fusão e Cisão </t>
  </si>
  <si>
    <t xml:space="preserve">            2.3.7.1.5.00.00 - Superávits ou Déficits Acumulados - Inter OFSS - 
            Município </t>
  </si>
  <si>
    <t xml:space="preserve">              2.3.7.1.5.01.00 - Superávits ou Déficits do Exercício </t>
  </si>
  <si>
    <t xml:space="preserve">              2.3.7.1.5.02.00 - Superávits ou Déficits de Exercícios Anteriores </t>
  </si>
  <si>
    <t xml:space="preserve">              2.3.7.1.5.03.00 - Ajustes de Exercícios Anteriores </t>
  </si>
  <si>
    <t xml:space="preserve">              2.3.7.1.5.04.00 - Superávits ou Déficits Resultantes de Extinção, 
              Fusão e Cisão </t>
  </si>
  <si>
    <t xml:space="preserve">          2.3.7.2.0.00.00 - Lucros e Prejuízos Acumulados </t>
  </si>
  <si>
    <t xml:space="preserve">            2.3.7.2.1.00.00 - Lucros e Prejuízos Acumulados - Consolidação </t>
  </si>
  <si>
    <t xml:space="preserve">              2.3.7.2.1.01.00 - Lucros e Prejuízos do Exercício </t>
  </si>
  <si>
    <t xml:space="preserve">              2.3.7.2.1.02.00 - Lucros e Prejuízos Acumulados de Exercícios 
              Anteriores </t>
  </si>
  <si>
    <t xml:space="preserve">              2.3.7.2.1.03.00 - Ajustes de Exercícios Anteriores </t>
  </si>
  <si>
    <t xml:space="preserve">              2.3.7.2.1.04.00 - Lucros a Destinar do Exercício </t>
  </si>
  <si>
    <t xml:space="preserve">              2.3.7.2.1.05.00 - Lucros a Destinar de Exercícios Anteriores </t>
  </si>
  <si>
    <t xml:space="preserve">              2.3.7.2.1.06.00 - Resultados Apurados por Extinção, Fusão e Cisão </t>
  </si>
  <si>
    <t xml:space="preserve">            2.3.7.2.2.00.00 - Lucros e Prejuízos Acumulados - Intra OFSS </t>
  </si>
  <si>
    <t xml:space="preserve">              2.3.7.2.2.01.00 - Lucros e Prejuízos do Exercício </t>
  </si>
  <si>
    <t xml:space="preserve">              2.3.7.2.2.02.00 - Lucros e Prejuízos Acumulados de Exercícios 
              Anteriores </t>
  </si>
  <si>
    <t xml:space="preserve">              2.3.7.2.2.03.00 - Ajustes de Exercícios Anteriores </t>
  </si>
  <si>
    <t xml:space="preserve">              2.3.7.2.2.04.00 - Lucros a Destinar do Exercício </t>
  </si>
  <si>
    <t xml:space="preserve">              2.3.7.2.2.05.00 - Lucros a Destinar de Exercícios Anteriores </t>
  </si>
  <si>
    <t xml:space="preserve">              2.3.7.2.2.06.00 - Resultados Apurados por Extinção, Fusão e Cisão </t>
  </si>
  <si>
    <t xml:space="preserve">            2.3.7.2.3.00.00 - Lucros e Prejuízos Acumulados - Inter OFSS - União </t>
  </si>
  <si>
    <t xml:space="preserve">              2.3.7.2.3.01.00 - Lucros e Prejuízos do Exercício </t>
  </si>
  <si>
    <t xml:space="preserve">              2.3.7.2.3.02.00 - Lucros e Prejuízos Acumulados de Exercícios 
              Anteriores </t>
  </si>
  <si>
    <t xml:space="preserve">              2.3.7.2.3.03.00 - Ajustes de Exercícios Anteriores </t>
  </si>
  <si>
    <t xml:space="preserve">              2.3.7.2.3.04.00 - Lucros a Destinar do Exercício </t>
  </si>
  <si>
    <t xml:space="preserve">              2.3.7.2.3.05.00 - Lucros a Destinar de Exercícios Anteriores </t>
  </si>
  <si>
    <t xml:space="preserve">              2.3.7.2.3.06.00 - Resultados Apurados por Extinção, Fusão e Cisão </t>
  </si>
  <si>
    <t xml:space="preserve">            2.3.7.2.4.00.00 - Lucros e Prejuízos Acumulados - Inter OFSS - Estado </t>
  </si>
  <si>
    <t xml:space="preserve">              2.3.7.2.4.01.00 - Lucros e Prejuízos do Exercício </t>
  </si>
  <si>
    <t xml:space="preserve">              2.3.7.2.4.02.00 - Lucros e Prejuízos Acumulados de Exercícios 
              Anteriores </t>
  </si>
  <si>
    <t xml:space="preserve">              2.3.7.2.4.03.00 - Ajustes de Exercícios Anteriores </t>
  </si>
  <si>
    <t xml:space="preserve">              2.3.7.2.4.04.00 - Lucros a Destinar do Exercício </t>
  </si>
  <si>
    <t xml:space="preserve">              2.3.7.2.4.05.00 - Lucros a Destinar de Exercícios Anteriores </t>
  </si>
  <si>
    <t xml:space="preserve">              2.3.7.2.4.06.00 - Resultados Apurados por Extinção, Fusão e Cisão </t>
  </si>
  <si>
    <t xml:space="preserve">            2.3.7.2.5.00.00 - Lucros e Prejuízos Acumulados - Inter OFSS - 
            Município </t>
  </si>
  <si>
    <t xml:space="preserve">              2.3.7.2.5.01.00 - Lucros e Prejuízos do Exercício </t>
  </si>
  <si>
    <t xml:space="preserve">              2.3.7.2.5.02.00 - Lucros e Prejuízos Acumulados de Exercícios 
              Anteriores </t>
  </si>
  <si>
    <t xml:space="preserve">              2.3.7.2.5.03.00 - Ajustes de Exercícios Anteriores </t>
  </si>
  <si>
    <t xml:space="preserve">              2.3.7.2.5.04.00 - Lucros a Destinar do Exercício </t>
  </si>
  <si>
    <t xml:space="preserve">              2.3.7.2.5.05.00 - Lucros a Destinar de Exercícios Anteriores </t>
  </si>
  <si>
    <t xml:space="preserve">              2.3.7.2.5.06.00 - Resultados Apurados por Extinção, Fusão e Cisão </t>
  </si>
  <si>
    <t xml:space="preserve">        2.3.9.0.0.00.00 - (-) Ações/Cotas em Tesouraria </t>
  </si>
  <si>
    <t xml:space="preserve">          2.3.9.1.0.00.00 - (-) Ações em Tesouraria </t>
  </si>
  <si>
    <t xml:space="preserve">            2.3.9.1.1.00.00 - (-) Ações em Tesouraria - Consolidação </t>
  </si>
  <si>
    <t xml:space="preserve">            2.3.9.1.2.00.00 - (-) Ações em Tesouraria - Intra OFSS </t>
  </si>
  <si>
    <t xml:space="preserve">            2.3.9.1.3.00.00 - (-) Ações em Tesouraria - Inter OFSS - União </t>
  </si>
  <si>
    <t xml:space="preserve">            2.3.9.1.4.00.00 - (-) Ações em Tesouraria - Inter OFSS - Estado </t>
  </si>
  <si>
    <t xml:space="preserve">            2.3.9.1.5.00.00 - (-) Ações em Tesouraria - Inter OFSS - Município </t>
  </si>
  <si>
    <t xml:space="preserve">          2.3.9.2.0.00.00 - (-) Cotas em Tesouraria </t>
  </si>
  <si>
    <t xml:space="preserve">            2.3.9.2.1.00.00 - (-) Cotas em Tesouraria - Consolidação </t>
  </si>
  <si>
    <t xml:space="preserve">            2.3.9.2.2.00.00 - (-) Cotas em Tesouraria - Intra OFSS </t>
  </si>
  <si>
    <t xml:space="preserve">            2.3.9.2.3.00.00 - (-) Cotas em Tesouraria - Inter OFSS - União </t>
  </si>
  <si>
    <t xml:space="preserve">            2.3.9.2.4.00.00 - (-) Cotas em Tesouraria - Inter OFSS - Estado </t>
  </si>
  <si>
    <t xml:space="preserve">            2.3.9.2.5.00.00 - (-) Cotas em Tesouraria - Inter OFSS - Município </t>
  </si>
  <si>
    <t xml:space="preserve">Apuração do Saldo Patrimonial </t>
  </si>
  <si>
    <t xml:space="preserve">  Apuração do Saldo Patrimonial </t>
  </si>
  <si>
    <t xml:space="preserve">    Ativo Financeiro </t>
  </si>
  <si>
    <t xml:space="preserve">    Ativo Permanente </t>
  </si>
  <si>
    <t xml:space="preserve">    Passivo Financeiro </t>
  </si>
  <si>
    <t xml:space="preserve">      2.1.0.0.0.00.00 - Passivo Circulante - Financeiro </t>
  </si>
  <si>
    <t xml:space="preserve">      2.2.0.0.0.00.00 - Passivo Não Circulante - Financeiro </t>
  </si>
  <si>
    <t xml:space="preserve">      6.3.1.1.0.00.00 - RP Não Processados a Liquidar </t>
  </si>
  <si>
    <t xml:space="preserve">      6.3.1.7.1.00.00 - RP Não Processados a Liquidar- Inscrição no Exercício </t>
  </si>
  <si>
    <t xml:space="preserve">    Passivo Permanente </t>
  </si>
  <si>
    <t xml:space="preserve">    Saldo Patrimonial </t>
  </si>
  <si>
    <t xml:space="preserve">Contas de Compensação </t>
  </si>
  <si>
    <t xml:space="preserve">  Contas de Compensação </t>
  </si>
  <si>
    <t xml:space="preserve">    8.1.1.0.0.00.00 - Execução dos Atos Potenciais Ativos </t>
  </si>
  <si>
    <t xml:space="preserve">      8.1.1.1.0.00.00 - Execução de Garantias e Contragarantias Recebidas </t>
  </si>
  <si>
    <t xml:space="preserve">      8.1.1.2.0.00.00 - Execução de Direitos Conveniados e Outros Instrumentos 
      Congêneres </t>
  </si>
  <si>
    <t xml:space="preserve">      8.1.1.3.0.00.00 - Execução de Direitos Contratuais </t>
  </si>
  <si>
    <t xml:space="preserve">      8.1.1.9.0.00.00 - Execução de Outros Atos Potenciais Ativos </t>
  </si>
  <si>
    <t xml:space="preserve">    8.1.2.0.0.00.00 - Execução dos Atos Potenciais Passivos </t>
  </si>
  <si>
    <t xml:space="preserve">      8.1.2.1.0.00.00 - Execução de Garantias e Contragarantias Concedidas </t>
  </si>
  <si>
    <t xml:space="preserve">      8.1.2.2.0.00.00 - Execução de Obrigações Conveniadas e Outros 
      Instrumentos Congêneres </t>
  </si>
  <si>
    <t xml:space="preserve">      8.1.2.3.0.00.00 - Execução de Obrigações Contratuais </t>
  </si>
  <si>
    <t xml:space="preserve">      8.1.2.9.0.00.00 - Execução de Outros Atos Potenciais Passivos </t>
  </si>
  <si>
    <t>BASE DE DADOS - DEMONSTRAÇÃO DAS VARIAÇÕES PATRIMONIAIS</t>
  </si>
  <si>
    <t xml:space="preserve">Demonstrativo das Variações Patrimoniais e Resultado Patrimonial </t>
  </si>
  <si>
    <t xml:space="preserve">    3.0.0.0.0.00.00 - Variação Patrimonial Diminutiva </t>
  </si>
  <si>
    <t xml:space="preserve">      3.1.0.0.0.00.00 - Pessoal e Encargos </t>
  </si>
  <si>
    <t xml:space="preserve">        3.1.1.0.0.00.00 - Remuneração a Pessoal </t>
  </si>
  <si>
    <t xml:space="preserve">          3.1.1.1.0.00.00 - Remuneração a Pessoal Ativo Civil – Abrangidos pelo 
          RPPS </t>
  </si>
  <si>
    <t xml:space="preserve">            3.1.1.1.1.00.00 - Remuneração a Pessoal Ativo Civil – Abrangidos pelo 
            RPPS - Consolidação </t>
  </si>
  <si>
    <t xml:space="preserve">          3.1.1.2.0.00.00 - Remuneração a Pessoal Ativo Civil - Abrangidos pelo 
          RGPS </t>
  </si>
  <si>
    <t xml:space="preserve">            3.1.1.2.1.00.00 - Remuneração a Pessoal Ativo Civil - Abrangidos pelo 
            RGPS - Consolidação </t>
  </si>
  <si>
    <t xml:space="preserve">          3.1.1.3.0.00.00 - Remuneração a Pessoal Ativo Militar - Abrangidos pelo 
          RPPS </t>
  </si>
  <si>
    <t xml:space="preserve">            3.1.1.3.1.00.00 - Remuneração a Pessoal Ativo Militar - Abrangidos 
            pelo RPPS - Consolidação </t>
  </si>
  <si>
    <t xml:space="preserve">        3.1.2.0.0.00.00 - Encargos Patronais </t>
  </si>
  <si>
    <t xml:space="preserve">          3.1.2.1.0.00.00 - Encargos Patronais - RPPS </t>
  </si>
  <si>
    <t xml:space="preserve">            3.1.2.1.1.00.00 - Encargos Patronais - RPPS - Consolidação </t>
  </si>
  <si>
    <t xml:space="preserve">            3.1.2.1.2.00.00 - Encargos Patronais - RPPS - Intra OFSS </t>
  </si>
  <si>
    <t xml:space="preserve">            3.1.2.1.3.00.00 - Encargos Patronais - RPPS - Inter OFSS - União </t>
  </si>
  <si>
    <t xml:space="preserve">            3.1.2.1.4.00.00 - Encargos Patronais - RPPS - Inter OFSS - Estado </t>
  </si>
  <si>
    <t xml:space="preserve">            3.1.2.1.5.00.00 - Encargos Patronais - RPPS - Inter OFSS - Município </t>
  </si>
  <si>
    <t xml:space="preserve">          3.1.2.2.0.00.00 - Encargos Patronais - RGPS </t>
  </si>
  <si>
    <t xml:space="preserve">            3.1.2.2.1.00.00 - Encargos Patronais - RGPS - Consolidação </t>
  </si>
  <si>
    <t xml:space="preserve">            3.1.2.2.2.00.00 - Encargos Patronais - RGPS - Intra OFSS </t>
  </si>
  <si>
    <t xml:space="preserve">            3.1.2.2.3.00.00 - Encargos Patronais - RGPS - Inter OFSS - União </t>
  </si>
  <si>
    <t xml:space="preserve">          3.1.2.3.0.00.00 - Encargos Patronais - FGTS </t>
  </si>
  <si>
    <t xml:space="preserve">            3.1.2.3.1.00.00 - Encargos Patronais - FGTS - Consolidação </t>
  </si>
  <si>
    <t xml:space="preserve">          3.1.2.4.0.00.00 - Contribuições Sociais Gerais </t>
  </si>
  <si>
    <t xml:space="preserve">            3.1.2.4.1.00.00 - Contribuições Sociais Gerais - Consolidação </t>
  </si>
  <si>
    <t xml:space="preserve">            3.1.2.4.2.00.00 - Contribuições Sociais Gerais - Intra OFSS </t>
  </si>
  <si>
    <t xml:space="preserve">            3.1.2.4.3.00.00 - Contribuições Sociais Gerais - Inter OFSS - União </t>
  </si>
  <si>
    <t xml:space="preserve">            3.1.2.4.4.00.00 - Contribuições Sociais Gerais - Inter OFSS - Estado </t>
  </si>
  <si>
    <t xml:space="preserve">            3.1.2.4.5.00.00 - Contribuições Sociais Gerais - Inter OFSS - 
            Município </t>
  </si>
  <si>
    <t xml:space="preserve">          3.1.2.5.0.00.00 - Contribuições a Entidades Fechadas de Previdência </t>
  </si>
  <si>
    <t xml:space="preserve">            3.1.2.5.1.00.00 - Contribuições a Entidades Fechadas de Previdência - 
            Consolidação </t>
  </si>
  <si>
    <t xml:space="preserve">          3.1.2.9.0.00.00 - Outros Encargos Patronais </t>
  </si>
  <si>
    <t xml:space="preserve">            3.1.2.9.1.00.00 - Outros Encargos Patronais - Consolidação </t>
  </si>
  <si>
    <t xml:space="preserve">            3.1.2.9.2.00.00 - Outros Encargos Patronais - Intra OFSS </t>
  </si>
  <si>
    <t xml:space="preserve">            3.1.2.9.3.00.00 - Outros Encargos Patronais - Inter OFSS - União </t>
  </si>
  <si>
    <t xml:space="preserve">            3.1.2.9.4.00.00 - Outros Encargos Patronais - Inter OFSS - Estado </t>
  </si>
  <si>
    <t xml:space="preserve">            3.1.2.9.5.00.00 - Outros Encargos Patronais - Inter OFSS - Município </t>
  </si>
  <si>
    <t xml:space="preserve">        3.1.3.0.0.00.00 - Benefícios a Pessoal </t>
  </si>
  <si>
    <t xml:space="preserve">          3.1.3.1.0.00.00 - Benefícios a Pessoal - RPPS </t>
  </si>
  <si>
    <t xml:space="preserve">            3.1.3.1.1.00.00 - Benefícios a Pessoal - RPPS - Consolidação </t>
  </si>
  <si>
    <t xml:space="preserve">          3.1.3.2.0.00.00 - Benefícios a Pessoal - RGPS </t>
  </si>
  <si>
    <t xml:space="preserve">            3.1.3.2.1.00.00 - Benefícios a Pessoal - RGPS - Consolidação </t>
  </si>
  <si>
    <t xml:space="preserve">          3.1.3.3.0.00.00 - Benefícios a Pessoal - Militar </t>
  </si>
  <si>
    <t xml:space="preserve">            3.1.3.3.1.00.00 - Benefícios a Pessoal - Militar - Consolidação </t>
  </si>
  <si>
    <t xml:space="preserve">        3.1.9.0.0.00.00 - Outras Variações Patrimoniais Diminutivas - Pessoal e 
        Encargos </t>
  </si>
  <si>
    <t xml:space="preserve">          3.1.9.1.0.00.00 - Indenizações e Restituições Trabalhistas </t>
  </si>
  <si>
    <t xml:space="preserve">            3.1.9.1.1.00.00 - Indenizações e Restituições Trabalhistas - 
            Consolidação </t>
  </si>
  <si>
    <t xml:space="preserve">          3.1.9.2.0.00.00 - Pessoal Requisitado de Outros Órgãos e Entes </t>
  </si>
  <si>
    <t xml:space="preserve">            3.1.9.2.1.00.00 - Pessoal Requisitado de Outros Órgãos e Entes - 
            Consolidação </t>
  </si>
  <si>
    <t xml:space="preserve">            3.1.9.2.2.00.00 - Pessoal Requisitado de Outros Órgãos e Entes - Intra 
            OFSS </t>
  </si>
  <si>
    <t xml:space="preserve">            3.1.9.2.3.00.00 - Pessoal Requisitado de Outros Órgãos e Entes - Inter 
            OFSS - União </t>
  </si>
  <si>
    <t xml:space="preserve">            3.1.9.2.4.00.00 - Pessoal Requisitado de Outros Órgãos e Entes - Inter 
            OFSS - Estado </t>
  </si>
  <si>
    <t xml:space="preserve">            3.1.9.2.5.00.00 - Pessoal Requisitado de Outros Órgãos e Entes - Inter 
            OFSS - Município </t>
  </si>
  <si>
    <t xml:space="preserve">          3.1.9.9.0.00.00 - Outras VPD de Pessoal e Encargos </t>
  </si>
  <si>
    <t xml:space="preserve">            3.1.9.9.1.00.00 - Outras VPD de Pessoal e Encargos - Consolidação </t>
  </si>
  <si>
    <t xml:space="preserve">            3.1.9.9.2.00.00 - Outras VPD de Pessoal e Encargos - Intra OFSS </t>
  </si>
  <si>
    <t xml:space="preserve">            3.1.9.9.3.00.00 - Outras VPD de Pessoal e Encargos - Inter OFSS - 
            União </t>
  </si>
  <si>
    <t xml:space="preserve">            3.1.9.9.4.00.00 - Outras VPD de Pessoal e Encargos - Inter OFSS - 
            Estado </t>
  </si>
  <si>
    <t xml:space="preserve">            3.1.9.9.5.00.00 - Outras VPD de Pessoal e Encargos - Inter OFSS - 
            Município </t>
  </si>
  <si>
    <t xml:space="preserve">      3.2.0.0.0.00.00 - Benefícios Previdenciários e Assistenciais </t>
  </si>
  <si>
    <t xml:space="preserve">        3.2.1.0.0.00.00 - Aposentadorias e Reformas </t>
  </si>
  <si>
    <t xml:space="preserve">          3.2.1.1.0.00.00 - Aposentadorias - RPPS </t>
  </si>
  <si>
    <t xml:space="preserve">            3.2.1.1.1.00.00 - Aposentadorias - RPPS - Consolidação </t>
  </si>
  <si>
    <t xml:space="preserve">          3.2.1.2.0.00.00 - Aposentadorias - RGPS </t>
  </si>
  <si>
    <t xml:space="preserve">            3.2.1.2.1.00.00 - Aposentadorias - RGPS - Consolidação </t>
  </si>
  <si>
    <t xml:space="preserve">          3.2.1.3.0.00.00 - Reserva Remunerada - Pessoal Militar </t>
  </si>
  <si>
    <t xml:space="preserve">            3.2.1.3.1.00.00 - Reserva Remunerada - Pessoal Militar - Consolidação </t>
  </si>
  <si>
    <t xml:space="preserve">          3.2.1.4.0.00.00 - Reforma - Pessoal Militar </t>
  </si>
  <si>
    <t xml:space="preserve">            3.2.1.4.1.00.00 - Reforma - Pessoal Militar - Consolidação </t>
  </si>
  <si>
    <t xml:space="preserve">          3.2.1.9.0.00.00 - Outras Aposentadorias </t>
  </si>
  <si>
    <t xml:space="preserve">            3.2.1.9.1.00.00 - Outras Aposentadorias - Consolidação </t>
  </si>
  <si>
    <t xml:space="preserve">        3.2.2.0.0.00.00 - Pensões </t>
  </si>
  <si>
    <t xml:space="preserve">          3.2.2.1.0.00.00 - Pensões - RPPS </t>
  </si>
  <si>
    <t xml:space="preserve">            3.2.2.1.1.00.00 - Pensões - RPPS - Consolidação </t>
  </si>
  <si>
    <t xml:space="preserve">          3.2.2.2.0.00.00 - Pensões - RGPS </t>
  </si>
  <si>
    <t xml:space="preserve">            3.2.2.2.1.00.00 - Pensões - RGPS - Consolidação </t>
  </si>
  <si>
    <t xml:space="preserve">          3.2.2.3.0.00.00 - Pensões - Militar </t>
  </si>
  <si>
    <t xml:space="preserve">            3.2.2.3.1.00.00 - Pensões - Militar - Consolidação </t>
  </si>
  <si>
    <t xml:space="preserve">          3.2.2.9.0.00.00 - Outras Pensões </t>
  </si>
  <si>
    <t xml:space="preserve">            3.2.2.9.1.00.00 - Outras Pensões - Consolidação </t>
  </si>
  <si>
    <t xml:space="preserve">        3.2.3.0.0.00.00 - Benefícios de Prestação Continuada </t>
  </si>
  <si>
    <t xml:space="preserve">          3.2.3.1.0.00.00 - Benefícios de Prestação Continuada ao Idoso </t>
  </si>
  <si>
    <t xml:space="preserve">            3.2.3.1.1.00.00 - Benefícios de Prestação Continuada ao Idoso - 
            Consolidação </t>
  </si>
  <si>
    <t xml:space="preserve">          3.2.3.2.0.00.00 - Benefícios de Prestação Continuada ao Portador de 
          Deficiência </t>
  </si>
  <si>
    <t xml:space="preserve">            3.2.3.2.1.00.00 - Benefícios de Prestação Continuada ao Portador de 
            Deficiência - Consolidação </t>
  </si>
  <si>
    <t xml:space="preserve">          3.2.3.9.0.00.00 - Outros Benefícios de Prestação Continuada </t>
  </si>
  <si>
    <t xml:space="preserve">            3.2.3.9.1.00.00 - Outros Benefícios de Prestação Continuada - 
            Consolidação </t>
  </si>
  <si>
    <t xml:space="preserve">        3.2.4.0.0.00.00 - Benefícios Eventuais </t>
  </si>
  <si>
    <t xml:space="preserve">          3.2.4.1.0.00.00 - Auxílio por Natalidade </t>
  </si>
  <si>
    <t xml:space="preserve">            3.2.4.1.1.00.00 - Auxílio por Natalidade - Consolidação </t>
  </si>
  <si>
    <t xml:space="preserve">          3.2.4.2.0.00.00 - Auxílio por Morte </t>
  </si>
  <si>
    <t xml:space="preserve">            3.2.4.2.1.00.00 - Auxílio por Morte - Consolidação </t>
  </si>
  <si>
    <t xml:space="preserve">          3.2.4.3.0.00.00 - Benefícios Eventuais por Situações de Vulnerabilidade 
          Temporária </t>
  </si>
  <si>
    <t xml:space="preserve">            3.2.4.3.1.00.00 - Benefícios Eventuais por Situações de 
            Vulnerabilidade Temporária - Consolidação </t>
  </si>
  <si>
    <t xml:space="preserve">          3.2.4.4.0.00.00 - Benefícios Eventuais em Caso de Calamidade Pública </t>
  </si>
  <si>
    <t xml:space="preserve">            3.2.4.4.1.00.00 - Benefícios Eventuais em Caso de Calamidade Pública - 
            Consolidação </t>
  </si>
  <si>
    <t xml:space="preserve">          3.2.4.9.0.00.00 - Outros Benefícios Eventuais </t>
  </si>
  <si>
    <t xml:space="preserve">            3.2.4.9.1.00.00 - Outros Benefícios Eventuais - Consolidação </t>
  </si>
  <si>
    <t xml:space="preserve">        3.2.5.0.0.00.00 - Políticas Públicas de Transferência de Renda </t>
  </si>
  <si>
    <t xml:space="preserve">          3.2.5.0.1.00.00 - Políticas Públicas de Transferência de Renda - 
          Consolidação </t>
  </si>
  <si>
    <t xml:space="preserve">        3.2.9.0.0.00.00 - Outros Benefícios Previdenciários e Assistenciais </t>
  </si>
  <si>
    <t xml:space="preserve">          3.2.9.1.0.00.00 - Outros Benefícios Previdenciários e Assistenciais - 
          RPPS </t>
  </si>
  <si>
    <t xml:space="preserve">            3.2.9.1.1.00.00 - Outros Benefícios Previdenciários e Assistenciais - 
            RPPS - Consolidação </t>
  </si>
  <si>
    <t xml:space="preserve">          3.2.9.2.0.00.00 - Outros Benefícios Previdenciários e Assistenciais - 
          RGPS </t>
  </si>
  <si>
    <t xml:space="preserve">            3.2.9.2.1.00.00 - Outros Benefícios Previdenciários e Assistenciais - 
            RGPS - Consolidação </t>
  </si>
  <si>
    <t xml:space="preserve">          3.2.9.3.0.00.00 - Outros Benefícios Previdenciários e Assistenciais - 
          Militar </t>
  </si>
  <si>
    <t xml:space="preserve">            3.2.9.3.1.00.00 - Outros Benefícios Previdenciários e Assistenciais - 
            Militar - Consolidação </t>
  </si>
  <si>
    <t xml:space="preserve">          3.2.9.9.0.00.00 - Outros Benefícios Previdenciários e Assistenciais </t>
  </si>
  <si>
    <t xml:space="preserve">            3.2.9.9.1.00.00 - Outros Benefícios Previdenciários e Assistenciais - 
            Consolidação </t>
  </si>
  <si>
    <t xml:space="preserve">      3.3.0.0.0.00.00 - Uso de Bens, Serviços e Consumo de Capital Fixo </t>
  </si>
  <si>
    <t xml:space="preserve">        3.3.1.0.0.00.00 - Uso de Material de Consumo </t>
  </si>
  <si>
    <t xml:space="preserve">          3.3.1.1.0.00.00 - Consumo de Material </t>
  </si>
  <si>
    <t xml:space="preserve">            3.3.1.1.1.00.00 - Consumo de Material - Consolidação </t>
  </si>
  <si>
    <t xml:space="preserve">          3.3.1.2.0.00.00 - Distribuição de Material Gratuito </t>
  </si>
  <si>
    <t xml:space="preserve">            3.3.1.2.1.00.00 - Distribuição de Material Gratuito - Consolidação </t>
  </si>
  <si>
    <t xml:space="preserve">            3.3.1.2.2.00.00 - Distribuição de Material Gratuito - Intra OFSS </t>
  </si>
  <si>
    <t xml:space="preserve">            3.3.1.2.3.00.00 - Distribuição de Material Gratuito - Inter OFSS - 
            União </t>
  </si>
  <si>
    <t xml:space="preserve">            3.3.1.2.4.00.00 - Distribuição de Material Gratuito - Inter OFSS - 
            Estado </t>
  </si>
  <si>
    <t xml:space="preserve">            3.3.1.2.5.00.00 - Distribuição de Material Gratuito - Inter OFSS - 
            Município </t>
  </si>
  <si>
    <t xml:space="preserve">        3.3.2.0.0.00.00 - Serviços </t>
  </si>
  <si>
    <t xml:space="preserve">          3.3.2.1.0.00.00 - Diárias </t>
  </si>
  <si>
    <t xml:space="preserve">            3.3.2.1.1.00.00 - Diárias - Consolidação </t>
  </si>
  <si>
    <t xml:space="preserve">          3.3.2.2.0.00.00 - Serviços Terceiros - PF </t>
  </si>
  <si>
    <t xml:space="preserve">            3.3.2.2.1.00.00 - Serviços Terceiros - PF - Consolidação </t>
  </si>
  <si>
    <t xml:space="preserve">          3.3.2.3.0.00.00 - Serviços Terceiros - PJ </t>
  </si>
  <si>
    <t xml:space="preserve">            3.3.2.3.1.00.00 - Serviços Terceiros - PJ - Consolidação </t>
  </si>
  <si>
    <t xml:space="preserve">            3.3.2.3.2.00.00 - Serviços Terceiros - PJ - Intra OFSS </t>
  </si>
  <si>
    <t xml:space="preserve">            3.3.2.3.3.00.00 - Serviços Terceiros - PJ - Inter OFSS - União </t>
  </si>
  <si>
    <t xml:space="preserve">            3.3.2.3.4.00.00 - Serviços Terceiros - PJ - Inter OFSS - Estado </t>
  </si>
  <si>
    <t xml:space="preserve">            3.3.2.3.5.00.00 - Serviços Terceiros - PJ - Inter OFSS - Município </t>
  </si>
  <si>
    <t xml:space="preserve">          3.3.2.4.0.00.00 - Contrato de Terceirização por Substituição de mão de 
          Obra – Art. 18 § 1, LC 101/00 </t>
  </si>
  <si>
    <t xml:space="preserve">            3.3.2.4.1.00.00 - Contrato de Terceirização por Substituição de mão de 
            Obra - Art. 18 § 1, LC 101/00 - Consolidação </t>
  </si>
  <si>
    <t xml:space="preserve">            3.3.2.4.2.00.00 - Contrato de Terceirização por Substituição de mão de 
            Obra - Art. 18 § 1, LC 101/00 - Intra OFSS </t>
  </si>
  <si>
    <t xml:space="preserve">            3.3.2.4.3.00.00 - Contrato de Terceirização por Substituição de mão de 
            Obra - Art. 18 § 1, LC 101/00 - Inter OFSS - União </t>
  </si>
  <si>
    <t xml:space="preserve">            3.3.2.4.4.00.00 - Contrato de Terceirização por Substituição de mão de 
            Obra - Art. 18 § 1, LC 101/00 - Inter OFSS - Estado </t>
  </si>
  <si>
    <t xml:space="preserve">            3.3.2.4.5.00.00 - Contrato de Terceirização por Substituição de mão de 
            Obra - Art. 18 § 1, LC 101/00 - Inter OFSS - Município </t>
  </si>
  <si>
    <t xml:space="preserve">        3.3.3.0.0.00.00 - Depreciação, Amortização e Exaustão </t>
  </si>
  <si>
    <t xml:space="preserve">          3.3.3.1.0.00.00 - Depreciação </t>
  </si>
  <si>
    <t xml:space="preserve">            3.3.3.1.1.00.00 - Depreciação - Consolidação </t>
  </si>
  <si>
    <t xml:space="preserve">          3.3.3.2.0.00.00 - Amortização </t>
  </si>
  <si>
    <t xml:space="preserve">            3.3.3.2.1.00.00 - Amortização - Consolidação </t>
  </si>
  <si>
    <t xml:space="preserve">          3.3.3.3.0.00.00 - Exaustão </t>
  </si>
  <si>
    <t xml:space="preserve">            3.3.3.3.1.00.00 - Exaustão - Consolidação </t>
  </si>
  <si>
    <t xml:space="preserve">      3.4.0.0.0.00.00 - Variações Patrimoniais Diminutivas Financeiras </t>
  </si>
  <si>
    <t xml:space="preserve">        3.4.1.0.0.00.00 - Juros e Encargos de Empréstimos e Financiamentos 
        Obtidos </t>
  </si>
  <si>
    <t xml:space="preserve">          3.4.1.1.0.00.00 - Juros e Encargos da Dívida Contratual Interna </t>
  </si>
  <si>
    <t xml:space="preserve">            3.4.1.1.1.00.00 - Juros e Encargos da Dívida Contratual Interna - 
            Consolidação </t>
  </si>
  <si>
    <t xml:space="preserve">            3.4.1.1.2.00.00 - Juros e Encargos da Dívida Contratual Interna - 
            Intra OFSS </t>
  </si>
  <si>
    <t xml:space="preserve">            3.4.1.1.3.00.00 - Juros e Encargos da Dívida Contratual Interna - 
            Inter OFSS - União </t>
  </si>
  <si>
    <t xml:space="preserve">            3.4.1.1.4.00.00 - Juros e Encargos da Dívida Contratual Interna - 
            Inter OFSS - Estado </t>
  </si>
  <si>
    <t xml:space="preserve">            3.4.1.1.5.00.00 - Juros e Encargos da Dívida Contratual Interna - 
            Inter OFSS - Município </t>
  </si>
  <si>
    <t xml:space="preserve">          3.4.1.2.0.00.00 - Juros e Encargos da Dívida Contratual Externa </t>
  </si>
  <si>
    <t xml:space="preserve">            3.4.1.2.1.00.00 - Juros e Encargos da Dívida Contratual Externa - 
            Consolidação </t>
  </si>
  <si>
    <t xml:space="preserve">          3.4.1.3.0.00.00 - Juros e Encargos da Dívida Mobiliária </t>
  </si>
  <si>
    <t xml:space="preserve">            3.4.1.3.1.00.00 - Juros e Encargos da Dívida Mobiliária - Consolidação </t>
  </si>
  <si>
    <t xml:space="preserve">            3.4.1.3.2.00.00 - Juros e Encargos da Dívida Mobiliária - Intra OFSS </t>
  </si>
  <si>
    <t xml:space="preserve">            3.4.1.3.3.00.00 - Juros e Encargos da Dívida Mobiliária - Inter OFSS - 
            União </t>
  </si>
  <si>
    <t xml:space="preserve">            3.4.1.3.4.00.00 - Juros e Encargos da Dívida Mobiliária - Inter OFSS - 
            Estado </t>
  </si>
  <si>
    <t xml:space="preserve">            3.4.1.3.5.00.00 - Juros e Encargos da Dívida Mobiliária - Inter OFSS - 
            Município </t>
  </si>
  <si>
    <t xml:space="preserve">          3.4.1.4.0.00.00 - Juros e Encargos de Empréstimos por Antecipação de 
          Receita Orçamentária </t>
  </si>
  <si>
    <t xml:space="preserve">            3.4.1.4.1.00.00 - Juros e Encargos de Empréstimos por Antecipação de 
            Receita Orçamentária - Consolidação </t>
  </si>
  <si>
    <t xml:space="preserve">          3.4.1.8.0.00.00 - Outros Juros e Encargos de Empréstimos e 
          Financiamentos Internos </t>
  </si>
  <si>
    <t xml:space="preserve">            3.4.1.8.1.00.00 - Outros Juros e Encargos de Empréstimos e 
            Financiamentos Internos - Consolidação </t>
  </si>
  <si>
    <t xml:space="preserve">            3.4.1.8.2.00.00 - Outros Juros e Encargos de Empréstimos e 
            Financiamentos Internos - Intra OFSS </t>
  </si>
  <si>
    <t xml:space="preserve">            3.4.1.8.3.00.00 - Outros Juros e Encargos de Empréstimos e 
            Financiamentos Internos - Inter OFSS - União </t>
  </si>
  <si>
    <t xml:space="preserve">            3.4.1.8.4.00.00 - Outros Juros e Encargos de Empréstimos e 
            Financiamentos Internos - Inter OFSS - Estado </t>
  </si>
  <si>
    <t xml:space="preserve">            3.4.1.8.5.00.00 - Outros Juros e Encargos de Empréstimos e 
            Financiamentos Internos - Inter OFSS - Município </t>
  </si>
  <si>
    <t xml:space="preserve">          3.4.1.9.0.00.00 - Outros Juros e Encargos de Empréstimos e 
          Financiamentos Externos </t>
  </si>
  <si>
    <t xml:space="preserve">            3.4.1.9.1.00.00 - Outros Juros e Encargos de Empréstimos e 
            Financiamentos Externos - Consolidação </t>
  </si>
  <si>
    <t xml:space="preserve">        3.4.2.0.0.00.00 - Juros e Encargos de Mora </t>
  </si>
  <si>
    <t xml:space="preserve">          3.4.2.1.0.00.00 - Juros e Encargos de Mora de Empréstimos e 
          Financiamentos Internos Obtidos </t>
  </si>
  <si>
    <t xml:space="preserve">            3.4.2.1.1.00.00 - Juros e Encargos de Mora de Empréstimos e 
            Financiamentos Internos Obtidos - Consolidação </t>
  </si>
  <si>
    <t xml:space="preserve">            3.4.2.1.2.00.00 - Juros e Encargos de Mora de Empréstimos e 
            Financiamentos Internos Obtidos - Intra OFSS </t>
  </si>
  <si>
    <t xml:space="preserve">            3.4.2.1.3.00.00 - Juros e Encargos de Mora de Empréstimos e 
            Financiamentos Internos Obtidos - Inter OFSS - União </t>
  </si>
  <si>
    <t xml:space="preserve">            3.4.2.1.4.00.00 - Juros e Encargos de Mora de Empréstimos e 
            Financiamentos Internos Obtidos - Inter OFSS - Estado </t>
  </si>
  <si>
    <t xml:space="preserve">            3.4.2.1.5.00.00 - Juros e Encargos de Mora de Empréstimos e 
            Financiamentos Internos Obtidos - Inter OFSS - Município </t>
  </si>
  <si>
    <t xml:space="preserve">          3.4.2.2.0.00.00 - Juros e Encargos de Mora de Empréstimos e 
          Financiamentos Externos Obtidos </t>
  </si>
  <si>
    <t xml:space="preserve">            3.4.2.2.1.00.00 - Juros e Encargos de Mora de Empréstimos e 
            Financiamentos Externos Obtidos - Consolidação </t>
  </si>
  <si>
    <t xml:space="preserve">          3.4.2.3.0.00.00 - Juros e Encargos de Mora de Aquisição de Bens e 
          Serviços </t>
  </si>
  <si>
    <t xml:space="preserve">            3.4.2.3.1.00.00 - Juros e Encargos de Mora de Aquisição de Bens e 
            Serviços - Consolidação </t>
  </si>
  <si>
    <t xml:space="preserve">            3.4.2.3.2.00.00 - Juros e Encargos de Mora de Aquisição de Bens e 
            Serviços - Intra OFSS </t>
  </si>
  <si>
    <t xml:space="preserve">            3.4.2.3.3.00.00 - Juros e Encargos de Mora de Aquisição de Bens e 
            Serviços - Inter OFSS - União </t>
  </si>
  <si>
    <t xml:space="preserve">            3.4.2.3.4.00.00 - Juros e Encargos de Mora de Aquisição de Bens e 
            Serviços - Inter OFSS - Estado </t>
  </si>
  <si>
    <t xml:space="preserve">            3.4.2.3.5.00.00 - Juros e Encargos de Mora de Aquisição de Bens e 
            Serviços - Inter OFSS - Município </t>
  </si>
  <si>
    <t xml:space="preserve">          3.4.2.4.0.00.00 - Juros e Encargos de Mora de Obrigações Tributárias </t>
  </si>
  <si>
    <t xml:space="preserve">            3.4.2.4.1.00.00 - Juros e Encargos de Mora de Obrigações Tributárias - 
            Consolidação </t>
  </si>
  <si>
    <t xml:space="preserve">            3.4.2.4.2.00.00 - Juros e Encargos de Mora de Obrigações Tributárias - 
            Intra OFSS </t>
  </si>
  <si>
    <t xml:space="preserve">            3.4.2.4.3.00.00 - Juros e Encargos de Mora de Obrigações Tributárias - 
            Inter OFSS - União </t>
  </si>
  <si>
    <t xml:space="preserve">            3.4.2.4.4.00.00 - Juros e Encargos de Mora de Obrigações Tributárias - 
            Inter OFSS - Estado </t>
  </si>
  <si>
    <t xml:space="preserve">            3.4.2.4.5.00.00 - Juros e Encargos de Mora de Obrigações Tributárias - 
            Inter OFSS - Município </t>
  </si>
  <si>
    <t xml:space="preserve">          3.4.2.5.0.00.00 - Juros e Encargos de Mora de Obrigações 
          Previdenciárias </t>
  </si>
  <si>
    <t xml:space="preserve">            3.4.2.5.1.00.00 - Juros e Encargos de Mora de Obrigações 
            Previdenciárias - Consolidação </t>
  </si>
  <si>
    <t xml:space="preserve">            3.4.2.5.2.00.00 - Juros e Encargos de Mora de Obrigações 
            Previdenciárias - Intra OFSS </t>
  </si>
  <si>
    <t xml:space="preserve">            3.4.2.5.3.00.00 - Juros e Encargos de Mora de Obrigações 
            Previdenciárias - Inter OFSS - União </t>
  </si>
  <si>
    <t xml:space="preserve">            3.4.2.5.4.00.00 - Juros e Encargos de Mora de Obrigações 
            Previdenciárias - Inter OFSS - Estado </t>
  </si>
  <si>
    <t xml:space="preserve">            3.4.2.5.5.00.00 - Juros e Encargos de Mora de Obrigações 
            Previdenciárias - Inter OFSS - Município </t>
  </si>
  <si>
    <t xml:space="preserve">          3.4.2.9.0.00.00 - Outros Juros e Encargos de Mora </t>
  </si>
  <si>
    <t xml:space="preserve">            3.4.2.9.1.00.00 - Outros Juros e Encargos de Mora - Consolidação </t>
  </si>
  <si>
    <t xml:space="preserve">            3.4.2.9.2.00.00 - Outros Juros e Encargos de Mora - Intra OFSS </t>
  </si>
  <si>
    <t xml:space="preserve">            3.4.2.9.3.00.00 - Outros Juros e Encargos de Mora - Inter OFSS - União </t>
  </si>
  <si>
    <t xml:space="preserve">            3.4.2.9.4.00.00 - Outros Juros e Encargos de Mora - Inter OFSS - 
            Estado </t>
  </si>
  <si>
    <t xml:space="preserve">            3.4.2.9.5.00.00 - Outros Juros e Encargos de Mora - Inter OFSS - 
            Município </t>
  </si>
  <si>
    <t xml:space="preserve">        3.4.3.0.0.00.00 - Variações Monetárias e Cambiais </t>
  </si>
  <si>
    <t xml:space="preserve">          3.4.3.1.0.00.00 - Variações Monetárias e Cambiais de Dívida Contratual 
          Interna </t>
  </si>
  <si>
    <t xml:space="preserve">            3.4.3.1.1.00.00 - Variações Monetárias e Cambiais de Dívida Contratual 
            Interna - Consolidação </t>
  </si>
  <si>
    <t xml:space="preserve">            3.4.3.1.2.00.00 - Variações Monetárias e Cambiais de Dívida Contratual 
            Interna - Intra OFSS </t>
  </si>
  <si>
    <t xml:space="preserve">            3.4.3.1.3.00.00 - Variações Monetárias e Cambiais de Dívida Contratual 
            Interna - Inter OFSS - União </t>
  </si>
  <si>
    <t xml:space="preserve">            3.4.3.1.4.00.00 - Variações Monetárias e Cambiais de Dívida Contratual 
            Interna - Inter OFSS - Estado </t>
  </si>
  <si>
    <t xml:space="preserve">            3.4.3.1.5.00.00 - Variações Monetárias e Cambiais de Dívida Contratual 
            Interna - Inter OFSS - Município </t>
  </si>
  <si>
    <t xml:space="preserve">          3.4.3.2.0.00.00 - Variações Monetárias e Cambiais de Dívida Contratual 
          Externa </t>
  </si>
  <si>
    <t xml:space="preserve">            3.4.3.2.1.00.00 - Variações Monetárias e Cambiais de Dívida Contratual 
            Externa - Consolidação </t>
  </si>
  <si>
    <t xml:space="preserve">          3.4.3.3.0.00.00 - Variações Monetárias e Cambiais de Dívida Mobiliária 
          Interna </t>
  </si>
  <si>
    <t xml:space="preserve">            3.4.3.3.1.00.00 - Variações Monetárias e Cambiais de Dívida Mobiliária 
            Interna - Consolidação </t>
  </si>
  <si>
    <t xml:space="preserve">            3.4.3.3.2.00.00 - Variações Monetárias e Cambiais de Dívida Mobiliária 
            Interna - Intra OFSS </t>
  </si>
  <si>
    <t xml:space="preserve">            3.4.3.3.3.00.00 - Variações Monetárias e Cambiais de Dívida Mobiliária 
            Interna - Inter OFSS - União </t>
  </si>
  <si>
    <t xml:space="preserve">            3.4.3.3.4.00.00 - Variações Monetárias e Cambiais de Dívida Mobiliária 
            Interna - Inter OFSS - Estado </t>
  </si>
  <si>
    <t xml:space="preserve">            3.4.3.3.5.00.00 - Variações Monetárias e Cambiais de Dívida Mobiliária 
            Interna - Inter OFSS - Município </t>
  </si>
  <si>
    <t xml:space="preserve">          3.4.3.4.0.00.00 - Variações Monetárias e Cambiais de Dívida Mobiliária 
          Externa </t>
  </si>
  <si>
    <t xml:space="preserve">            3.4.3.4.1.00.00 - Variações Monetárias e Cambiais de Dívida Mobiliária 
            Externa - Consolidação </t>
  </si>
  <si>
    <t xml:space="preserve">          3.4.3.9.0.00.00 - Outras Variações Monetárias e Cambiais </t>
  </si>
  <si>
    <t xml:space="preserve">            3.4.3.9.1.00.00 - Outras Variações Monetárias e Cambiais - 
            Consolidação </t>
  </si>
  <si>
    <t xml:space="preserve">            3.4.3.9.2.00.00 - Outras Variações Monetárias e Cambiais - Intra OFSS </t>
  </si>
  <si>
    <t xml:space="preserve">            3.4.3.9.3.00.00 - Outras Variações Monetárias e Cambiais - Inter OFSS 
            - União </t>
  </si>
  <si>
    <t xml:space="preserve">            3.4.3.9.4.00.00 - Outras Variações Monetárias e Cambiais - Inter OFSS 
            - Estado </t>
  </si>
  <si>
    <t xml:space="preserve">            3.4.3.9.5.00.00 - Outras Variações Monetárias e Cambiais - Inter OFSS 
            - Município </t>
  </si>
  <si>
    <t xml:space="preserve">        3.4.4.0.0.00.00 - Descontos Financeiros Concedidos </t>
  </si>
  <si>
    <t xml:space="preserve">          3.4.4.0.1.00.00 - Descontos Financeiros Concedidos - Consolidação </t>
  </si>
  <si>
    <t xml:space="preserve">          3.4.4.0.2.00.00 - Descontos Financeiros Concedidos - Intra OFSS </t>
  </si>
  <si>
    <t xml:space="preserve">          3.4.4.0.3.00.00 - Descontos Financeiros Concedidos - Inter OFSS - União </t>
  </si>
  <si>
    <t xml:space="preserve">          3.4.4.0.4.00.00 - Descontos Financeiros Concedidos - Inter OFSS - 
          Estado </t>
  </si>
  <si>
    <t xml:space="preserve">          3.4.4.0.5.00.00 - Descontos Financeiros Concedidos - Inter OFSS - 
          Município </t>
  </si>
  <si>
    <t xml:space="preserve">        3.4.8.0.0.00.00 - Aportes ao Banco Central </t>
  </si>
  <si>
    <t xml:space="preserve">          3.4.8.1.0.00.00 - Resultado Negativo do Banco Central </t>
  </si>
  <si>
    <t xml:space="preserve">            3.4.8.1.1.00.00 - Resultado Negativo do Banco Central - Consolidação </t>
  </si>
  <si>
    <t xml:space="preserve">          3.4.8.2.0.00.00 - Manutenção da Carteira de Títulos </t>
  </si>
  <si>
    <t xml:space="preserve">            3.4.8.2.1.00.00 - Manutenção da Carteira de Títulos - Consolidação </t>
  </si>
  <si>
    <t xml:space="preserve">        3.4.9.0.0.00.00 - Outras Variações Patrimoniais Diminutivas - 
        Financeiras </t>
  </si>
  <si>
    <t xml:space="preserve">          3.4.9.1.0.00.00 - Juros e Encargos em Sentenças Judiciais </t>
  </si>
  <si>
    <t xml:space="preserve">            3.4.9.1.1.00.00 - Juros e Encargos em Sentenças Judiciais - 
            Consolidação </t>
  </si>
  <si>
    <t xml:space="preserve">            3.4.9.1.2.00.00 - Juros e Encargos em Sentenças Judiciais - Intra OFSS </t>
  </si>
  <si>
    <t xml:space="preserve">            3.4.9.1.3.00.00 - Juros e Encargos em Sentenças Judiciais - Inter OFSS 
            - União </t>
  </si>
  <si>
    <t xml:space="preserve">            3.4.9.1.4.00.00 - Juros e Encargos em Sentenças Judiciais - Inter OFSS 
            - Estado </t>
  </si>
  <si>
    <t xml:space="preserve">            3.4.9.1.5.00.00 - Juros e Encargos em Sentenças Judiciais - Inter OFSS 
            - Município </t>
  </si>
  <si>
    <t xml:space="preserve">          3.4.9.2.0.00.00 - Juros e Encargos em Indenizações e Restituições </t>
  </si>
  <si>
    <t xml:space="preserve">            3.4.9.2.1.00.00 - Juros e Encargos em Indenizações e Restituições - 
            Consolidação </t>
  </si>
  <si>
    <t xml:space="preserve">            3.4.9.2.2.00.00 - Juros e Encargos em Indenizações e Restituições - 
            Intra OFSS </t>
  </si>
  <si>
    <t xml:space="preserve">            3.4.9.2.3.00.00 - Juros e Encargos em Indenizações e Restituições - 
            Inter OFSS - União </t>
  </si>
  <si>
    <t xml:space="preserve">            3.4.9.2.4.00.00 - Juros e Encargos em Indenizações e Restituições - 
            Inter OFSS - Estado </t>
  </si>
  <si>
    <t xml:space="preserve">            3.4.9.2.5.00.00 - Juros e Encargos em Indenizações e Restituições - 
            Inter OFSS - Município </t>
  </si>
  <si>
    <t xml:space="preserve">          3.4.9.9.0.00.00 - Outras Variações Patrimoniais Diminutivas Financeiras </t>
  </si>
  <si>
    <t xml:space="preserve">            3.4.9.9.1.00.00 - Outras Variações Patrimoniais Diminutivas 
            Financeiras - Consolidação </t>
  </si>
  <si>
    <t xml:space="preserve">            3.4.9.9.2.00.00 - Outras Variações Patrimoniais Diminutivas 
            Financeiras - Intra OFSS </t>
  </si>
  <si>
    <t xml:space="preserve">            3.4.9.9.3.00.00 - Outras Variações Patrimoniais Diminutivas 
            Financeiras - Inter OFSS - União </t>
  </si>
  <si>
    <t xml:space="preserve">            3.4.9.9.4.00.00 - Outras Variações Patrimoniais Diminutivas 
            Financeiras - Inter OFSS - Estado </t>
  </si>
  <si>
    <t xml:space="preserve">            3.4.9.9.5.00.00 - Outras Variações Patrimoniais Diminutivas 
            Financeiras - Inter OFSS - Município </t>
  </si>
  <si>
    <t xml:space="preserve">      3.5.0.0.0.00.00 - Transferências e Delegações Concedidas </t>
  </si>
  <si>
    <t xml:space="preserve">        3.5.1.0.0.00.00 - Transferências Intragovernamentais </t>
  </si>
  <si>
    <t xml:space="preserve">          3.5.1.1.0.00.00 - Transferências Concedidas para a Execução 
          Orçamentária </t>
  </si>
  <si>
    <t xml:space="preserve">            3.5.1.1.2.00.00 - Transferências Concedidas para a Execução 
            Orçamentária - Intra OFSS </t>
  </si>
  <si>
    <t xml:space="preserve">          3.5.1.2.0.00.00 - Transferências Concedidas - Independentes de Execução 
          Orçamentária </t>
  </si>
  <si>
    <t xml:space="preserve">            3.5.1.2.2.00.00 - Transferências Concedidas - Independentes de 
            Execução Orçamentária - Intra OFSS </t>
  </si>
  <si>
    <t xml:space="preserve">          3.5.1.3.0.00.00 - Transferências Concedidas para Aportes de Recursos 
          para o RPPS </t>
  </si>
  <si>
    <t xml:space="preserve">            3.5.1.3.2.00.00 - Transferências Concedidas para Aportes de Recursos 
            para o RPPS – Intra OFSS </t>
  </si>
  <si>
    <t xml:space="preserve">          3.5.1.4.0.00.00 - Transferências Concedidas para Aportes de Recursos 
          para o RGPS </t>
  </si>
  <si>
    <t xml:space="preserve">            3.5.1.4.2.00.00 - Transferências Concedidas para Aportes de Recursos 
            para o RGPS – Intra OFSS </t>
  </si>
  <si>
    <t xml:space="preserve">          3.5.1.5.0.00.00 - Transferências Concedidas para Aportes de Recursos 
          para o Sistema de Pagamento de Pensões Militares </t>
  </si>
  <si>
    <t xml:space="preserve">            3.5.1.5.2.00.00 - Transferências Concedidas para Aportes de Recursos 
            para o Sistema de Pagamento de Pensões Militares - Intra OFSS </t>
  </si>
  <si>
    <t xml:space="preserve">        3.5.2.0.0.00.00 - Transferências Inter Governamentais </t>
  </si>
  <si>
    <t xml:space="preserve">          3.5.2.1.0.00.00 - Distribuição Constitucional ou Legal de Receitas </t>
  </si>
  <si>
    <t xml:space="preserve">            3.5.2.1.1.00.00 - Distribuição Constitucional ou Legal de Receitas - 
            Consolidação </t>
  </si>
  <si>
    <t xml:space="preserve">            3.5.2.1.2.00.00 - Distribuição Constitucional ou Legal de Receitas - 
            Intra OFSS </t>
  </si>
  <si>
    <t xml:space="preserve">            3.5.2.1.3.00.00 - Distribuição Constitucional ou Legal de Receitas – 
            Inter OFSS - União </t>
  </si>
  <si>
    <t xml:space="preserve">            3.5.2.1.4.00.00 - Distribuição Constitucional ou Legal de Receitas – 
            Inter OFSS - Estado </t>
  </si>
  <si>
    <t xml:space="preserve">            3.5.2.1.5.00.00 - Distribuição Constitucional ou Legal de Receitas – 
            Inter OFSS - Município </t>
  </si>
  <si>
    <t xml:space="preserve">          3.5.2.2.0.00.00 - Transferências ao FUNDEB </t>
  </si>
  <si>
    <t xml:space="preserve">            3.5.2.2.4.00.00 - Transferências ao FUNDEB - Inter OFSS - Estado </t>
  </si>
  <si>
    <t xml:space="preserve">          3.5.2.3.0.00.00 - Transferências Voluntárias </t>
  </si>
  <si>
    <t xml:space="preserve">            3.5.2.3.1.00.00 - Transferências Voluntárias - Consolidação </t>
  </si>
  <si>
    <t xml:space="preserve">            3.5.2.3.3.00.00 - Transferências Voluntárias - Inter OFSS - União </t>
  </si>
  <si>
    <t xml:space="preserve">            3.5.2.3.4.00.00 - Transferências Voluntárias - Inter OFSS - Estado </t>
  </si>
  <si>
    <t xml:space="preserve">            3.5.2.3.5.00.00 - Transferências Voluntárias - Inter OFSS - Município </t>
  </si>
  <si>
    <t xml:space="preserve">          3.5.2.4.0.00.00 - Outras Transferências </t>
  </si>
  <si>
    <t xml:space="preserve">            3.5.2.4.1.00.00 - Outras Transferências - Consolidação </t>
  </si>
  <si>
    <t xml:space="preserve">            3.5.2.4.3.00.00 - Outras Transferências – Inter OFSS - União </t>
  </si>
  <si>
    <t xml:space="preserve">            3.5.2.4.4.00.00 - Outras Transferências – Inter OFSS - Estado </t>
  </si>
  <si>
    <t xml:space="preserve">            3.5.2.4.5.00.00 - Outras Transferências – Inter OFSS - Município </t>
  </si>
  <si>
    <t xml:space="preserve">        3.5.3.0.0.00.00 - Transferências a Instituições Privadas </t>
  </si>
  <si>
    <t xml:space="preserve">          3.5.3.1.0.00.00 - Transferências a Instituições Privadas sem Fins 
          Lucrativos </t>
  </si>
  <si>
    <t xml:space="preserve">            3.5.3.1.1.00.00 - Transferências a Instituições Privadas sem Fins 
            Lucrativos - Consolidação </t>
  </si>
  <si>
    <t xml:space="preserve">          3.5.3.2.0.00.00 - Transferências a Instituições Privadas com Fins 
          Lucrativos </t>
  </si>
  <si>
    <t xml:space="preserve">            3.5.3.2.1.00.00 - Transferências a Instituições Privadas com Fins 
            Lucrativos - Consolidação </t>
  </si>
  <si>
    <t xml:space="preserve">        3.5.4.0.0.00.00 - Transferências a Instituições Multigovernamentais </t>
  </si>
  <si>
    <t xml:space="preserve">          3.5.4.0.1.00.00 - Transferências a Instituições Multigovernamentais - 
          Consolidação </t>
  </si>
  <si>
    <t xml:space="preserve">        3.5.5.0.0.00.00 - Transferências a Consórcios Públicos </t>
  </si>
  <si>
    <t xml:space="preserve">          3.5.5.0.1.00.00 - Transferências a Consórcios Públicos - Consolidação </t>
  </si>
  <si>
    <t xml:space="preserve">        3.5.6.0.0.00.00 - Transferências ao Exterior </t>
  </si>
  <si>
    <t xml:space="preserve">          3.5.6.0.1.00.00 - Transferências ao Exterior - Consolidação </t>
  </si>
  <si>
    <t xml:space="preserve">        3.5.7.0.0.00.00 - Execução Orçamentária Delegada </t>
  </si>
  <si>
    <t xml:space="preserve">          3.5.7.1.0.00.00 - Execução Orçamentária Delegada a Entes </t>
  </si>
  <si>
    <t xml:space="preserve">            3.5.7.1.3.00.00 - Execução Orçamentária Delegada a Entes – Inter OFSS 
            - União </t>
  </si>
  <si>
    <t xml:space="preserve">            3.5.7.1.4.00.00 - Execução Orçamentária Delegada a Entes – Inter OFSS 
            - Estado </t>
  </si>
  <si>
    <t xml:space="preserve">            3.5.7.1.5.00.00 - Execução Orçamentária Delegada a Entes – Inter OFSS 
            - Município </t>
  </si>
  <si>
    <t xml:space="preserve">          3.5.7.2.0.00.00 - Execução Orçamentária Delegada a Consórcios </t>
  </si>
  <si>
    <t xml:space="preserve">            3.5.7.2.1.00.00 - Execução Orçamentária Delegada a Consórcios - 
            Consolidação </t>
  </si>
  <si>
    <t xml:space="preserve">        3.5.9.0.0.00.00 - Outras Transferências e Delegações Concedidas </t>
  </si>
  <si>
    <t xml:space="preserve">          3.5.9.0.1.00.00 - Outras Transferências Concedidas - Consolidação </t>
  </si>
  <si>
    <t xml:space="preserve">          3.5.9.0.2.00.00 - Outras Transferências Concedidas - Intra OFSS </t>
  </si>
  <si>
    <t xml:space="preserve">          3.5.9.0.3.00.00 - Outras Transferências Concedidas - Inter OFSS - União </t>
  </si>
  <si>
    <t xml:space="preserve">          3.5.9.0.4.00.00 - Outras Transferências Concedidas - Inter OFSS - 
          Estado </t>
  </si>
  <si>
    <t xml:space="preserve">          3.5.9.0.5.00.00 - Outras Transferências Concedidas - Inter OFSS - 
          Município </t>
  </si>
  <si>
    <t xml:space="preserve">      3.6.0.0.0.00.00 - Desvalorização e Perda de Ativos e Incorporação de 
      Passivos </t>
  </si>
  <si>
    <t xml:space="preserve">        3.6.1.0.0.00.00 - Reavaliação, Redução a Valor Recuperável e Ajuste para 
        Perdas </t>
  </si>
  <si>
    <t xml:space="preserve">          3.6.1.1.0.00.00 - Reavaliação de Imobilizado </t>
  </si>
  <si>
    <t xml:space="preserve">            3.6.1.1.1.00.00 - Reavaliação de Imobilizado - Consolidação </t>
  </si>
  <si>
    <t xml:space="preserve">          3.6.1.2.0.00.00 - Reavaliação de Intangíveis </t>
  </si>
  <si>
    <t xml:space="preserve">            3.6.1.2.1.00.00 - Reavaliação de Intangíveis - Consolidação </t>
  </si>
  <si>
    <t xml:space="preserve">          3.6.1.3.0.00.00 - Reavaliação de Outros Ativos </t>
  </si>
  <si>
    <t xml:space="preserve">            3.6.1.3.1.00.00 - Reavaliação de Outros Ativos - Consolidação </t>
  </si>
  <si>
    <t xml:space="preserve">          3.6.1.4.0.00.00 - Redução a Valor Recuperável de Investimentos </t>
  </si>
  <si>
    <t xml:space="preserve">            3.6.1.4.1.00.00 - Redução a Valor Recuperável de Investimentos - 
            Consolidação </t>
  </si>
  <si>
    <t xml:space="preserve">            3.6.1.4.2.00.00 - Redução a Valor Recuperável de Investimentos - Intra 
            OFSS </t>
  </si>
  <si>
    <t xml:space="preserve">            3.6.1.4.3.00.00 - Redução a Valor Recuperável de Investimentos - Inter 
            OFSS - União </t>
  </si>
  <si>
    <t xml:space="preserve">            3.6.1.4.4.00.00 - Redução a Valor Recuperável de Investimentos - Inter 
            OFSS - Estado </t>
  </si>
  <si>
    <t xml:space="preserve">            3.6.1.4.5.00.00 - Redução a Valor Recuperável de Investimentos - Inter 
            OFSS - Município </t>
  </si>
  <si>
    <t xml:space="preserve">          3.6.1.5.0.00.00 - Redução a Valor Recuperável de Imobilizado </t>
  </si>
  <si>
    <t xml:space="preserve">            3.6.1.5.1.00.00 - Redução a Valor Recuperável de Imobilizado - 
            Consolidação </t>
  </si>
  <si>
    <t xml:space="preserve">          3.6.1.6.0.00.00 - Redução a Valor Recuperável de Intangíveis </t>
  </si>
  <si>
    <t xml:space="preserve">            3.6.1.6.1.00.00 - Redução a Valor Recuperável de Intangíveis - 
            Consolidação </t>
  </si>
  <si>
    <t xml:space="preserve">          3.6.1.7.0.00.00 - Variação Patrimonial Diminutiva com Ajuste de Perdas 
          de Créditos e de Investimentos e Aplicações Temporários </t>
  </si>
  <si>
    <t xml:space="preserve">            3.6.1.7.1.00.00 - Variação Patrimonial Diminutiva com Ajuste de Perdas 
            de Créditos e de Investimentos e Aplicações Temporários - Consolidação </t>
  </si>
  <si>
    <t xml:space="preserve">            3.6.1.7.2.00.00 - Variação Patrimonial Diminutiva com Ajuste de Perdas 
            de Créditos e de Investimentos e Aplicações Temporários- Intra OFSS </t>
  </si>
  <si>
    <t xml:space="preserve">            3.6.1.7.3.00.00 - Variação Patrimonial Diminutiva com Ajuste de Perdas 
            de Créditos e de Investimentos e Aplicações Temporários- Inter OFSS - 
            União </t>
  </si>
  <si>
    <t xml:space="preserve">            3.6.1.7.4.00.00 - Variação Patrimonial Diminutiva com Ajuste de Perdas 
            de Créditos e de Investimentos e Aplicações Temporários- Inter OFSS - 
            Estado </t>
  </si>
  <si>
    <t xml:space="preserve">            3.6.1.7.5.00.00 - Variação Patrimonial Diminutiva com Ajuste de Perdas 
            de Créditos e de Investimentos e Aplicações Temporários- Inter OFSS - 
            Município </t>
  </si>
  <si>
    <t xml:space="preserve">          3.6.1.8.0.00.00 - Variação Patrimonial Diminutiva com Ajuste de Perdas 
          de Estoques </t>
  </si>
  <si>
    <t xml:space="preserve">            3.6.1.8.1.00.00 - Variação Patrimonial Diminutiva com Ajuste de Perdas 
            de Estoques - Consolidação </t>
  </si>
  <si>
    <t xml:space="preserve">        3.6.2.0.0.00.00 - Perdas com Alienação </t>
  </si>
  <si>
    <t xml:space="preserve">          3.6.2.1.0.00.00 - Perdas com Alienação de Investimentos </t>
  </si>
  <si>
    <t xml:space="preserve">            3.6.2.1.1.00.00 - Perdas com Alienação de Investimentos - Consolidação </t>
  </si>
  <si>
    <t xml:space="preserve">            3.6.2.1.2.00.00 - Perdas com Alienação de Investimentos - Intra OFSS </t>
  </si>
  <si>
    <t xml:space="preserve">            3.6.2.1.3.00.00 - Perdas com Alienação de Investimentos - Inter OFSS - 
            União </t>
  </si>
  <si>
    <t xml:space="preserve">            3.6.2.1.4.00.00 - Perdas com Alienação de Investimentos - Inter OFSS - 
            Estado </t>
  </si>
  <si>
    <t xml:space="preserve">            3.6.2.1.5.00.00 - Perdas com Alienação de Investimentos - Inter OFSS - 
            Município </t>
  </si>
  <si>
    <t xml:space="preserve">          3.6.2.2.0.00.00 - Perdas com Alienação de Imobilizado </t>
  </si>
  <si>
    <t xml:space="preserve">            3.6.2.2.1.00.00 - Perdas com Alienação de Imobilizado - Consolidação </t>
  </si>
  <si>
    <t xml:space="preserve">          3.6.2.3.0.00.00 - Perdas com Alienação de Intangíveis </t>
  </si>
  <si>
    <t xml:space="preserve">            3.6.2.3.1.00.00 - Perdas com Alienação de Intangíveis - Consolidação </t>
  </si>
  <si>
    <t xml:space="preserve">          3.6.2.9.0.00.00 - Perdas com Alienação de Demais Ativos </t>
  </si>
  <si>
    <t xml:space="preserve">            3.6.2.9.1.00.00 - Perdas com Alienação de Demais Ativos - Consolidação </t>
  </si>
  <si>
    <t xml:space="preserve">            3.6.2.9.2.00.00 - Perdas com Alienação de Demais Ativos - Intra OFSS </t>
  </si>
  <si>
    <t xml:space="preserve">            3.6.2.9.3.00.00 - Perdas com Alienação de Demais Ativos - Inter OFSS - 
            União </t>
  </si>
  <si>
    <t xml:space="preserve">            3.6.2.9.4.00.00 - Perdas com Alienação de Demais Ativos - Inter OFSS - 
            Estado </t>
  </si>
  <si>
    <t xml:space="preserve">            3.6.2.9.5.00.00 - Perdas com Alienação de Demais Ativos - Inter OFSS - 
            Município </t>
  </si>
  <si>
    <t xml:space="preserve">        3.6.3.0.0.00.00 - Perdas Involuntárias </t>
  </si>
  <si>
    <t xml:space="preserve">          3.6.3.1.0.00.00 - Perdas Involuntárias com Imobilizado </t>
  </si>
  <si>
    <t xml:space="preserve">            3.6.3.1.1.00.00 - Perdas Involuntárias com Imobilizado - Consolidação </t>
  </si>
  <si>
    <t xml:space="preserve">          3.6.3.2.0.00.00 - Perdas Involuntárias com Intangíveis </t>
  </si>
  <si>
    <t xml:space="preserve">            3.6.3.2.1.00.00 - Perdas Involuntárias com Intangíveis - Consolidação </t>
  </si>
  <si>
    <t xml:space="preserve">          3.6.3.3.0.00.00 - Perdas Involuntárias com Estoques </t>
  </si>
  <si>
    <t xml:space="preserve">            3.6.3.3.1.00.00 - Perdas Involuntárias com Estoques - Consolidação </t>
  </si>
  <si>
    <t xml:space="preserve">          3.6.3.9.0.00.00 - Outras Perdas Involuntárias </t>
  </si>
  <si>
    <t xml:space="preserve">            3.6.3.9.1.00.00 - Outras Perdas Involuntárias - Consolidação </t>
  </si>
  <si>
    <t xml:space="preserve">            3.6.3.9.2.00.00 - Outras Perdas Involuntárias - Intra OFSS </t>
  </si>
  <si>
    <t xml:space="preserve">            3.6.3.9.3.00.00 - Outras Perdas Involuntárias - Inter OFSS - União </t>
  </si>
  <si>
    <t xml:space="preserve">            3.6.3.9.4.00.00 - Outras Perdas Involuntárias - Inter OFSS - Estado </t>
  </si>
  <si>
    <t xml:space="preserve">            3.6.3.9.5.00.00 - Outras Perdas Involuntárias - Inter OFSS - Município </t>
  </si>
  <si>
    <t xml:space="preserve">        3.6.4.0.0.00.00 - Incorporação de Passivos </t>
  </si>
  <si>
    <t xml:space="preserve">          3.6.4.0.1.00.00 - Incorporação de Passivos - Consolidação </t>
  </si>
  <si>
    <t xml:space="preserve">          3.6.4.0.2.00.00 - Incorporação de Passivos - Intra OFSS </t>
  </si>
  <si>
    <t xml:space="preserve">          3.6.4.0.3.00.00 - Incorporação de Passivos - Inter OFSS - União </t>
  </si>
  <si>
    <t xml:space="preserve">          3.6.4.0.4.00.00 - Incorporação de Passivos - Inter OFSS - Estado </t>
  </si>
  <si>
    <t xml:space="preserve">          3.6.4.0.5.00.00 - Incorporação de Passivos - Inter OFSS - Município </t>
  </si>
  <si>
    <t xml:space="preserve">        3.6.5.0.0.00.00 - Desincorporação de Ativos </t>
  </si>
  <si>
    <t xml:space="preserve">          3.6.5.0.1.00.00 - Desincorporação de Ativos - Consolidação </t>
  </si>
  <si>
    <t xml:space="preserve">          3.6.5.0.2.00.00 - Desincorporação de Ativos - Intra OFSS </t>
  </si>
  <si>
    <t xml:space="preserve">          3.6.5.0.3.00.00 - Desincorporação de Ativos - Inter OFSS - União </t>
  </si>
  <si>
    <t xml:space="preserve">          3.6.5.0.4.00.00 - Desincorporação de Ativos - Inter OFSS - Estado </t>
  </si>
  <si>
    <t xml:space="preserve">          3.6.5.0.5.00.00 - Desincorporação de Ativos - Inter OFSS - Município </t>
  </si>
  <si>
    <t xml:space="preserve">      3.7.0.0.0.00.00 - Tributárias </t>
  </si>
  <si>
    <t xml:space="preserve">        3.7.1.0.0.00.00 - Impostos, Taxas e Contribuições de Melhoria </t>
  </si>
  <si>
    <t xml:space="preserve">          3.7.1.1.0.00.00 - Impostos </t>
  </si>
  <si>
    <t xml:space="preserve">            3.7.1.1.1.00.00 - Impostos- Consolidação </t>
  </si>
  <si>
    <t xml:space="preserve">            3.7.1.1.2.00.00 - Impostos- Intra OFSS </t>
  </si>
  <si>
    <t xml:space="preserve">            3.7.1.1.3.00.00 - Impostos - Inter OFSS - União </t>
  </si>
  <si>
    <t xml:space="preserve">            3.7.1.1.4.00.00 - Impostos - Inter OFSS - Estado </t>
  </si>
  <si>
    <t xml:space="preserve">            3.7.1.1.5.00.00 - Impostos - Inter OFSS - Município </t>
  </si>
  <si>
    <t xml:space="preserve">          3.7.1.2.0.00.00 - Taxas </t>
  </si>
  <si>
    <t xml:space="preserve">            3.7.1.2.1.00.00 - Taxas - Consolidação </t>
  </si>
  <si>
    <t xml:space="preserve">            3.7.1.2.2.00.00 - Taxas - Intra OFSS </t>
  </si>
  <si>
    <t xml:space="preserve">            3.7.1.2.3.00.00 - Taxas - Inter OFSS - União </t>
  </si>
  <si>
    <t xml:space="preserve">            3.7.1.2.4.00.00 - Taxas - Inter OFSS - Estado </t>
  </si>
  <si>
    <t xml:space="preserve">            3.7.1.2.5.00.00 - Taxas - Inter OFSS - Município </t>
  </si>
  <si>
    <t xml:space="preserve">          3.7.1.3.0.00.00 - Contribuições de Melhoria </t>
  </si>
  <si>
    <t xml:space="preserve">            3.7.1.3.1.00.00 - Contribuições de Melhoria - Consolidação </t>
  </si>
  <si>
    <t xml:space="preserve">            3.7.1.3.2.00.00 - Contribuições de Melhoria - Intra OFSS </t>
  </si>
  <si>
    <t xml:space="preserve">            3.7.1.3.3.00.00 - Contribuições de Melhoria - Inter OFSS - União </t>
  </si>
  <si>
    <t xml:space="preserve">            3.7.1.3.4.00.00 - Contribuições de Melhoria - Inter OFSS - Estado </t>
  </si>
  <si>
    <t xml:space="preserve">            3.7.1.3.5.00.00 - Contribuições de Melhoria - Inter OFSS - Município </t>
  </si>
  <si>
    <t xml:space="preserve">        3.7.2.0.0.00.00 - Contribuições </t>
  </si>
  <si>
    <t xml:space="preserve">          3.7.2.1.0.00.00 - Contribuições Sociais </t>
  </si>
  <si>
    <t xml:space="preserve">            3.7.2.1.1.00.00 - Contribuições Sociais - Consolidação </t>
  </si>
  <si>
    <t xml:space="preserve">            3.7.2.1.2.00.00 - Contribuições Sociais - Intra OFSS </t>
  </si>
  <si>
    <t xml:space="preserve">            3.7.2.1.3.00.00 - Contribuições Sociais - Inter OFSS - União </t>
  </si>
  <si>
    <t xml:space="preserve">            3.7.2.1.4.00.00 - Contribuições Sociais - Inter OFSS - Estado </t>
  </si>
  <si>
    <t xml:space="preserve">            3.7.2.1.5.00.00 - Contribuições Sociais - Inter OFSS - Município </t>
  </si>
  <si>
    <t xml:space="preserve">          3.7.2.2.0.00.00 - Contribuições de Intervenção no Domínio Econômico </t>
  </si>
  <si>
    <t xml:space="preserve">            3.7.2.2.1.00.00 - Contribuições de Intervenção no Domínio Econômico - 
            Consolidação </t>
  </si>
  <si>
    <t xml:space="preserve">            3.7.2.2.2.00.00 - Contribuições de Intervenção no Domínio Econômico - 
            Intra OFSS </t>
  </si>
  <si>
    <t xml:space="preserve">            3.7.2.2.3.00.00 - Contribuições de Intervenção no Domínio Econômico - 
            Inter OFSS - União </t>
  </si>
  <si>
    <t xml:space="preserve">            3.7.2.2.4.00.00 - Contribuições de Intervenção no Domínio Econômico - 
            Inter OFSS - Estado </t>
  </si>
  <si>
    <t xml:space="preserve">            3.7.2.2.5.00.00 - Contribuições de Intervenção no Domínio Econômico - 
            Inter OFSS - Município </t>
  </si>
  <si>
    <t xml:space="preserve">          3.7.2.3.0.00.00 - Contribuição para o Custeio do Serviço de Iluminação 
          Pública - Cosip </t>
  </si>
  <si>
    <t xml:space="preserve">            3.7.2.3.1.00.00 - Contribuição para o Custeio do Serviço de Iluminação 
            Pública - Cosip - Consolidação </t>
  </si>
  <si>
    <t xml:space="preserve">            3.7.2.3.2.00.00 - Contribuição para o Custeio do Serviço de Iluminação 
            Pública - Cosip - Intra OFSS </t>
  </si>
  <si>
    <t xml:space="preserve">            3.7.2.3.3.00.00 - Contribuição para o Custeio do Serviço de Iluminação 
            Pública - Cosip - Inter OFSS - União </t>
  </si>
  <si>
    <t xml:space="preserve">            3.7.2.3.4.00.00 - Contribuição para o Custeio do Serviço de Iluminação 
            Pública - Cosip - Inter OFSS - Estado </t>
  </si>
  <si>
    <t xml:space="preserve">            3.7.2.3.5.00.00 - Contribuição para o Custeio do Serviço de Iluminação 
            Pública - Cosip - Inter OFSS - Município </t>
  </si>
  <si>
    <t xml:space="preserve">          3.7.2.9.0.00.00 - Outras Contribuições </t>
  </si>
  <si>
    <t xml:space="preserve">            3.7.2.9.1.00.00 - Outras Contribuições - Consolidação </t>
  </si>
  <si>
    <t xml:space="preserve">            3.7.2.9.2.00.00 - Outras Contribuições - Intra OFSS </t>
  </si>
  <si>
    <t xml:space="preserve">            3.7.2.9.3.00.00 - Outras Contribuições - Inter OFSS - União </t>
  </si>
  <si>
    <t xml:space="preserve">            3.7.2.9.4.00.00 - Outras Contribuições - Inter OFSS - Estado </t>
  </si>
  <si>
    <t xml:space="preserve">            3.7.2.9.5.00.00 - Outras Contribuições - Inter OFSS - Município </t>
  </si>
  <si>
    <t xml:space="preserve">      3.8.0.0.0.00.00 - Custo das Mercadorias Vendidas, dos Produtos Vendidos e 
      dos Serviços Prestados </t>
  </si>
  <si>
    <t xml:space="preserve">        3.8.1.0.0.00.00 - Custo de Mercadorias Vendidas </t>
  </si>
  <si>
    <t xml:space="preserve">          3.8.1.0.1.00.00 - Custo de Mercadorias Vendidas - Consolidação </t>
  </si>
  <si>
    <t xml:space="preserve">          3.8.1.0.2.00.00 - Custo de Mercadorias Vendidas - Intra OFSS </t>
  </si>
  <si>
    <t xml:space="preserve">          3.8.1.0.3.00.00 - Custo de Mercadorias Vendidas - Inter OFSS - União </t>
  </si>
  <si>
    <t xml:space="preserve">          3.8.1.0.4.00.00 - Custo de Mercadorias Vendidas - Inter OFSS - Estado </t>
  </si>
  <si>
    <t xml:space="preserve">          3.8.1.0.5.00.00 - Custo de Mercadorias Vendidas - Inter OFSS - 
          Município </t>
  </si>
  <si>
    <t xml:space="preserve">        3.8.2.0.0.00.00 - Custos dos Produtos Vendidos </t>
  </si>
  <si>
    <t xml:space="preserve">          3.8.2.0.1.00.00 - Custos dos Produtos Vendidos - Consolidação </t>
  </si>
  <si>
    <t xml:space="preserve">          3.8.2.0.2.00.00 - Custos dos Produtos Vendidos - Intra OFSS </t>
  </si>
  <si>
    <t xml:space="preserve">          3.8.2.0.3.00.00 - Custos dos Produtos Vendidos - Inter OFSS - União </t>
  </si>
  <si>
    <t xml:space="preserve">          3.8.2.0.4.00.00 - Custos dos Produtos Vendidos - Inter OFSS - Estado </t>
  </si>
  <si>
    <t xml:space="preserve">          3.8.2.0.5.00.00 - Custos dos Produtos Vendidos - Município </t>
  </si>
  <si>
    <t xml:space="preserve">        3.8.3.0.0.00.00 - Custo dos Serviços Prestados </t>
  </si>
  <si>
    <t xml:space="preserve">          3.8.3.0.1.00.00 - Custo dos Serviços Prestados - Consolidação </t>
  </si>
  <si>
    <t xml:space="preserve">          3.8.3.0.2.00.00 - Custo dos Serviços Prestados - Intra OFSS </t>
  </si>
  <si>
    <t xml:space="preserve">          3.8.3.0.3.00.00 - Custo dos Serviços Prestados - Inter OFSS - União </t>
  </si>
  <si>
    <t xml:space="preserve">          3.8.3.0.4.00.00 - Custo dos Serviços Prestados - Inter OFSS - Estado </t>
  </si>
  <si>
    <t xml:space="preserve">          3.8.3.0.5.00.00 - Custo dos Serviços Prestados - Inter OFSS - Município </t>
  </si>
  <si>
    <t xml:space="preserve">      3.9.0.0.0.00.00 - Outras Variações Patrimoniais Diminutivas </t>
  </si>
  <si>
    <t xml:space="preserve">        3.9.1.0.0.00.00 - Premiações </t>
  </si>
  <si>
    <t xml:space="preserve">          3.9.1.1.0.00.00 - Premiações Culturais </t>
  </si>
  <si>
    <t xml:space="preserve">            3.9.1.1.1.00.00 - Premiações Culturais - Consolidação </t>
  </si>
  <si>
    <t xml:space="preserve">            3.9.1.1.2.00.00 - Premiações Culturais - Intra OFSS </t>
  </si>
  <si>
    <t xml:space="preserve">            3.9.1.1.3.00.00 - Premiações Culturais - Inter OFSS - União </t>
  </si>
  <si>
    <t xml:space="preserve">            3.9.1.1.4.00.00 - Premiações Culturais - Inter OFSS - Estado </t>
  </si>
  <si>
    <t xml:space="preserve">            3.9.1.1.5.00.00 - Premiações Culturais - Inter OFSS - Município </t>
  </si>
  <si>
    <t xml:space="preserve">          3.9.1.2.0.00.00 - Premiações Artísticas </t>
  </si>
  <si>
    <t xml:space="preserve">            3.9.1.2.1.00.00 - Premiações Artísticas - Consolidação </t>
  </si>
  <si>
    <t xml:space="preserve">            3.9.1.2.2.00.00 - Premiações Artísticas - Intra OFSS </t>
  </si>
  <si>
    <t xml:space="preserve">            3.9.1.2.3.00.00 - Premiações Artísticas - Inter OFSS - União </t>
  </si>
  <si>
    <t xml:space="preserve">            3.9.1.2.4.00.00 - Premiações Artísticas - Inter OFSS - Estado </t>
  </si>
  <si>
    <t xml:space="preserve">            3.9.1.2.5.00.00 - Premiações Artísticas - Inter OFSS - Município </t>
  </si>
  <si>
    <t xml:space="preserve">          3.9.1.3.0.00.00 - Premiações Cientificas </t>
  </si>
  <si>
    <t xml:space="preserve">            3.9.1.3.1.00.00 - Premiações Cientificas - Consolidação </t>
  </si>
  <si>
    <t xml:space="preserve">            3.9.1.3.2.00.00 - Premiações Cientificas - Intra OFSS </t>
  </si>
  <si>
    <t xml:space="preserve">            3.9.1.3.3.00.00 - Premiações Cientificas - Inter OFSS - União </t>
  </si>
  <si>
    <t xml:space="preserve">            3.9.1.3.4.00.00 - Premiações Cientificas - Inter OFSS - Estado </t>
  </si>
  <si>
    <t xml:space="preserve">            3.9.1.3.5.00.00 - Premiações Cientificas - Inter OFSS - Município </t>
  </si>
  <si>
    <t xml:space="preserve">          3.9.1.4.0.00.00 - Premiações Desportivas </t>
  </si>
  <si>
    <t xml:space="preserve">            3.9.1.4.1.00.00 - Premiações Desportivas - Consolidação </t>
  </si>
  <si>
    <t xml:space="preserve">            3.9.1.4.2.00.00 - Premiações Desportivas - Intra OFSS </t>
  </si>
  <si>
    <t xml:space="preserve">            3.9.1.4.3.00.00 - Premiações Desportivas - Inter OFSS - União </t>
  </si>
  <si>
    <t xml:space="preserve">            3.9.1.4.4.00.00 - Premiações Desportivas - Inter OFSS - Estado </t>
  </si>
  <si>
    <t xml:space="preserve">            3.9.1.4.5.00.00 - Premiações Desportivas - Inter OFSS - Município </t>
  </si>
  <si>
    <t xml:space="preserve">          3.9.1.5.0.00.00 - Ordens Honorificas </t>
  </si>
  <si>
    <t xml:space="preserve">            3.9.1.5.1.00.00 - Ordens Honorificas - Consolidação </t>
  </si>
  <si>
    <t xml:space="preserve">            3.9.1.5.2.00.00 - Ordens Honorificas - Intra OFSS </t>
  </si>
  <si>
    <t xml:space="preserve">            3.9.1.5.3.00.00 - Ordens Honorificas - Inter OFSS - União </t>
  </si>
  <si>
    <t xml:space="preserve">            3.9.1.5.4.00.00 - Ordens Honorificas - Inter OFSS - Estado </t>
  </si>
  <si>
    <t xml:space="preserve">            3.9.1.5.5.00.00 - Ordens Honorificas - Inter OFSS - Município </t>
  </si>
  <si>
    <t xml:space="preserve">          3.9.1.9.0.00.00 - Outras Premiações </t>
  </si>
  <si>
    <t xml:space="preserve">            3.9.1.9.1.00.00 - Outras Premiações - Consolidação </t>
  </si>
  <si>
    <t xml:space="preserve">            3.9.1.9.2.00.00 - Outras Premiações - Intra OFSS </t>
  </si>
  <si>
    <t xml:space="preserve">            3.9.1.9.3.00.00 - Outras Premiações - Inter OFSS - União </t>
  </si>
  <si>
    <t xml:space="preserve">            3.9.1.9.4.00.00 - Outras Premiações - Inter OFSS - Estado </t>
  </si>
  <si>
    <t xml:space="preserve">            3.9.1.9.5.00.00 - Outras Premiações - Inter OFSS - Município </t>
  </si>
  <si>
    <t xml:space="preserve">        3.9.2.0.0.00.00 - Resultado Negativo de Participações </t>
  </si>
  <si>
    <t xml:space="preserve">          3.9.2.1.0.00.00 - Resultado Negativo de Equivalência Patrimonial </t>
  </si>
  <si>
    <t xml:space="preserve">            3.9.2.1.1.00.00 - Resultado Negativo de Equivalência Patrimonial - 
            Consolidação </t>
  </si>
  <si>
    <t xml:space="preserve">            3.9.2.1.2.00.00 - Resultado Negativo de Equivalência Patrimonial - 
            Intra OFSS </t>
  </si>
  <si>
    <t xml:space="preserve">            3.9.2.1.3.00.00 - Resultado Negativo de Equivalência Patrimonial - 
            Inter OFSS - União </t>
  </si>
  <si>
    <t xml:space="preserve">            3.9.2.1.4.00.00 - Resultado Negativo de Equivalência Patrimonial - 
            Inter OFSS - Estado </t>
  </si>
  <si>
    <t xml:space="preserve">            3.9.2.1.5.00.00 - Resultado Negativo de Equivalência Patrimonial - 
            Inter OFSS - Município </t>
  </si>
  <si>
    <t xml:space="preserve">        3.9.3.0.0.00.00 - Operações da Autoridade Monetária </t>
  </si>
  <si>
    <t xml:space="preserve">          3.9.3.1.0.00.00 - Juros </t>
  </si>
  <si>
    <t xml:space="preserve">            3.9.3.1.1.00.00 - Juros - Consolidação </t>
  </si>
  <si>
    <t xml:space="preserve">          3.9.3.2.0.00.00 - Posição de Negociação </t>
  </si>
  <si>
    <t xml:space="preserve">            3.9.3.2.1.00.00 - Posição de Negociação - Consolidação </t>
  </si>
  <si>
    <t xml:space="preserve">          3.9.3.3.0.00.00 - Posição de Investimentos </t>
  </si>
  <si>
    <t xml:space="preserve">            3.9.3.3.1.00.00 - Posição de Investimentos - Consolidação </t>
  </si>
  <si>
    <t xml:space="preserve">          3.9.3.4.0.00.00 - Correção Cambial </t>
  </si>
  <si>
    <t xml:space="preserve">            3.9.3.4.1.00.00 - Correção Cambial - Consolidação </t>
  </si>
  <si>
    <t xml:space="preserve">          3.9.3.9.0.00.00 - Outras VPD de Operações da Autoridade Monetária </t>
  </si>
  <si>
    <t xml:space="preserve">            3.9.3.9.1.00.00 - Outras VPD de Operações da Autoridade Monetária - 
            Consolidação </t>
  </si>
  <si>
    <t xml:space="preserve">        3.9.4.0.0.00.00 - Incentivos </t>
  </si>
  <si>
    <t xml:space="preserve">          3.9.4.1.0.00.00 - Incentivos a Educação </t>
  </si>
  <si>
    <t xml:space="preserve">            3.9.4.1.1.00.00 - Incentivos a Educação - Consolidação </t>
  </si>
  <si>
    <t xml:space="preserve">          3.9.4.2.0.00.00 - Incentivos a Ciência </t>
  </si>
  <si>
    <t xml:space="preserve">            3.9.4.2.1.00.00 - Incentivos a Ciência - Consolidação </t>
  </si>
  <si>
    <t xml:space="preserve">          3.9.4.3.0.00.00 - Incentivos a Cultura </t>
  </si>
  <si>
    <t xml:space="preserve">            3.9.4.3.1.00.00 - Incentivos a Cultura - Consolidação </t>
  </si>
  <si>
    <t xml:space="preserve">            3.9.4.3.2.00.00 - Incentivos a Cultura - Intra OFSS </t>
  </si>
  <si>
    <t xml:space="preserve">            3.9.4.3.3.00.00 - Incentivos a Cultura - Inter OFSS - União </t>
  </si>
  <si>
    <t xml:space="preserve">            3.9.4.3.4.00.00 - Incentivos a Cultura - Inter OFSS - Estado </t>
  </si>
  <si>
    <t xml:space="preserve">            3.9.4.3.5.00.00 - Incentivos a Cultura - Inter OFSS - Município </t>
  </si>
  <si>
    <t xml:space="preserve">          3.9.4.4.0.00.00 - Incentivos ao Esporte </t>
  </si>
  <si>
    <t xml:space="preserve">            3.9.4.4.1.00.00 - Incentivos ao Esporte - Consolidação </t>
  </si>
  <si>
    <t xml:space="preserve">            3.9.4.4.2.00.00 - Incentivos ao Esporte - Intra OFSS </t>
  </si>
  <si>
    <t xml:space="preserve">            3.9.4.4.3.00.00 - Incentivos ao Esporte - Inter OFSS - União </t>
  </si>
  <si>
    <t xml:space="preserve">            3.9.4.4.4.00.00 - Incentivos ao Esporte - Inter OFSS - Estado </t>
  </si>
  <si>
    <t xml:space="preserve">            3.9.4.4.5.00.00 - Incentivos ao Esporte - Inter OFSS - Município </t>
  </si>
  <si>
    <t xml:space="preserve">          3.9.4.9.0.00.00 - Outros Incentivos </t>
  </si>
  <si>
    <t xml:space="preserve">            3.9.4.9.1.00.00 - Outros Incentivos - Consolidação </t>
  </si>
  <si>
    <t xml:space="preserve">            3.9.4.9.2.00.00 - Outros Incentivos - Intra OFSS </t>
  </si>
  <si>
    <t xml:space="preserve">            3.9.4.9.3.00.00 - Outros Incentivos - Inter OFSS - União </t>
  </si>
  <si>
    <t xml:space="preserve">            3.9.4.9.4.00.00 - Outros Incentivos - Inter OFSS - Estado </t>
  </si>
  <si>
    <t xml:space="preserve">            3.9.4.9.5.00.00 - Outros Incentivos - Inter OFSS - Município </t>
  </si>
  <si>
    <t xml:space="preserve">        3.9.5.0.0.00.00 - Subvenções Econômicas </t>
  </si>
  <si>
    <t xml:space="preserve">          3.9.5.0.1.00.00 - Subvenções Econômicas - Consolidação </t>
  </si>
  <si>
    <t xml:space="preserve">          3.9.5.0.2.00.00 - Subvenções Econômicas - Intra OFSS </t>
  </si>
  <si>
    <t xml:space="preserve">          3.9.5.0.3.00.00 - Subvenções Econômicas - Inter OFSS - União </t>
  </si>
  <si>
    <t xml:space="preserve">          3.9.5.0.4.00.00 - Subvenções Econômicas - Inter OFSS - Estado </t>
  </si>
  <si>
    <t xml:space="preserve">          3.9.5.0.5.00.00 - Subvenções Econômicas - Inter OFSS - Município </t>
  </si>
  <si>
    <t xml:space="preserve">        3.9.6.0.0.00.00 - Participações e Contribuições </t>
  </si>
  <si>
    <t xml:space="preserve">          3.9.6.1.0.00.00 - Participações de Debêntures </t>
  </si>
  <si>
    <t xml:space="preserve">            3.9.6.1.1.00.00 - Participações de Debêntures - Consolidação </t>
  </si>
  <si>
    <t xml:space="preserve">            3.9.6.1.2.00.00 - Participações de Debêntures - Intra OFSS </t>
  </si>
  <si>
    <t xml:space="preserve">            3.9.6.1.3.00.00 - Participações de Debêntures - Inter OFSS - União </t>
  </si>
  <si>
    <t xml:space="preserve">            3.9.6.1.4.00.00 - Participações de Debêntures - Inter OFSS - Estado </t>
  </si>
  <si>
    <t xml:space="preserve">            3.9.6.1.5.00.00 - Participações de Debêntures - Inter OFSS - Município </t>
  </si>
  <si>
    <t xml:space="preserve">          3.9.6.2.0.00.00 - Participações de Empregados </t>
  </si>
  <si>
    <t xml:space="preserve">            3.9.6.2.1.00.00 - Participações de Empregados - Consolidação </t>
  </si>
  <si>
    <t xml:space="preserve">          3.9.6.3.0.00.00 - Participações de Administradores </t>
  </si>
  <si>
    <t xml:space="preserve">            3.9.6.3.1.00.00 - Participações de Administradores - Consolidação </t>
  </si>
  <si>
    <t xml:space="preserve">          3.9.6.4.0.00.00 - Participações de Partes Beneficiarias </t>
  </si>
  <si>
    <t xml:space="preserve">            3.9.6.4.1.00.00 - Participações de Partes Beneficiarias - Consolidação </t>
  </si>
  <si>
    <t xml:space="preserve">            3.9.6.4.2.00.00 - Participações de Partes Beneficiarias - Intra OFSS </t>
  </si>
  <si>
    <t xml:space="preserve">            3.9.6.4.3.00.00 - Participações de Partes Beneficiarias - Inter OFSS - 
            União </t>
  </si>
  <si>
    <t xml:space="preserve">            3.9.6.4.4.00.00 - Participações de Partes Beneficiarias - Inter OFSS - 
            Estado </t>
  </si>
  <si>
    <t xml:space="preserve">            3.9.6.4.5.00.00 - Participações de Partes Beneficiarias - Inter OFSS - 
            Município </t>
  </si>
  <si>
    <t xml:space="preserve">          3.9.6.5.0.00.00 - Participações de Instituições ou Fundos de 
          Assistência ou Previdência de Empregados </t>
  </si>
  <si>
    <t xml:space="preserve">            3.9.6.5.1.00.00 - Participações de Instituições ou Fundos de 
            Assistência ou Previdência de Empregados - Consolidação </t>
  </si>
  <si>
    <t xml:space="preserve">            3.9.6.5.2.00.00 - Participações de Instituições ou Fundos de 
            Assistência ou Previdência de Empregados - Intra OFSS </t>
  </si>
  <si>
    <t xml:space="preserve">            3.9.6.5.3.00.00 - Participações de Instituições ou Fundos de 
            Assistência ou Previdência de Empregados - Inter OFSS - União </t>
  </si>
  <si>
    <t xml:space="preserve">            3.9.6.5.4.00.00 - Participações de Instituições ou Fundos de 
            Assistência ou Previdência de Empregados - Inter OFSS - Estado </t>
  </si>
  <si>
    <t xml:space="preserve">            3.9.6.5.5.00.00 - Participações de Instituições ou Fundos de 
            Assistência ou Previdência de Empregados - Inter OFSS - Município </t>
  </si>
  <si>
    <t xml:space="preserve">        3.9.7.0.0.00.00 - VPD de Constituição de Provisões </t>
  </si>
  <si>
    <t xml:space="preserve">          3.9.7.1.0.00.00 - VPD de Provisão para Riscos Trabalhistas </t>
  </si>
  <si>
    <t xml:space="preserve">            3.9.7.1.1.00.00 - VPD de Provisão para Riscos Trabalhistas - 
            Consolidação </t>
  </si>
  <si>
    <t xml:space="preserve">            3.9.7.1.2.00.00 - VPD de Provisão para Riscos Trabalhistas - Intra 
            OFSS </t>
  </si>
  <si>
    <t xml:space="preserve">            3.9.7.1.3.00.00 - VPD de Provisão para Riscos Trabalhistas - Inter 
            OFSS - União </t>
  </si>
  <si>
    <t xml:space="preserve">            3.9.7.1.4.00.00 - VPD de Provisão para Riscos Trabalhistas - Inter 
            OFSS - Estado </t>
  </si>
  <si>
    <t xml:space="preserve">            3.9.7.1.5.00.00 - VPD de Provisão para Riscos Trabalhistas - Inter 
            OFSS - Município </t>
  </si>
  <si>
    <t xml:space="preserve">          3.9.7.2.0.00.00 - VPD de Provisões Matemáticas Previdenciárias a Longo 
          Prazo </t>
  </si>
  <si>
    <t xml:space="preserve">            3.9.7.2.1.00.00 - VPD de Provisões Matemáticas Previdenciárias a Longo 
            Prazo - Consolidação </t>
  </si>
  <si>
    <t xml:space="preserve">            3.9.7.2.2.00.00 - VPD de Provisões Matemáticas Previdenciárias a Longo 
            Prazo - Intra OFSS </t>
  </si>
  <si>
    <t xml:space="preserve">            3.9.7.2.3.00.00 - VPD de Provisões Matemáticas Previdenciárias a Longo 
            Prazo - Inter OFSS - União </t>
  </si>
  <si>
    <t xml:space="preserve">            3.9.7.2.4.00.00 - VPD de Provisões Matemáticas Previdenciárias a Longo 
            Prazo - Inter OFSS - Estado </t>
  </si>
  <si>
    <t xml:space="preserve">            3.9.7.2.5.00.00 - VPD de Provisões Matemáticas Previdenciárias a Longo 
            Prazo - Inter OFSS - Município </t>
  </si>
  <si>
    <t xml:space="preserve">          3.9.7.3.0.00.00 - VPD de Provisões para Riscos Fiscais </t>
  </si>
  <si>
    <t xml:space="preserve">            3.9.7.3.1.00.00 - VPD de Provisões para Riscos Fiscais – Consolidação </t>
  </si>
  <si>
    <t xml:space="preserve">            3.9.7.3.2.00.00 - VPD de Provisões para Riscos Fiscais – Intra OFSS </t>
  </si>
  <si>
    <t xml:space="preserve">            3.9.7.3.3.00.00 - VPD de Provisões para Riscos Fiscais – Inter OFSS - 
            União </t>
  </si>
  <si>
    <t xml:space="preserve">            3.9.7.3.4.00.00 - VPD de Provisões para Riscos Fiscais – Inter OFSS - 
            Estado </t>
  </si>
  <si>
    <t xml:space="preserve">            3.9.7.3.5.00.00 - VPD de Provisões para Riscos Fiscais – Inter OFSS - 
            Município </t>
  </si>
  <si>
    <t xml:space="preserve">          3.9.7.4.0.00.00 - VPD de Provisão para Riscos Cíveis </t>
  </si>
  <si>
    <t xml:space="preserve">            3.9.7.4.1.00.00 - VPD de Provisão para Riscos Cíveis – Consolidação </t>
  </si>
  <si>
    <t xml:space="preserve">            3.9.7.4.2.00.00 - VPD de Provisão para Riscos Cíveis – Intra OFSS </t>
  </si>
  <si>
    <t xml:space="preserve">            3.9.7.4.3.00.00 - VPD de Provisão para Riscos Cíveis – Inter OFSS - 
            União </t>
  </si>
  <si>
    <t xml:space="preserve">            3.9.7.4.4.00.00 - VPD de Provisão para Riscos Cíveis – Inter OFSS - 
            Estado </t>
  </si>
  <si>
    <t xml:space="preserve">            3.9.7.4.5.00.00 - VPD de Provisão para Riscos Cíveis – Inter OFSS - 
            Município </t>
  </si>
  <si>
    <t xml:space="preserve">          3.9.7.5.0.00.00 - VPD de Provisão para Repartição de Créditos </t>
  </si>
  <si>
    <t xml:space="preserve">            3.9.7.5.3.00.00 - VPD de Provisão para Repartição de Créditos - Inter 
            OFSS União </t>
  </si>
  <si>
    <t xml:space="preserve">            3.9.7.5.4.00.00 - VPD de Provisão para Repartição de Créditos - Inter 
            OFSS Estados </t>
  </si>
  <si>
    <t xml:space="preserve">            3.9.7.5.5.00.00 - VPD de Provisão para Repartição de Créditos - Inter 
            OFSS - Município </t>
  </si>
  <si>
    <t xml:space="preserve">          3.9.7.6.0.00.00 - VPD de Provisão para Riscos Decorrentes de Contratos 
          de PPP </t>
  </si>
  <si>
    <t xml:space="preserve">            3.9.7.6.1.00.00 - VPD de Provisão para Riscos Decorrentes de Contratos 
            de PPP - Consolidação </t>
  </si>
  <si>
    <t xml:space="preserve">          3.9.7.7.0.00.00 - VPD de Provisão para Obrigações Decorrente da Atuação 
          Governamental </t>
  </si>
  <si>
    <t xml:space="preserve">            3.9.7.7.1.00.00 - VPD de Provisão para Obrigações Decorrente da 
            Atuação Governamental- Consolidação </t>
  </si>
  <si>
    <t xml:space="preserve">            3.9.7.7.2.00.00 - VPD de Provisão para Obrigações Decorrente da 
            Atuação Governamental- Intra OFSS </t>
  </si>
  <si>
    <t xml:space="preserve">            3.9.7.7.3.00.00 - VPD de Provisão para Obrigações Decorrente da 
            Atuação Governamental- Inter OFSS - União </t>
  </si>
  <si>
    <t xml:space="preserve">            3.9.7.7.4.00.00 - VPD de Provisão para Obrigações Decorrente da 
            Atuação Governamental- Inter OFSS -Estado </t>
  </si>
  <si>
    <t xml:space="preserve">            3.9.7.7.5.00.00 - VPD de Provisão para Obrigações Decorrente da 
            Atuação Governamental- Inter OFSS - Município </t>
  </si>
  <si>
    <t xml:space="preserve">          3.9.7.9.0.00.00 - VPD de Outras Provisões </t>
  </si>
  <si>
    <t xml:space="preserve">            3.9.7.9.1.00.00 - VPD de Outras Provisões - Consolidação </t>
  </si>
  <si>
    <t xml:space="preserve">            3.9.7.9.2.00.00 - VPD de Outras Provisões - Intra OFSS </t>
  </si>
  <si>
    <t xml:space="preserve">            3.9.7.9.3.00.00 - VPD de Outras Provisões - Inter OFSS - União </t>
  </si>
  <si>
    <t xml:space="preserve">            3.9.7.9.4.00.00 - VPD de Outras Provisões - Inter OFSS - Estado </t>
  </si>
  <si>
    <t xml:space="preserve">            3.9.7.9.5.00.00 - VPD de Outras Provisões - Inter OFSS - Município </t>
  </si>
  <si>
    <t xml:space="preserve">        3.9.9.0.0.00.00 - Diversas Variações Patrimoniais Diminutivas </t>
  </si>
  <si>
    <t xml:space="preserve">          3.9.9.1.0.00.00 - Compensação Financeira entre RGPS/RPPS </t>
  </si>
  <si>
    <t xml:space="preserve">            3.9.9.1.2.00.00 - Compensação Financeira entre RGPS/RPPS - Intra OFSS </t>
  </si>
  <si>
    <t xml:space="preserve">            3.9.9.1.3.00.00 - Compensação Financeira entre RGPS/RPPS - Inter OFSS 
            - União </t>
  </si>
  <si>
    <t xml:space="preserve">            3.9.9.1.4.00.00 - Compensação Financeira entre RGPS/RPPS - Inter OFSS 
            - Estado </t>
  </si>
  <si>
    <t xml:space="preserve">            3.9.9.1.5.00.00 - Compensação Financeira entre RGPS/RPPS - Inter OFSS 
            - Município </t>
  </si>
  <si>
    <t xml:space="preserve">          3.9.9.2.0.00.00 - Compensação Financeira entre Regimes Próprios </t>
  </si>
  <si>
    <t xml:space="preserve">            3.9.9.2.3.00.00 - Compensação Financeira entre Regimes Próprios - 
            Inter OFSS - União </t>
  </si>
  <si>
    <t xml:space="preserve">            3.9.9.2.4.00.00 - Compensação Financeira entre Regimes Próprios - 
            Inter OFSS - Estado </t>
  </si>
  <si>
    <t xml:space="preserve">            3.9.9.2.5.00.00 - Compensação Financeira entre Regimes Próprios - 
            Inter OFSS - Município </t>
  </si>
  <si>
    <t xml:space="preserve">          3.9.9.3.0.00.00 - Variação Patrimonial Diminutiva com Bonificações </t>
  </si>
  <si>
    <t xml:space="preserve">            3.9.9.3.1.00.00 - Variação Patrimonial Diminutiva com Bonificações - 
            Consolidação </t>
  </si>
  <si>
    <t xml:space="preserve">            3.9.9.3.2.00.00 - Variação Patrimonial Diminutiva com Bonificações - 
            Intra OFSS </t>
  </si>
  <si>
    <t xml:space="preserve">            3.9.9.3.3.00.00 - Variação Patrimonial Diminutiva com Bonificações - 
            Inter OFSS - União </t>
  </si>
  <si>
    <t xml:space="preserve">            3.9.9.3.4.00.00 - Variação Patrimonial Diminutiva com Bonificações - 
            Inter OFSS - Estado </t>
  </si>
  <si>
    <t xml:space="preserve">            3.9.9.3.5.00.00 - Variação Patrimonial Diminutiva com Bonificações - 
            Inter OFSS - Município </t>
  </si>
  <si>
    <t xml:space="preserve">          3.9.9.4.0.00.00 - Amortização de Ágio em Investimentos </t>
  </si>
  <si>
    <t xml:space="preserve">            3.9.9.4.1.00.00 - Amortização de Ágio em Investimentos - Consolidação </t>
  </si>
  <si>
    <t xml:space="preserve">            3.9.9.4.2.00.00 - Amortização de Ágio em Investimentos - Intra OFSS </t>
  </si>
  <si>
    <t xml:space="preserve">            3.9.9.4.3.00.00 - Amortização de Ágio em Investimentos - Inter OFSS - 
            União </t>
  </si>
  <si>
    <t xml:space="preserve">            3.9.9.4.4.00.00 - Amortização de Ágio em Investimentos - Inter OFSS - 
            Estado </t>
  </si>
  <si>
    <t xml:space="preserve">            3.9.9.4.5.00.00 - Amortização de Ágio em Investimentos - Inter OFSS - 
            Município </t>
  </si>
  <si>
    <t xml:space="preserve">          3.9.9.5.0.00.00 - Multas Administrativas </t>
  </si>
  <si>
    <t xml:space="preserve">            3.9.9.5.1.00.00 - Multas Administrativas - Consolidação </t>
  </si>
  <si>
    <t xml:space="preserve">            3.9.9.5.2.00.00 - Multas Administrativas - Intra OFSS </t>
  </si>
  <si>
    <t xml:space="preserve">            3.9.9.5.3.00.00 - Multas Administrativas - Inter OFSS - União </t>
  </si>
  <si>
    <t xml:space="preserve">            3.9.9.5.4.00.00 - Multas Administrativas - Inter OFSS - Estado </t>
  </si>
  <si>
    <t xml:space="preserve">            3.9.9.5.5.00.00 - Multas Administrativas - Inter OFSS - Município </t>
  </si>
  <si>
    <t xml:space="preserve">          3.9.9.6.0.00.00 - Indenizações e Restituições </t>
  </si>
  <si>
    <t xml:space="preserve">            3.9.9.6.1.00.00 - Indenizações e Restituições - Consolidação </t>
  </si>
  <si>
    <t xml:space="preserve">            3.9.9.6.2.00.00 - Indenizações e Restituições - Intra OFSS </t>
  </si>
  <si>
    <t xml:space="preserve">            3.9.9.6.3.00.00 - Indenizações e Restituições - Inter OFSS - União </t>
  </si>
  <si>
    <t xml:space="preserve">            3.9.9.6.4.00.00 - Indenizações e Restituições - Inter OFSS - Estado </t>
  </si>
  <si>
    <t xml:space="preserve">            3.9.9.6.5.00.00 - Indenizações e Restituições - Inter OFSS - Município </t>
  </si>
  <si>
    <t xml:space="preserve">          3.9.9.7.0.00.00 - Compensações ao RGPS </t>
  </si>
  <si>
    <t xml:space="preserve">            3.9.9.7.1.00.00 - Compensações ao RGPS - Consolidação </t>
  </si>
  <si>
    <t xml:space="preserve">            3.9.9.7.2.00.00 - Compensações ao RGPS - Intra OFSS </t>
  </si>
  <si>
    <t xml:space="preserve">            3.9.9.7.3.00.00 - Compensações ao RGPS - Inter OFSS - União </t>
  </si>
  <si>
    <t xml:space="preserve">          3.9.9.9.0.00.00 - Variações Patrimoniais Diminutivas Decorrentes de 
          Fatos Geradores Diversos </t>
  </si>
  <si>
    <t xml:space="preserve">            3.9.9.9.1.00.00 - Variações Patrimoniais Diminutivas Decorrentes de 
            Fatos Geradores Diversos - Consolidação </t>
  </si>
  <si>
    <t xml:space="preserve">            3.9.9.9.2.00.00 - Variações Patrimoniais Diminutivas Decorrentes de 
            Fatos Geradores Diversos - Intra OFSS </t>
  </si>
  <si>
    <t xml:space="preserve">            3.9.9.9.3.00.00 - Variações Patrimoniais Diminutivas Decorrentes de 
            Fatos Geradores Diversos - Inter OFSS - União </t>
  </si>
  <si>
    <t xml:space="preserve">            3.9.9.9.4.00.00 - Variações Patrimoniais Diminutivas Decorrentes de 
            Fatos Geradores Diversos - Inter OFSS - Estado </t>
  </si>
  <si>
    <t xml:space="preserve">            3.9.9.9.5.00.00 - Variações Patrimoniais Diminutivas Decorrentes de 
            Fatos Geradores Diversos - Inter OFSS - Município </t>
  </si>
  <si>
    <t xml:space="preserve">    4.0.0.0.0.00.00 - Variação Patrimonial Aumentativa </t>
  </si>
  <si>
    <t xml:space="preserve">      4.1.0.0.0.00.00 - Impostos, Taxas e Contribuições de Melhoria </t>
  </si>
  <si>
    <t xml:space="preserve">        4.1.1.0.0.00.00 - Impostos </t>
  </si>
  <si>
    <t xml:space="preserve">          4.1.1.1.0.00.00 - Impostos sobre Comercio Exterior </t>
  </si>
  <si>
    <t xml:space="preserve">            4.1.1.1.1.00.00 - Impostos sobre Comercio Exterior - Consolidação </t>
  </si>
  <si>
    <t xml:space="preserve">            4.1.1.1.2.00.00 - Impostos sobre Comercio Exterior - Intra OFSS </t>
  </si>
  <si>
    <t xml:space="preserve">            4.1.1.1.3.00.00 - Impostos sobre Comercio Exterior - Inter OFSS - 
            União </t>
  </si>
  <si>
    <t xml:space="preserve">            4.1.1.1.4.00.00 - Impostos sobre Comercio Exterior - Inter OFSS - 
            Estado </t>
  </si>
  <si>
    <t xml:space="preserve">            4.1.1.1.5.00.00 - Impostos sobre Comercio Exterior - Inter OFSS - 
            Município </t>
  </si>
  <si>
    <t xml:space="preserve">          4.1.1.2.0.00.00 - Impostos sobre Patrimônio e a Renda </t>
  </si>
  <si>
    <t xml:space="preserve">            4.1.1.2.1.00.00 - Impostos sobre Patrimônio e a Renda - Consolidação </t>
  </si>
  <si>
    <t xml:space="preserve">            4.1.1.2.2.00.00 - Impostos sobre Patrimônio e a Renda - Intra OFSS </t>
  </si>
  <si>
    <t xml:space="preserve">            4.1.1.2.3.00.00 - Impostos sobre Patrimônio e a Renda - Inter OFSS - 
            União </t>
  </si>
  <si>
    <t xml:space="preserve">            4.1.1.2.4.00.00 - Impostos sobre Patrimônio e a Renda - Inter OFSS - 
            Estado </t>
  </si>
  <si>
    <t xml:space="preserve">            4.1.1.2.5.00.00 - Impostos sobre Patrimônio e a Renda - Inter OFSS - 
            Município </t>
  </si>
  <si>
    <t xml:space="preserve">          4.1.1.3.0.00.00 - Impostos sobre a Produção e a Circulação </t>
  </si>
  <si>
    <t xml:space="preserve">            4.1.1.3.1.00.00 - Impostos sobre a Produção e a Circulação - 
            Consolidação </t>
  </si>
  <si>
    <t xml:space="preserve">            4.1.1.3.2.00.00 - Impostos sobre a Produção e a Circulação - Intra 
            OFSS </t>
  </si>
  <si>
    <t xml:space="preserve">            4.1.1.3.3.00.00 - Impostos sobre a Produção e a Circulação - Inter 
            OFSS - União </t>
  </si>
  <si>
    <t xml:space="preserve">            4.1.1.3.4.00.00 - Impostos sobre a Produção e a Circulação - Inter 
            OFSS - Estado </t>
  </si>
  <si>
    <t xml:space="preserve">            4.1.1.3.5.00.00 - Impostos sobre a Produção e a Circulação - Inter 
            OFSS - Município </t>
  </si>
  <si>
    <t xml:space="preserve">          4.1.1.4.0.00.00 - Impostos Extraordinários </t>
  </si>
  <si>
    <t xml:space="preserve">            4.1.1.4.1.00.00 - Impostos Extraordinários - Consolidação </t>
  </si>
  <si>
    <t xml:space="preserve">            4.1.1.4.2.00.00 - Impostos Extraordinários - Intra OFSS </t>
  </si>
  <si>
    <t xml:space="preserve">            4.1.1.4.3.00.00 - Impostos Extraordinários - Inter OFSS - União </t>
  </si>
  <si>
    <t xml:space="preserve">            4.1.1.4.4.00.00 - Impostos Extraordinários - Inter OFSS - Estado </t>
  </si>
  <si>
    <t xml:space="preserve">            4.1.1.4.5.00.00 - Impostos Extraordinários - Inter OFSS - Município </t>
  </si>
  <si>
    <t xml:space="preserve">          4.1.1.9.0.00.00 - Outros Impostos </t>
  </si>
  <si>
    <t xml:space="preserve">            4.1.1.9.1.00.00 - Outros Impostos - Consolidação </t>
  </si>
  <si>
    <t xml:space="preserve">            4.1.1.9.2.00.00 - Outros Impostos - Intra OFSS </t>
  </si>
  <si>
    <t xml:space="preserve">            4.1.1.9.3.00.00 - Outros Impostos - Inter OFSS - União </t>
  </si>
  <si>
    <t xml:space="preserve">            4.1.1.9.4.00.00 - Outros Impostos - Inter OFSS - Estado </t>
  </si>
  <si>
    <t xml:space="preserve">            4.1.1.9.5.00.00 - Outros Impostos - Inter OFSS - Município </t>
  </si>
  <si>
    <t xml:space="preserve">        4.1.2.0.0.00.00 - Taxas </t>
  </si>
  <si>
    <t xml:space="preserve">          4.1.2.1.0.00.00 - Taxas pelo Exercício do Poder de Policia </t>
  </si>
  <si>
    <t xml:space="preserve">            4.1.2.1.1.00.00 - Taxas pelo Exercício do Poder de Polícia - 
            Consolidação </t>
  </si>
  <si>
    <t xml:space="preserve">            4.1.2.1.2.00.00 - Taxas pelo Exercício do Poder de Polícia - Intra 
            OFSS </t>
  </si>
  <si>
    <t xml:space="preserve">            4.1.2.1.3.00.00 - Taxas pelo Exercício do Poder de Polícia - Inter 
            OFSS - União </t>
  </si>
  <si>
    <t xml:space="preserve">            4.1.2.1.4.00.00 - Taxas pelo Exercício do Poder de Polícia - Inter 
            OFSS - Estado </t>
  </si>
  <si>
    <t xml:space="preserve">            4.1.2.1.5.00.00 - Taxas pelo Exercício do Poder de Polícia - Inter 
            OFSS - Município </t>
  </si>
  <si>
    <t xml:space="preserve">          4.1.2.2.0.00.00 - Taxas Pela Prestação de Serviços </t>
  </si>
  <si>
    <t xml:space="preserve">            4.1.2.2.1.00.00 - Taxas Pela Prestação de Serviços - Consolidação </t>
  </si>
  <si>
    <t xml:space="preserve">            4.1.2.2.2.00.00 - Taxas Pela Prestação de Serviços - Intra OFSS </t>
  </si>
  <si>
    <t xml:space="preserve">            4.1.2.2.3.00.00 - Taxas Pela Prestação de Serviços - Inter OFSS - 
            União </t>
  </si>
  <si>
    <t xml:space="preserve">            4.1.2.2.4.00.00 - Taxas Pela Prestação de Serviços - Inter OFSS - 
            Estado </t>
  </si>
  <si>
    <t xml:space="preserve">            4.1.2.2.5.00.00 - Taxas Pela Prestação de Serviços - Inter OFSS - 
            Município </t>
  </si>
  <si>
    <t xml:space="preserve">        4.1.3.0.0.00.00 - Contribuições de Melhoria </t>
  </si>
  <si>
    <t xml:space="preserve">          4.1.3.1.0.00.00 - Contribuição de Melhoria Pela Expansão da Rede de 
          Água Potável e Esgoto Sanitário </t>
  </si>
  <si>
    <t xml:space="preserve">            4.1.3.1.1.00.00 - Contribuição de Melhoria Pela Expansão da Rede de 
            Água Potável e Esgoto Sanitário - Consolidação </t>
  </si>
  <si>
    <t xml:space="preserve">            4.1.3.1.2.00.00 - Contribuição de Melhoria Pela Expansão da Rede de 
            Água Potável e Esgoto Sanitário - Intra OFSS </t>
  </si>
  <si>
    <t xml:space="preserve">            4.1.3.1.3.00.00 - Contribuição de Melhoria Pela Expansão da Rede de 
            Água Potável e Esgoto Sanitário - Inter OFSS - União </t>
  </si>
  <si>
    <t xml:space="preserve">            4.1.3.1.4.00.00 - Contribuição de Melhoria Pela Expansão da Rede de 
            Água Potável e Esgoto Sanitário - Inter OFSS - Estado </t>
  </si>
  <si>
    <t xml:space="preserve">            4.1.3.1.5.00.00 - Contribuição de Melhoria Pela Expansão da Rede de 
            Água Potável e Esgoto Sanitário - Inter OFSS - Município </t>
  </si>
  <si>
    <t xml:space="preserve">          4.1.3.2.0.00.00 - Contribuição de Melhoria Pela Expansão da Rede de 
          Iluminação Pública na Cidade </t>
  </si>
  <si>
    <t xml:space="preserve">            4.1.3.2.1.00.00 - Contribuição de Melhoria Pela Expansão da Rede de 
            Iluminação Pública na Cidade - Consolidação </t>
  </si>
  <si>
    <t xml:space="preserve">            4.1.3.2.2.00.00 - Contribuição de Melhoria Pela Expansão da Rede de 
            Iluminação Pública na Cidade - Intra OFSS </t>
  </si>
  <si>
    <t xml:space="preserve">            4.1.3.2.3.00.00 - Contribuição de Melhoria Pela Expansão da Rede de 
            Iluminação Pública na Cidade -Inter OFSS - União </t>
  </si>
  <si>
    <t xml:space="preserve">            4.1.3.2.4.00.00 - Contribuição de Melhoria Pela Expansão da Rede de 
            Iluminação Pública na Cidade - Inter OFSS - Estado </t>
  </si>
  <si>
    <t xml:space="preserve">            4.1.3.2.5.00.00 - Contribuição de Melhoria Pela Expansão da Rede de 
            Iluminação Pública na Cidade - Inter OFSS - Município </t>
  </si>
  <si>
    <t xml:space="preserve">          4.1.3.3.0.00.00 - Contribuição de Melhoria Pela Expansão de Rede de 
          Iluminação Pública Rural </t>
  </si>
  <si>
    <t xml:space="preserve">            4.1.3.3.1.00.00 - Contribuição de Melhoria Pela Expansão de Rede de 
            Iluminação Pública Rural - Consolidação </t>
  </si>
  <si>
    <t xml:space="preserve">            4.1.3.3.2.00.00 - Contribuição de Melhoria Pela Expansão de Rede de 
            Iluminação Pública Rural - Intra OFSS </t>
  </si>
  <si>
    <t xml:space="preserve">            4.1.3.3.3.00.00 - Contribuição de Melhoria Pela Expansão de Rede de 
            Iluminação Pública Rural - Inter OFSS - União </t>
  </si>
  <si>
    <t xml:space="preserve">            4.1.3.3.4.00.00 - Contribuição de Melhoria Pela Expansão de Rede de 
            Iluminação Pública Rural - Inter OFSS - Estado </t>
  </si>
  <si>
    <t xml:space="preserve">            4.1.3.3.5.00.00 - Contribuição de Melhoria Pela Expansão de Rede de 
            Iluminação Pública Rural -Inter OFSS - Município </t>
  </si>
  <si>
    <t xml:space="preserve">          4.1.3.4.0.00.00 - Contribuição de Melhoria Pela Pavimentação e Obras 
          Complementares </t>
  </si>
  <si>
    <t xml:space="preserve">            4.1.3.4.1.00.00 - Contribuição de Melhoria Pela Pavimentação e Obras 
            Complementares - Consolidação </t>
  </si>
  <si>
    <t xml:space="preserve">            4.1.3.4.2.00.00 - Contribuição de Melhoria Pela Pavimentação e Obras 
            Complementares - Intra OFSS </t>
  </si>
  <si>
    <t xml:space="preserve">            4.1.3.4.3.00.00 - Contribuição de Melhoria Pela Pavimentação e Obras 
            Complementares - Inter OFSS - União </t>
  </si>
  <si>
    <t xml:space="preserve">            4.1.3.4.4.00.00 - Contribuição de Melhoria Pela Pavimentação e Obras 
            Complementares - Inter OFSS - Estado </t>
  </si>
  <si>
    <t xml:space="preserve">            4.1.3.4.5.00.00 - Contribuição de Melhoria Pela Pavimentação e Obras 
            Complementares - Inter OFSS - Município </t>
  </si>
  <si>
    <t xml:space="preserve">          4.1.3.9.0.00.00 - Outras Contribuições de Melhoria </t>
  </si>
  <si>
    <t xml:space="preserve">            4.1.3.9.1.00.00 - Outras Contribuições de Melhoria - Consolidação </t>
  </si>
  <si>
    <t xml:space="preserve">            4.1.3.9.2.00.00 - Outras Contribuições de Melhoria - Intra OFSS </t>
  </si>
  <si>
    <t xml:space="preserve">            4.1.3.9.3.00.00 - Outras Contribuições de Melhoria - Inter OFSS - 
            União </t>
  </si>
  <si>
    <t xml:space="preserve">            4.1.3.9.4.00.00 - Outras Contribuições de Melhoria - Inter OFSS - 
            Estado </t>
  </si>
  <si>
    <t xml:space="preserve">            4.1.3.9.5.00.00 - Outras Contribuições de Melhoria - Inter OFSS - 
            Município </t>
  </si>
  <si>
    <t xml:space="preserve">      4.2.0.0.0.00.00 - Contribuições </t>
  </si>
  <si>
    <t xml:space="preserve">        4.2.1.0.0.00.00 - Contribuições Sociais </t>
  </si>
  <si>
    <t xml:space="preserve">          4.2.1.1.0.00.00 - Contribuições Sociais - RPPS </t>
  </si>
  <si>
    <t xml:space="preserve">            4.2.1.1.1.00.00 - Contribuições Sociais - RPPS - Consolidação </t>
  </si>
  <si>
    <t xml:space="preserve">              4.2.1.1.1.01.00 - Contribuições Patronais ao RPPS </t>
  </si>
  <si>
    <t xml:space="preserve">              4.2.1.1.1.02.00 - Contribuição do Segurado ao RPPS </t>
  </si>
  <si>
    <t xml:space="preserve">              4.2.1.1.1.03.00 - Contribuição Previdenciária para Amortização do 
              Déficit Atuarial </t>
  </si>
  <si>
    <t xml:space="preserve">              4.2.1.1.1.04.00 - Contribuições para Custeio das Pensões Militares </t>
  </si>
  <si>
    <t xml:space="preserve">              4.2.1.1.1.97.00 - (-) Deduções </t>
  </si>
  <si>
    <t xml:space="preserve">              4.2.1.1.1.99.00 - Outras Contribuições Sociais - RPPS </t>
  </si>
  <si>
    <t xml:space="preserve">            4.2.1.1.2.00.00 - Contribuições Sociais - RPPS - Intra OFSS </t>
  </si>
  <si>
    <t xml:space="preserve">            4.2.1.1.3.00.00 - Contribuições Sociais - RPPS - Inter OFSS – União </t>
  </si>
  <si>
    <t xml:space="preserve">            4.2.1.1.4.00.00 - Contribuições Sociais - RPPS - Inter OFSS - Estado </t>
  </si>
  <si>
    <t xml:space="preserve">            4.2.1.1.5.00.00 - Contribuições Sociais - RPPS - Inter OFSS - 
            Município </t>
  </si>
  <si>
    <t xml:space="preserve">          4.2.1.2.0.00.00 - Contribuições Sociais - RGPS </t>
  </si>
  <si>
    <t xml:space="preserve">            4.2.1.2.1.00.00 - Contribuições Sociais - RGPS - Consolidação </t>
  </si>
  <si>
    <t xml:space="preserve">            4.2.1.2.2.00.00 - Contribuições Sociais - RGPS - Intra OFSS </t>
  </si>
  <si>
    <t xml:space="preserve">            4.2.1.2.3.00.00 - Contribuições Sociais - RGPS - Inter OFSS - União </t>
  </si>
  <si>
    <t xml:space="preserve">            4.2.1.2.4.00.00 - Contribuições Sociais - RGPS - Inter OFSS - Estado </t>
  </si>
  <si>
    <t xml:space="preserve">            4.2.1.2.5.00.00 - Contribuições Sociais - RGPS - Inter OFSS - 
            Município </t>
  </si>
  <si>
    <t xml:space="preserve">          4.2.1.3.0.00.00 - Contribuição sobre a Receita ou o Faturamento </t>
  </si>
  <si>
    <t xml:space="preserve">            4.2.1.3.1.00.00 - Contribuição sobre a Receita ou o Faturamento - 
            Consolidação </t>
  </si>
  <si>
    <t xml:space="preserve">            4.2.1.3.2.00.00 - Contribuição sobre a Receita ou o Faturamento - 
            Intra OFSS </t>
  </si>
  <si>
    <t xml:space="preserve">            4.2.1.3.3.00.00 - Contribuição sobre a Receita ou o Faturamento - 
            Inter OFSS - União </t>
  </si>
  <si>
    <t xml:space="preserve">          4.2.1.4.0.00.00 - Contribuição sobre o Lucro </t>
  </si>
  <si>
    <t xml:space="preserve">            4.2.1.4.1.00.00 - Contribuição sobre o Lucro - Consolidação </t>
  </si>
  <si>
    <t xml:space="preserve">            4.2.1.4.2.00.00 - Contribuição sobre o Lucro - Intra OFSS </t>
  </si>
  <si>
    <t xml:space="preserve">            4.2.1.4.3.00.00 - Contribuição sobre o Lucro - Inter OFSS - União </t>
  </si>
  <si>
    <t xml:space="preserve">          4.2.1.5.0.00.00 - Contribuição sobre Receita de Concurso de Prognostico </t>
  </si>
  <si>
    <t xml:space="preserve">            4.2.1.5.1.00.00 - Contribuição sobre Receita de Concurso de 
            Prognostico - Consolidação </t>
  </si>
  <si>
    <t xml:space="preserve">            4.2.1.5.2.00.00 - Contribuição sobre Receita de Concurso de 
            Prognostico - Intra OFSS </t>
  </si>
  <si>
    <t xml:space="preserve">            4.2.1.5.3.00.00 - Contribuição sobre Receita de Concurso de 
            Prognostico - Inter OFSS - União </t>
  </si>
  <si>
    <t xml:space="preserve">          4.2.1.6.0.00.00 - Contribuição do Importador de Bens ou Serviços do 
          Exterior </t>
  </si>
  <si>
    <t xml:space="preserve">            4.2.1.6.1.00.00 - Contribuição do Importador de Bens ou Serviços do 
            Exterior - Consolidação </t>
  </si>
  <si>
    <t xml:space="preserve">            4.2.1.6.2.00.00 - Contribuição do Importador de Bens ou Serviços do 
            Exterior - Intra OFSS </t>
  </si>
  <si>
    <t xml:space="preserve">            4.2.1.6.3.00.00 - Contribuição do Importador de Bens ou Serviços do 
            Exterior - Inter OFSS - União </t>
  </si>
  <si>
    <t xml:space="preserve">          4.2.1.7.0.00.00 - Contribuição Social para o Sistema de Pagamento de 
          Pensões Militares </t>
  </si>
  <si>
    <t xml:space="preserve">            4.2.1.7.2.00.00 - Contribuição Social para o Sistema de Pagamento de 
            Pensões Militares - Intra OFSS </t>
  </si>
  <si>
    <t xml:space="preserve">          4.2.1.9.0.00.00 - Outras Contribuições Sociais </t>
  </si>
  <si>
    <t xml:space="preserve">            4.2.1.9.1.00.00 - Outras Contribuições Sociais - Consolidação </t>
  </si>
  <si>
    <t xml:space="preserve">            4.2.1.9.2.00.00 - Outras Contribuições Sociais - Intra OFSS </t>
  </si>
  <si>
    <t xml:space="preserve">            4.2.1.9.3.00.00 - Outras Contribuições Sociais - Inter OFSS - União </t>
  </si>
  <si>
    <t xml:space="preserve">        4.2.2.0.0.00.00 - Contribuições de Intervenção no Domínio Econômico </t>
  </si>
  <si>
    <t xml:space="preserve">          4.2.2.0.1.00.00 - Contribuições de Intervenção no Domínio Econômico - 
          Consolidação </t>
  </si>
  <si>
    <t xml:space="preserve">          4.2.2.0.2.00.00 - Contribuições de Intervenção no Domínio Econômico - 
          Intra OFSS </t>
  </si>
  <si>
    <t xml:space="preserve">          4.2.2.0.3.00.00 - Contribuições de Intervenção no Domínio Econômico - 
          Inter OFSS - União </t>
  </si>
  <si>
    <t xml:space="preserve">        4.2.3.0.0.00.00 - Contribuição de Iluminação Pública </t>
  </si>
  <si>
    <t xml:space="preserve">          4.2.3.0.1.00.00 - Contribuição de Iluminação Pública - Consolidação </t>
  </si>
  <si>
    <t xml:space="preserve">          4.2.3.0.2.00.00 - Contribuição de Iluminação Pública - Intra OFSS </t>
  </si>
  <si>
    <t xml:space="preserve">          4.2.3.0.3.00.00 - Contribuição de Iluminação Pública - Inter OFSS - 
          União </t>
  </si>
  <si>
    <t xml:space="preserve">          4.2.3.0.5.00.00 - Contribuição de Iluminação Pública - Inter OFSS - 
          Município </t>
  </si>
  <si>
    <t xml:space="preserve">        4.2.4.0.0.00.00 - Contribuições de Interesse das Categorias 
        Profissionais </t>
  </si>
  <si>
    <t xml:space="preserve">          4.2.4.0.1.00.00 - Contribuições de Interesse das Categorias 
          Profissionais - Consolidação </t>
  </si>
  <si>
    <t xml:space="preserve">          4.2.4.0.2.00.00 - Contribuições de Interesse das Categorias 
          Profissionais - Intra OFSS </t>
  </si>
  <si>
    <t xml:space="preserve">          4.2.4.0.3.00.00 - Contribuições de Interesse das Categorias 
          Profissionais - Inter OFSS - União </t>
  </si>
  <si>
    <t xml:space="preserve">      4.3.0.0.0.00.00 - Exploração e Venda de Bens, Serviços e Direitos </t>
  </si>
  <si>
    <t xml:space="preserve">        4.3.1.0.0.00.00 - Venda de Mercadorias </t>
  </si>
  <si>
    <t xml:space="preserve">          4.3.1.1.0.00.00 - Venda Bruta de Mercadorias </t>
  </si>
  <si>
    <t xml:space="preserve">            4.3.1.1.1.00.00 - Venda Bruta de Mercadorias - Consolidação </t>
  </si>
  <si>
    <t xml:space="preserve">            4.3.1.1.2.00.00 - Venda Bruta de Mercadorias - Intra OFSS </t>
  </si>
  <si>
    <t xml:space="preserve">            4.3.1.1.3.00.00 - Venda Bruta de Mercadorias - Inter OFSS - União </t>
  </si>
  <si>
    <t xml:space="preserve">            4.3.1.1.4.00.00 - Venda Bruta de Mercadorias - Inter OFSS - Estado </t>
  </si>
  <si>
    <t xml:space="preserve">            4.3.1.1.5.00.00 - Venda Bruta de Mercadorias - Inter OFSS - Município </t>
  </si>
  <si>
    <t xml:space="preserve">          4.3.1.9.0.00.00 - (-) Deduções da Venda Bruta de Mercadorias </t>
  </si>
  <si>
    <t xml:space="preserve">            4.3.1.9.1.00.00 - (-) Deduções da Venda Bruta de Mercadorias - 
            Consolidação </t>
  </si>
  <si>
    <t xml:space="preserve">            4.3.1.9.2.00.00 - (-) Deduções da Venda Bruta de Mercadorias - Intra 
            OFSS </t>
  </si>
  <si>
    <t xml:space="preserve">            4.3.1.9.3.00.00 - (-) Deduções da Venda Bruta de Mercadorias - Inter 
            OFSS - União </t>
  </si>
  <si>
    <t xml:space="preserve">            4.3.1.9.4.00.00 - (-) Deduções da Venda Bruta de Mercadorias - Inter 
            OFSS - Estado </t>
  </si>
  <si>
    <t xml:space="preserve">            4.3.1.9.5.00.00 - (-) Deduções da Venda Bruta de Mercadorias - Inter 
            OFSS - Município </t>
  </si>
  <si>
    <t xml:space="preserve">        4.3.2.0.0.00.00 - Venda de Produtos </t>
  </si>
  <si>
    <t xml:space="preserve">          4.3.2.1.0.00.00 - Venda Bruta de Produtos </t>
  </si>
  <si>
    <t xml:space="preserve">            4.3.2.1.1.00.00 - Venda Bruta de Produtos - Consolidação </t>
  </si>
  <si>
    <t xml:space="preserve">            4.3.2.1.2.00.00 - Venda Bruta de Produtos - Intra OFSS </t>
  </si>
  <si>
    <t xml:space="preserve">            4.3.2.1.3.00.00 - Venda Bruta de Produtos - Inter OFSS - União </t>
  </si>
  <si>
    <t xml:space="preserve">            4.3.2.1.4.00.00 - Venda Bruta de Produtos - Inter OFSS - Estado </t>
  </si>
  <si>
    <t xml:space="preserve">            4.3.2.1.5.00.00 - Venda Bruta de Produtos - Inter OFSS - Município </t>
  </si>
  <si>
    <t xml:space="preserve">          4.3.2.9.0.00.00 - (-) Deduções de Venda Bruta de Produtos </t>
  </si>
  <si>
    <t xml:space="preserve">            4.3.2.9.1.00.00 - (-) Deduções da Venda Bruta de Produtos - 
            Consolidação </t>
  </si>
  <si>
    <t xml:space="preserve">            4.3.2.9.2.00.00 - (-) Deduções da Venda Bruta de Produtos - Intra OFSS </t>
  </si>
  <si>
    <t xml:space="preserve">            4.3.2.9.3.00.00 - (-) Deduções da Venda Bruta de Produtos - Inter OFSS 
            - União </t>
  </si>
  <si>
    <t xml:space="preserve">            4.3.2.9.4.00.00 - (-) Deduções da Venda Bruta de Produtos - Inter OFSS 
            - Estado </t>
  </si>
  <si>
    <t xml:space="preserve">            4.3.2.9.5.00.00 - (-) Deduções da Venda Bruta de Produtos - Inter OFSS 
            - Município </t>
  </si>
  <si>
    <t xml:space="preserve">        4.3.3.0.0.00.00 - Exploração de Bens e Direitos e Prestação de Serviços </t>
  </si>
  <si>
    <t xml:space="preserve">          4.3.3.1.0.00.00 - Valor Bruto de Exploração de Bens e Direitos e 
          Prestação de Serviços </t>
  </si>
  <si>
    <t xml:space="preserve">            4.3.3.1.1.00.00 - Valor Bruto de Exploração de Bens, Direitos e 
            Prestação de Serviços - Consolidação </t>
  </si>
  <si>
    <t xml:space="preserve">            4.3.3.1.2.00.00 - Valor Bruto de Exploração de Bens, Direitos e 
            Prestação de Serviços - Intra OFSS </t>
  </si>
  <si>
    <t xml:space="preserve">            4.3.3.1.3.00.00 - Valor Bruto de Exploração de Bens, Direitos e 
            Prestação de Serviços - Inter OFSS - União </t>
  </si>
  <si>
    <t xml:space="preserve">            4.3.3.1.4.00.00 - Valor Bruto de Exploração de Bens, Direitos e 
            Prestação de Serviços - Inter OFSS - Estado </t>
  </si>
  <si>
    <t xml:space="preserve">            4.3.3.1.5.00.00 - Valor Bruto de Exploração de Bens, Direitos e 
            Prestação de Serviços - Inter OFSS - Município </t>
  </si>
  <si>
    <t xml:space="preserve">          4.3.3.9.0.00.00 - (-) Deduções do Valor Bruto de Exploração de Bens, 
          Direitos e Prestação de Serviços </t>
  </si>
  <si>
    <t xml:space="preserve">            4.3.3.9.1.00.00 - (-) Deduções do Valor Bruto de Exploração de Bens, 
            Direitos e Prestação de Serviços - Consolidação </t>
  </si>
  <si>
    <t xml:space="preserve">            4.3.3.9.2.00.00 - (-) Deduções do Valor Bruto de Exploração de Bens, 
            Direitos e Prestação de Serviços -Intra OFSS </t>
  </si>
  <si>
    <t xml:space="preserve">            4.3.3.9.3.00.00 - (-) Deduções do Valor Bruto de Exploração de Bens, 
            Direitos e Prestação de Serviços -Inter OFSS - União </t>
  </si>
  <si>
    <t xml:space="preserve">            4.3.3.9.4.00.00 - (-) Deduções do Valor Bruto de Exploração de Bens, 
            Direitos e Prestação de Serviços - Inter OFSS - Estado </t>
  </si>
  <si>
    <t xml:space="preserve">            4.3.3.9.5.00.00 - (-) Deduções do Valor Bruto de Exploração de Bens, 
            Direitos e Prestação de Serviços - Inter OFSS - Município </t>
  </si>
  <si>
    <t xml:space="preserve">      4.4.0.0.0.00.00 - Variações Patrimoniais Aumentativas Financeiras </t>
  </si>
  <si>
    <t xml:space="preserve">        4.4.1.0.0.00.00 - Juros e Encargos de Empréstimos e Financiamentos 
        Concedidos </t>
  </si>
  <si>
    <t xml:space="preserve">          4.4.1.1.0.00.00 - Juros e Encargos de Empréstimos Internos Concedidos </t>
  </si>
  <si>
    <t xml:space="preserve">            4.4.1.1.1.00.00 - Juros e Encargos de Empréstimos Internos Concedidos 
            - Consolidação </t>
  </si>
  <si>
    <t xml:space="preserve">            4.4.1.1.2.00.00 - Juros e Encargos de Empréstimos Internos Concedidos 
            - Intra OFSS </t>
  </si>
  <si>
    <t xml:space="preserve">            4.4.1.1.3.00.00 - Juros e Encargos de Empréstimos Internos Concedidos 
            - Inter OFSS - União </t>
  </si>
  <si>
    <t xml:space="preserve">            4.4.1.1.4.00.00 - Juros e Encargos de Empréstimos Internos Concedidos- 
            Inter OFSS - Estado </t>
  </si>
  <si>
    <t xml:space="preserve">            4.4.1.1.5.00.00 - Juros e Encargos de Empréstimos Internos Concedidos 
            - Inter OFSS - Município </t>
  </si>
  <si>
    <t xml:space="preserve">          4.4.1.2.0.00.00 - Juros e Encargos de Empréstimos Externos Concedidos </t>
  </si>
  <si>
    <t xml:space="preserve">            4.4.1.2.1.00.00 - Juros e Encargos de Empréstimos Externos Concedidos 
            - Consolidação </t>
  </si>
  <si>
    <t xml:space="preserve">            4.4.1.2.2.00.00 - Juros e Encargos de Empréstimos Externos Concedidos 
            - Intra OFSS </t>
  </si>
  <si>
    <t xml:space="preserve">            4.4.1.2.3.00.00 - Juros e Encargos de Empréstimos Externos Concedidos 
            - Inter OFSS - União </t>
  </si>
  <si>
    <t xml:space="preserve">            4.4.1.2.4.00.00 - Juros e Encargos de Empréstimos Externos Concedidos 
            - Inter OFSS - Estado </t>
  </si>
  <si>
    <t xml:space="preserve">            4.4.1.2.5.00.00 - Juros e Encargos de Empréstimos Externos Concedidos 
            - Inter OFSS - Município </t>
  </si>
  <si>
    <t xml:space="preserve">          4.4.1.3.0.00.00 - Juros e Encargos de Financiamentos Internos 
          Concedidos </t>
  </si>
  <si>
    <t xml:space="preserve">            4.4.1.3.1.00.00 - Juros e Encargos de Financiamentos Internos 
            Concedidos - Consolidação </t>
  </si>
  <si>
    <t xml:space="preserve">            4.4.1.3.2.00.00 - Juros e Encargos de Financiamentos Internos 
            Concedidos - Intra OFSS </t>
  </si>
  <si>
    <t xml:space="preserve">            4.4.1.3.3.00.00 - Juros e Encargos de Financiamentos Internos 
            Concedidos - Inter OFSS - União </t>
  </si>
  <si>
    <t xml:space="preserve">            4.4.1.3.4.00.00 - Juros e Encargos de Financiamentos Internos 
            Concedidos - Inter OFSS - Estado </t>
  </si>
  <si>
    <t xml:space="preserve">            4.4.1.3.5.00.00 - Juros e Encargos de Financiamentos Internos 
            Concedidos - Inter OFSS - Município </t>
  </si>
  <si>
    <t xml:space="preserve">          4.4.1.4.0.00.00 - Juros e Encargos de Financiamentos Externos 
          Concedidos </t>
  </si>
  <si>
    <t xml:space="preserve">            4.4.1.4.1.00.00 - Juros e Encargos de Financiamentos Externos 
            Concedidos - Consolidação </t>
  </si>
  <si>
    <t xml:space="preserve">        4.4.2.0.0.00.00 - Juros e Encargos de Mora </t>
  </si>
  <si>
    <t xml:space="preserve">          4.4.2.1.0.00.00 - Juros e Encargos de Mora sobre Empréstimos e 
          Financiamentos Internos Concedidos </t>
  </si>
  <si>
    <t xml:space="preserve">            4.4.2.1.1.00.00 - Juros e Encargos de Mora sobre Empréstimos e 
            Financiamentos Internos Concedidos - Consolidação </t>
  </si>
  <si>
    <t xml:space="preserve">            4.4.2.1.2.00.00 - Juros e Encargos de Mora sobre Empréstimos e 
            Financiamentos Internos Concedidos - Intra OFSS </t>
  </si>
  <si>
    <t xml:space="preserve">            4.4.2.1.3.00.00 - Juros e Encargos de Mora sobre Empréstimos e 
            Financiamentos Internos Concedidos - Inter OFSS - União </t>
  </si>
  <si>
    <t xml:space="preserve">            4.4.2.1.4.00.00 - Juros e Encargos de Mora sobre Empréstimos e 
            Financiamentos Internos Concedidos - Inter OFSS - Estado </t>
  </si>
  <si>
    <t xml:space="preserve">            4.4.2.1.5.00.00 - Juros e Encargos de Mora sobre Empréstimos e 
            Financiamentos Internos Concedidos - Inter OFSS - Município </t>
  </si>
  <si>
    <t xml:space="preserve">          4.4.2.2.0.00.00 - Juros e Encargos de Mora sobre Empréstimos e 
          Financiamentos Externos Concedidos </t>
  </si>
  <si>
    <t xml:space="preserve">            4.4.2.2.1.00.00 - Juros e Encargos de Mora sobre Empréstimos e 
            Financiamentos Externos Concedidos - Consolidação </t>
  </si>
  <si>
    <t xml:space="preserve">          4.4.2.3.0.00.00 - Juros e Encargos de Mora sobre Fornecimentos de Bens 
          e Serviços </t>
  </si>
  <si>
    <t xml:space="preserve">            4.4.2.3.1.00.00 - Juros e Encargos de Mora sobre Fornecimentos de Bens 
            e Serviços - Consolidação </t>
  </si>
  <si>
    <t xml:space="preserve">            4.4.2.3.2.00.00 - Juros e Encargos de Mora sobre Fornecimentos de Bens 
            e Serviços - Intra OFSS </t>
  </si>
  <si>
    <t xml:space="preserve">            4.4.2.3.3.00.00 - Juros e Encargos de Mora sobre Fornecimentos de Bens 
            e Serviços - Inter OFSS - União </t>
  </si>
  <si>
    <t xml:space="preserve">            4.4.2.3.4.00.00 - Juros e Encargos de Mora sobre Fornecimentos de Bens 
            e Serviços - Inter OFSS - Estado </t>
  </si>
  <si>
    <t xml:space="preserve">            4.4.2.3.5.00.00 - Juros e Encargos de Mora sobre Fornecimentos de Bens 
            e Serviços - Inter OFSS - Município </t>
  </si>
  <si>
    <t xml:space="preserve">          4.4.2.4.0.00.00 - Juros e Encargos de Mora sobre Créditos Tributários </t>
  </si>
  <si>
    <t xml:space="preserve">            4.4.2.4.1.00.00 - Juros e Encargos de Mora sobre Créditos Tributários 
            - Consolidação </t>
  </si>
  <si>
    <t xml:space="preserve">            4.4.2.4.2.00.00 - Juros e Encargos de Mora sobre Créditos Tributários 
            - Intra OFSS </t>
  </si>
  <si>
    <t xml:space="preserve">            4.4.2.4.3.00.00 - Juros e Encargos de Mora sobre Créditos Tributários 
            - Inter OFSS - União </t>
  </si>
  <si>
    <t xml:space="preserve">            4.4.2.4.4.00.00 - Juros e Encargos de Mora sobre Créditos Tributários 
            - Inter OFSS - Estado </t>
  </si>
  <si>
    <t xml:space="preserve">            4.4.2.4.5.00.00 - Juros e Encargos de Mora sobre Créditos Tributários 
            - Inter OFSS - Município </t>
  </si>
  <si>
    <t xml:space="preserve">          4.4.2.5.0.00.00 - Juros e Encargos de Mora sobre Créditos 
          Previdenciários </t>
  </si>
  <si>
    <t xml:space="preserve">            4.4.2.5.1.00.00 - Juros e Encargos de Mora sobre Créditos 
            Previdenciários- Consolidação </t>
  </si>
  <si>
    <t xml:space="preserve">            4.4.2.5.2.00.00 - Juros e Encargos de Mora sobre Créditos 
            Previdenciários- Intra OFSS </t>
  </si>
  <si>
    <t xml:space="preserve">            4.4.2.5.3.00.00 - Juros e Encargos de Mora sobre Créditos 
            Previdenciários- Inter OFSS - União </t>
  </si>
  <si>
    <t xml:space="preserve">            4.4.2.5.4.00.00 - Juros e Encargos de Mora sobre Créditos 
            Previdenciários- Inter OFSS - Estado </t>
  </si>
  <si>
    <t xml:space="preserve">            4.4.2.5.5.00.00 - Juros e Encargos de Mora sobre Créditos 
            Previdenciários- Inter OFSS - Município </t>
  </si>
  <si>
    <t xml:space="preserve">          4.4.2.9.0.00.00 - Outros Juros e Encargos de Mora </t>
  </si>
  <si>
    <t xml:space="preserve">            4.4.2.9.1.00.00 - Outros Juros e Encargos de Mora - Consolidação </t>
  </si>
  <si>
    <t xml:space="preserve">            4.4.2.9.2.00.00 - Outros Juros e Encargos de Mora - Intra OFSS </t>
  </si>
  <si>
    <t xml:space="preserve">            4.4.2.9.3.00.00 - Outros Juros e Encargos de Mora - Inter OFSS - União </t>
  </si>
  <si>
    <t xml:space="preserve">            4.4.2.9.4.00.00 - Outros Juros e Encargos de Mora - Inter OFSS - 
            Estado </t>
  </si>
  <si>
    <t xml:space="preserve">            4.4.2.9.5.00.00 - Outros Juros e Encargos de Mora - Inter OFSS - 
            Município </t>
  </si>
  <si>
    <t xml:space="preserve">        4.4.3.0.0.00.00 - Variações Monetárias e Cambiais </t>
  </si>
  <si>
    <t xml:space="preserve">          4.4.3.1.0.00.00 - Variações Monetárias e Cambiais de Empréstimos 
          Internos Concedidos </t>
  </si>
  <si>
    <t xml:space="preserve">            4.4.3.1.1.00.00 - Variações Monetárias e Cambiais de Empréstimos 
            Internos Concedidos - Consolidação </t>
  </si>
  <si>
    <t xml:space="preserve">            4.4.3.1.2.00.00 - Variações Monetárias e Cambiais de Empréstimos 
            Internos Concedidos - Intra OFSS </t>
  </si>
  <si>
    <t xml:space="preserve">            4.4.3.1.3.00.00 - Variações Monetárias e Cambiais de Empréstimos 
            Internos Concedidos - Inter OFSS - União </t>
  </si>
  <si>
    <t xml:space="preserve">            4.4.3.1.4.00.00 - Variações Monetárias e Cambiais de Empréstimos 
            Internos Concedidos - Inter OFSS - Estado </t>
  </si>
  <si>
    <t xml:space="preserve">            4.4.3.1.5.00.00 - Variações Monetárias e Cambiais de Empréstimos 
            Internos Concedidos - Inter OFSS - Município </t>
  </si>
  <si>
    <t xml:space="preserve">          4.4.3.2.0.00.00 - Variações Monetárias e Cambiais de Empréstimos 
          Externos Concedidos </t>
  </si>
  <si>
    <t xml:space="preserve">            4.4.3.2.1.00.00 - Variações Monetárias e Cambiais de Empréstimos 
            Externos Concedidos - Consolidação </t>
  </si>
  <si>
    <t xml:space="preserve">          4.4.3.3.0.00.00 - Variações Monetárias e Cambiais de Financiamentos 
          Internos Concedidos </t>
  </si>
  <si>
    <t xml:space="preserve">            4.4.3.3.1.00.00 - Variações Monetárias e Cambiais de Financiamentos 
            Internos Concedidos - Consolidação </t>
  </si>
  <si>
    <t xml:space="preserve">            4.4.3.3.2.00.00 - Variações Monetárias e Cambiais de Financiamentos 
            Internos Concedidos - Intra OFSS </t>
  </si>
  <si>
    <t xml:space="preserve">            4.4.3.3.3.00.00 - Variações Monetárias e Cambiais de Financiamentos 
            Internos Concedidos - Inter OFSS - União </t>
  </si>
  <si>
    <t xml:space="preserve">            4.4.3.3.4.00.00 - Variações Monetárias e Cambiais de Financiamentos 
            Internos Concedidos - Inter OFSS - Estado </t>
  </si>
  <si>
    <t xml:space="preserve">            4.4.3.3.5.00.00 - Variações Monetárias e Cambiais de Financiamentos 
            Internos Concedidos - Inter OFSS - Município </t>
  </si>
  <si>
    <t xml:space="preserve">          4.4.3.4.0.00.00 - Variações Monetárias e Cambiais de Financiamentos 
          Externos Concedidos </t>
  </si>
  <si>
    <t xml:space="preserve">            4.4.3.4.1.00.00 - Variações Monetárias e Cambiais de Financiamentos 
            Externos Concedidos - Consolidação </t>
  </si>
  <si>
    <t xml:space="preserve">          4.4.3.9.0.00.00 - Outras Variações Monetárias e Cambiais </t>
  </si>
  <si>
    <t xml:space="preserve">            4.4.3.9.1.00.00 - Outras Variações Monetárias e Cambiais - 
            Consolidação </t>
  </si>
  <si>
    <t xml:space="preserve">            4.4.3.9.2.00.00 - Outras Variações Monetárias e Cambiais - Intra OFSS </t>
  </si>
  <si>
    <t xml:space="preserve">            4.4.3.9.3.00.00 - Outras Variações Monetárias e Cambiais - Inter OFSS 
            - União </t>
  </si>
  <si>
    <t xml:space="preserve">            4.4.3.9.4.00.00 - Outras Variações Monetárias e Cambiais - Inter OFSS 
            - Estado </t>
  </si>
  <si>
    <t xml:space="preserve">            4.4.3.9.5.00.00 - Outras Variações Monetárias e Cambiais - Inter OFSS 
            - Município </t>
  </si>
  <si>
    <t xml:space="preserve">        4.4.4.0.0.00.00 - Descontos Financeiros Obtidos </t>
  </si>
  <si>
    <t xml:space="preserve">          4.4.4.0.1.00.00 - Descontos Financeiros Obtidos - Consolidação </t>
  </si>
  <si>
    <t xml:space="preserve">          4.4.4.0.2.00.00 - Descontos Financeiros Obtidos - Intra OFSS </t>
  </si>
  <si>
    <t xml:space="preserve">          4.4.4.0.3.00.00 - Descontos Financeiros Obtidos - Inter OFSS - União </t>
  </si>
  <si>
    <t xml:space="preserve">          4.4.4.0.4.00.00 - Descontos Financeiros Obtidos - Inter OFSS - Estado </t>
  </si>
  <si>
    <t xml:space="preserve">          4.4.4.0.5.00.00 - Descontos Financeiros Obtidos - Inter OFSS- Município </t>
  </si>
  <si>
    <t xml:space="preserve">        4.4.5.0.0.00.00 - Remuneração de Depósitos Bancários e Aplicações 
        Financeiras </t>
  </si>
  <si>
    <t xml:space="preserve">          4.4.5.1.0.00.00 - Remuneração de Depósitos Bancários </t>
  </si>
  <si>
    <t xml:space="preserve">            4.4.5.1.1.00.00 - Remuneração de Depósitos Bancários - Consolidação </t>
  </si>
  <si>
    <t xml:space="preserve">          4.4.5.2.0.00.00 - Remuneração de Aplicações Financeiras </t>
  </si>
  <si>
    <t xml:space="preserve">            4.4.5.2.1.00.00 - Remuneração de Aplicações Financeiras - Consolidação </t>
  </si>
  <si>
    <t xml:space="preserve">        4.4.8.0.0.00.00 - Aportes do Banco Central </t>
  </si>
  <si>
    <t xml:space="preserve">          4.4.8.1.0.00.00 - Resultado Positivo do Banco Central </t>
  </si>
  <si>
    <t xml:space="preserve">            4.4.8.1.1.00.00 - Resultado Positivo do Banco Central - Consolidação </t>
  </si>
  <si>
    <t xml:space="preserve">        4.4.9.0.0.00.00 - Outras Variações Patrimoniais Aumentativas – 
        Financeiras </t>
  </si>
  <si>
    <t xml:space="preserve">          4.4.9.0.1.00.00 - Outras Variações Patrimoniais Aumentativas – 
          Financeiras - Consolidação </t>
  </si>
  <si>
    <t xml:space="preserve">          4.4.9.0.2.00.00 - Outras Variações Patrimoniais Aumentativas – 
          Financeiras - Intra OFSS </t>
  </si>
  <si>
    <t xml:space="preserve">          4.4.9.0.3.00.00 - Outras Variações Patrimoniais Aumentativas – 
          Financeiras - Inter OFSS - União </t>
  </si>
  <si>
    <t xml:space="preserve">          4.4.9.0.4.00.00 - Outras Variações Patrimoniais Aumentativas – 
          Financeiras - Inter OFSS - Estado </t>
  </si>
  <si>
    <t xml:space="preserve">          4.4.9.0.5.00.00 - Outras Variações Patrimoniais Aumentativas – 
          Financeiras - Inter OFSS - Município </t>
  </si>
  <si>
    <t xml:space="preserve">      4.5.0.0.0.00.00 - Transferências e Delegações Recebidas </t>
  </si>
  <si>
    <t xml:space="preserve">        4.5.1.0.0.00.00 - Transferências Intragovernamentais </t>
  </si>
  <si>
    <t xml:space="preserve">          4.5.1.1.0.00.00 - Transferências Recebidas para a Execução Orçamentária </t>
  </si>
  <si>
    <t xml:space="preserve">            4.5.1.1.2.00.00 - Transferências Recebidas para a Execução 
            Orçamentária - Intra OFSS </t>
  </si>
  <si>
    <t xml:space="preserve">          4.5.1.2.0.00.00 - Transferências Recebidas Independentes de Execução 
          Orçamentária </t>
  </si>
  <si>
    <t xml:space="preserve">            4.5.1.2.2.00.00 - Transferências Recebidas Independentes de Execução 
            Orçamentária - Intra OFSS </t>
  </si>
  <si>
    <t xml:space="preserve">          4.5.1.3.0.00.00 - Transferencias Recebidas para Aportes de Recursos 
          para o RPPS </t>
  </si>
  <si>
    <t xml:space="preserve">            4.5.1.3.2.00.00 - Transferencias Recebidas para Aportes de Recursos 
            para o RPPS – Intra OFSS </t>
  </si>
  <si>
    <t xml:space="preserve">          4.5.1.4.0.00.00 - Transferências Recebidas para Aportes de Recursos 
          para o RGPS </t>
  </si>
  <si>
    <t xml:space="preserve">            4.5.1.4.2.00.00 - Transferências Recebidas para Aportes de Recursos 
            para o RGPS – Intra OFSS </t>
  </si>
  <si>
    <t xml:space="preserve">          4.5.1.5.0.00.00 - Transferências Recebidas para Aportes de Recursos 
          para o Sistema de Pagamento de Pensões Militares </t>
  </si>
  <si>
    <t xml:space="preserve">            4.5.1.5.2.00.00 - Transferências Recebidas para Aportes de Recursos 
            para o Sistema de Pagamento de Pensões Militares - Intra OFSS </t>
  </si>
  <si>
    <t xml:space="preserve">        4.5.2.0.0.00.00 - Transferências Inter Governamentais </t>
  </si>
  <si>
    <t xml:space="preserve">          4.5.2.1.0.00.00 - Transferências Constitucionais e Legais de Receitas </t>
  </si>
  <si>
    <t xml:space="preserve">            4.5.2.1.1.00.00 - Transferências Constitucionais e Legais de Receitas- 
            Consolidação </t>
  </si>
  <si>
    <t xml:space="preserve">            4.5.2.1.2.00.00 - Transferências Constitucionais e Legais de Receitas- 
            Intra OFSS </t>
  </si>
  <si>
    <t xml:space="preserve">            4.5.2.1.3.00.00 - Transferências Constitucionais e Legais de Receitas 
            - Inter OFSS – União </t>
  </si>
  <si>
    <t xml:space="preserve">            4.5.2.1.4.00.00 - Transferências Constitucionais e Legais de Receitas 
            - Inter OFSS - Estado </t>
  </si>
  <si>
    <t xml:space="preserve">          4.5.2.2.0.00.00 - Transferências do FUNDEB </t>
  </si>
  <si>
    <t xml:space="preserve">            4.5.2.2.3.00.00 - Transferências do FUNDEB - Inter OFSS - União </t>
  </si>
  <si>
    <t xml:space="preserve">            4.5.2.2.4.00.00 - Transferências do FUNDEB - Inter OFSS - Estado </t>
  </si>
  <si>
    <t xml:space="preserve">          4.5.2.3.0.00.00 - Transferências Voluntárias </t>
  </si>
  <si>
    <t xml:space="preserve">            4.5.2.3.1.00.00 - Transferências Voluntárias - Consolidação </t>
  </si>
  <si>
    <t xml:space="preserve">            4.5.2.3.3.00.00 - Transferências Voluntárias – Inter OFSS - União </t>
  </si>
  <si>
    <t xml:space="preserve">            4.5.2.3.4.00.00 - Transferências Voluntárias – Inter OFSS - Estado </t>
  </si>
  <si>
    <t xml:space="preserve">            4.5.2.3.5.00.00 - Transferências Voluntárias - Inter OFSS - Município </t>
  </si>
  <si>
    <t xml:space="preserve">          4.5.2.4.0.00.00 - Outras Transferências </t>
  </si>
  <si>
    <t xml:space="preserve">            4.5.2.4.1.00.00 - Outras Transferências - Consolidação </t>
  </si>
  <si>
    <t xml:space="preserve">            4.5.2.4.3.00.00 - Outras Transferências – Inter OFSS - União </t>
  </si>
  <si>
    <t xml:space="preserve">            4.5.2.4.4.00.00 - Outras Transferências – Inter OFSS - Estado </t>
  </si>
  <si>
    <t xml:space="preserve">            4.5.2.4.5.00.00 - Outras Transferências – Inter OFSS - Município </t>
  </si>
  <si>
    <t xml:space="preserve">        4.5.3.0.0.00.00 - Transferências das Instituições Privadas </t>
  </si>
  <si>
    <t xml:space="preserve">          4.5.3.1.0.00.00 - Transferências das Instituições Privadas sem Fins 
          Lucrativos </t>
  </si>
  <si>
    <t xml:space="preserve">            4.5.3.1.1.00.00 - Transferências das Instituições Privadas sem Fins 
            Lucrativos - Consolidação </t>
  </si>
  <si>
    <t xml:space="preserve">          4.5.3.2.0.00.00 - Transferências das Instituições Privadas com Fins 
          Lucrativos </t>
  </si>
  <si>
    <t xml:space="preserve">            4.5.3.2.1.00.00 - Transferências das Instituições Privadas com Fins 
            Lucrativos - Consolidação </t>
  </si>
  <si>
    <t xml:space="preserve">        4.5.4.0.0.00.00 - Transferências das Instituições Multigovernamentais </t>
  </si>
  <si>
    <t xml:space="preserve">          4.5.4.0.1.00.00 - Transferências das Instituições Multigovernamentais - 
          Consolidação </t>
  </si>
  <si>
    <t xml:space="preserve">        4.5.5.0.0.00.00 - Transferências de Consórcios Públicos </t>
  </si>
  <si>
    <t xml:space="preserve">          4.5.5.0.1.00.00 - Transferências de Consórcios Públicos - Consolidação </t>
  </si>
  <si>
    <t xml:space="preserve">        4.5.6.0.0.00.00 - Transferências do Exterior </t>
  </si>
  <si>
    <t xml:space="preserve">          4.5.6.0.1.00.00 - Transferências do Exterior - Consolidação </t>
  </si>
  <si>
    <t xml:space="preserve">        4.5.7.0.0.00.00 - Execução Orçamentária Delegada </t>
  </si>
  <si>
    <t xml:space="preserve">          4.5.7.1.0.00.00 - Execução Orçamentária Delegada de Entes </t>
  </si>
  <si>
    <t xml:space="preserve">            4.5.7.1.3.00.00 - Execução Orçamentária Delegada de Entes – Inter OFSS 
            - União </t>
  </si>
  <si>
    <t xml:space="preserve">            4.5.7.1.4.00.00 - Execução Orçamentária Delegada de Entes – Inter OFSS 
            - Estado </t>
  </si>
  <si>
    <t xml:space="preserve">            4.5.7.1.5.00.00 - Execução Orçamentária Delegada de Entes – Inter OFSS 
            - Município </t>
  </si>
  <si>
    <t xml:space="preserve">          4.5.7.2.0.00.00 - Execução Orçamentária Delegada de Consórcios </t>
  </si>
  <si>
    <t xml:space="preserve">            4.5.7.2.1.00.00 - Execução Orçamentária Delegada de Consórcios - 
            Consolidação </t>
  </si>
  <si>
    <t xml:space="preserve">        4.5.8.0.0.00.00 - Transferências de Pessoas Físicas </t>
  </si>
  <si>
    <t xml:space="preserve">          4.5.8.0.1.00.00 - Transferências de Pessoas Físicas - Consolidação </t>
  </si>
  <si>
    <t xml:space="preserve">        4.5.9.0.0.00.00 - Outras Transferências e Delegações Recebidas </t>
  </si>
  <si>
    <t xml:space="preserve">          4.5.9.0.1.00.00 - Outras Transferências e Delegações Recebidas - 
          Consolidação </t>
  </si>
  <si>
    <t xml:space="preserve">      4.6.0.0.0.00.00 - Valorização e Ganhos com Ativos e Desincorporação de 
      Passivos </t>
  </si>
  <si>
    <t xml:space="preserve">        4.6.1.0.0.00.00 - Reavaliação de Ativos </t>
  </si>
  <si>
    <t xml:space="preserve">          4.6.1.1.0.00.00 - Reavaliação de Imobilizado </t>
  </si>
  <si>
    <t xml:space="preserve">            4.6.1.1.1.00.00 - Reavaliação de Imobilizado - Consolidação </t>
  </si>
  <si>
    <t xml:space="preserve">          4.6.1.2.0.00.00 - Reavaliação de Intangíveis </t>
  </si>
  <si>
    <t xml:space="preserve">            4.6.1.2.1.00.00 - Reavaliação de Intangíveis - Consolidação </t>
  </si>
  <si>
    <t xml:space="preserve">          4.6.1.9.0.00.00 - Reavaliação de Outros Ativos </t>
  </si>
  <si>
    <t xml:space="preserve">            4.6.1.9.1.00.00 - Reavaliação de Outros Ativos - Consolidação </t>
  </si>
  <si>
    <t xml:space="preserve">        4.6.2.0.0.00.00 - Ganhos com Alienação </t>
  </si>
  <si>
    <t xml:space="preserve">          4.6.2.1.0.00.00 - Ganhos com Alienação de Investimentos </t>
  </si>
  <si>
    <t xml:space="preserve">            4.6.2.1.1.00.00 - Ganhos com Alienação de Investimentos - Consolidação </t>
  </si>
  <si>
    <t xml:space="preserve">            4.6.2.1.2.00.00 - Ganhos com Alienação de Investimentos - Intra OFSS </t>
  </si>
  <si>
    <t xml:space="preserve">          4.6.2.2.0.00.00 - Ganhos com Alienação de Imobilizado </t>
  </si>
  <si>
    <t xml:space="preserve">            4.6.2.2.1.00.00 - Ganhos com Alienação de Imobilizado - Consolidação </t>
  </si>
  <si>
    <t xml:space="preserve">          4.6.2.3.0.00.00 - Ganhos com Alienação de Intangíveis </t>
  </si>
  <si>
    <t xml:space="preserve">            4.6.2.3.1.00.00 - Ganhos com Alienação de Intangíveis - Consolidação </t>
  </si>
  <si>
    <t xml:space="preserve">          4.6.2.9.0.00.00 - Ganhos com Alienação de Demais Ativos </t>
  </si>
  <si>
    <t xml:space="preserve">            4.6.2.9.1.00.00 - Ganhos com Alienação de Demais Ativos - Consolidação </t>
  </si>
  <si>
    <t xml:space="preserve">        4.6.3.0.0.00.00 - Ganhos com Incorporação de Ativos </t>
  </si>
  <si>
    <t xml:space="preserve">          4.6.3.1.0.00.00 - Ganhos com Incorporação de Ativos por Descobertas </t>
  </si>
  <si>
    <t xml:space="preserve">            4.6.3.1.1.00.00 - Ganhos com Incorporação de Ativos por Descobertas - 
            Consolidação </t>
  </si>
  <si>
    <t xml:space="preserve">          4.6.3.2.0.00.00 - Ganhos com Incorporação de Ativos por Nascimentos </t>
  </si>
  <si>
    <t xml:space="preserve">            4.6.3.2.1.00.00 - Ganhos com Incorporação de Ativos por Nascimentos - 
            Consolidação </t>
  </si>
  <si>
    <t xml:space="preserve">          4.6.3.3.0.00.00 - Ganhos com Incorporação de Valores Apreendidos </t>
  </si>
  <si>
    <t xml:space="preserve">            4.6.3.3.1.00.00 - Ganhos com Incorporação de Ativos Apreendidos - 
            Consolidação </t>
  </si>
  <si>
    <t xml:space="preserve">          4.6.3.4.0.00.00 - Ganhos com Incorporação de Ativos Por Produção </t>
  </si>
  <si>
    <t xml:space="preserve">            4.6.3.4.1.00.00 - Ganhos com Incorporação de Ativos Por Produção - 
            Consolidação </t>
  </si>
  <si>
    <t xml:space="preserve">          4.6.3.9.0.00.00 - Outros Ganhos com Incorporação de Ativos </t>
  </si>
  <si>
    <t xml:space="preserve">            4.6.3.9.1.00.00 - Outros Ganhos com Incorporação de Ativos - 
            Consolidação </t>
  </si>
  <si>
    <t xml:space="preserve">            4.6.3.9.2.00.00 - Outros Ganhos com Incorporação de Ativos - Intra 
            OFSS </t>
  </si>
  <si>
    <t xml:space="preserve">        4.6.4.0.0.00.00 - Ganhos com Desincorporação de Passivos </t>
  </si>
  <si>
    <t xml:space="preserve">          4.6.4.0.1.00.00 - Ganhos com Desincorporação de Passivos - Consolidação </t>
  </si>
  <si>
    <t xml:space="preserve">          4.6.4.0.2.00.00 - Ganhos com Desincorporação de Passivos - Intra OFSS </t>
  </si>
  <si>
    <t xml:space="preserve">        4.6.5.0.0.00.00 - Reversão de Redução a Valor Recuperável </t>
  </si>
  <si>
    <t xml:space="preserve">          4.6.5.1.0.00.00 - Reversão de Redução a Valor Recuperável de 
          Investimentos </t>
  </si>
  <si>
    <t xml:space="preserve">            4.6.5.1.1.00.00 - Reversão de Redução a Valor Recuperável de 
            Investimentos - Consolidação </t>
  </si>
  <si>
    <t xml:space="preserve">            4.6.5.1.2.00.00 - Reversão de Redução a Valor Recuperável de 
            Investimentos - Intra OFSS </t>
  </si>
  <si>
    <t xml:space="preserve">            4.6.5.1.3.00.00 - Reversão de Redução a Valor Recuperável de 
            Investimentos - Inter OFSS - União </t>
  </si>
  <si>
    <t xml:space="preserve">            4.6.5.1.4.00.00 - Reversão de Redução a Valor Recuperável de 
            Investimentos - Inter OFSS - Estado </t>
  </si>
  <si>
    <t xml:space="preserve">            4.6.5.1.5.00.00 - Reversão de Redução a Valor Recuperável de 
            Investimentos - Inter OFSS - Município </t>
  </si>
  <si>
    <t xml:space="preserve">          4.6.5.2.0.00.00 - Reversão de Redução a Valor Recuperável de 
          Imobilizado </t>
  </si>
  <si>
    <t xml:space="preserve">            4.6.5.2.1.00.00 - Reversão de Redução a Valor Recuperável de 
            Imobilizado - Consolidação </t>
  </si>
  <si>
    <t xml:space="preserve">          4.6.5.3.0.00.00 - Reversão de Redução a Valor Recuperável de 
          Intangíveis </t>
  </si>
  <si>
    <t xml:space="preserve">            4.6.5.3.1.00.00 - Reversão de Redução a Valor Recuperável de 
            Intangíveis - Consolidação </t>
  </si>
  <si>
    <t xml:space="preserve">      4.9.0.0.0.00.00 - Outras Variações Patrimoniais Aumentativas </t>
  </si>
  <si>
    <t xml:space="preserve">        4.9.1.0.0.00.00 - Variação Patrimonial Aumentativa a Classificar </t>
  </si>
  <si>
    <t xml:space="preserve">          4.9.1.0.1.00.00 - Variação Patrimonial Aumentativa a Classificar - 
          Consolidação </t>
  </si>
  <si>
    <t xml:space="preserve">          4.9.1.0.2.00.00 - Variação Patrimonial Aumentativa a Classificar - 
          Intra OFSS </t>
  </si>
  <si>
    <t xml:space="preserve">          4.9.1.0.3.00.00 - Variação Patrimonial Aumentativa a Classificar - 
          Inter OFSS - União </t>
  </si>
  <si>
    <t xml:space="preserve">          4.9.1.0.4.00.00 - Variação Patrimonial Aumentativa a Classificar - 
          Inter OFSS - Estado </t>
  </si>
  <si>
    <t xml:space="preserve">          4.9.1.0.5.00.00 - Variação Patrimonial Aumentativa a Classificar - 
          Inter OFSS - Município </t>
  </si>
  <si>
    <t xml:space="preserve">        4.9.2.0.0.00.00 - Resultado Positivo de Participações </t>
  </si>
  <si>
    <t xml:space="preserve">          4.9.2.1.0.00.00 - Resultado Positivo de Equivalência Patrimonial </t>
  </si>
  <si>
    <t xml:space="preserve">            4.9.2.1.1.00.00 - Resultado Positivo de Equivalência Patrimonial - 
            Consolidação </t>
  </si>
  <si>
    <t xml:space="preserve">            4.9.2.1.2.00.00 - Resultado Positivo de Equivalência Patrimonial - 
            Intra OFSS </t>
  </si>
  <si>
    <t xml:space="preserve">            4.9.2.1.3.00.00 - Resultado Positivo de Equivalência Patrimonial - 
            Inter OFSS - União </t>
  </si>
  <si>
    <t xml:space="preserve">            4.9.2.1.4.00.00 - Resultado Positivo de Equivalência Patrimonial - 
            Inter OFSS - Estado </t>
  </si>
  <si>
    <t xml:space="preserve">            4.9.2.1.5.00.00 - Resultado Positivo de Equivalência Patrimonial - 
            Inter OFSS - Município </t>
  </si>
  <si>
    <t xml:space="preserve">          4.9.2.2.0.00.00 - Dividendos e Rendimentos de Outros Investimentos </t>
  </si>
  <si>
    <t xml:space="preserve">            4.9.2.2.1.00.00 - Dividendos e Rendimentos de Outros Investimentos - 
            Consolidação </t>
  </si>
  <si>
    <t xml:space="preserve">            4.9.2.2.2.00.00 - Dividendos e Rendimentos de Outros Investimentos - 
            Intra OFSS </t>
  </si>
  <si>
    <t xml:space="preserve">            4.9.2.2.3.00.00 - Dividendos e Rendimentos de Outros Investimentos - 
            Inter OFSS - União </t>
  </si>
  <si>
    <t xml:space="preserve">            4.9.2.2.4.00.00 - Dividendos e Rendimentos de Outros Investimentos - 
            Inter OFSS - Estado </t>
  </si>
  <si>
    <t xml:space="preserve">            4.9.2.2.5.00.00 - Dividendos e Rendimentos de Outros Investimentos - 
            Inter OFSS - Município </t>
  </si>
  <si>
    <t xml:space="preserve">        4.9.3.0.0.00.00 - Operações da Autoridade Monetária </t>
  </si>
  <si>
    <t xml:space="preserve">          4.9.3.1.0.00.00 - Juros </t>
  </si>
  <si>
    <t xml:space="preserve">            4.9.3.1.1.00.00 - Juros - Consolidação </t>
  </si>
  <si>
    <t xml:space="preserve">          4.9.3.2.0.00.00 - Posição de Negociação </t>
  </si>
  <si>
    <t xml:space="preserve">            4.9.3.2.1.00.00 - Posição de Negociação - Consolidação </t>
  </si>
  <si>
    <t xml:space="preserve">          4.9.3.3.0.00.00 - Posição de Investimentos </t>
  </si>
  <si>
    <t xml:space="preserve">            4.9.3.3.1.00.00 - Posição de Investimentos - Consolidação </t>
  </si>
  <si>
    <t xml:space="preserve">          4.9.3.4.0.00.00 - Correção Cambial </t>
  </si>
  <si>
    <t xml:space="preserve">            4.9.3.4.1.00.00 - Correção Cambial - Consolidação </t>
  </si>
  <si>
    <t xml:space="preserve">          4.9.3.9.0.00.00 - Outras VPD de Operações da Autoridade Monetária </t>
  </si>
  <si>
    <t xml:space="preserve">            4.9.3.9.1.00.00 - Outras VPD de Operações da Autoridade Monetária - 
            Consolidação </t>
  </si>
  <si>
    <t xml:space="preserve">        4.9.5.0.0.00.00 - Subvenções Econômicas </t>
  </si>
  <si>
    <t xml:space="preserve">          4.9.5.0.1.00.00 - Subvenções Econômicas - Consolidação </t>
  </si>
  <si>
    <t xml:space="preserve">          4.9.5.0.2.00.00 - Subvenções Econômicas - Intra OFSS </t>
  </si>
  <si>
    <t xml:space="preserve">          4.9.5.0.3.00.00 - Subvenções Econômicas - Inter OFSS - União </t>
  </si>
  <si>
    <t xml:space="preserve">          4.9.5.0.4.00.00 - Subvenções Econômicas - Inter OFSS - Estado </t>
  </si>
  <si>
    <t xml:space="preserve">          4.9.5.0.5.00.00 - Subvenções Econômicas - Inter OFSS - Município </t>
  </si>
  <si>
    <t xml:space="preserve">        4.9.7.0.0.00.00 - Reversão de Provisões e Ajustes de Perdas </t>
  </si>
  <si>
    <t xml:space="preserve">          4.9.7.1.0.00.00 - Reversão de Provisões </t>
  </si>
  <si>
    <t xml:space="preserve">            4.9.7.1.1.00.00 - Reversão de Provisões – Consolidação </t>
  </si>
  <si>
    <t xml:space="preserve">            4.9.7.1.2.00.00 - Reversão de Provisões – Intra OFSS </t>
  </si>
  <si>
    <t xml:space="preserve">            4.9.7.1.3.00.00 - Reversão de Provisões – Inter OFSS - União </t>
  </si>
  <si>
    <t xml:space="preserve">            4.9.7.1.4.00.00 - Reversão de Provisões – Inter OFSS - Estados </t>
  </si>
  <si>
    <t xml:space="preserve">            4.9.7.1.5.00.00 - Reversão de Provisões – Inter OFSS - Municípios </t>
  </si>
  <si>
    <t xml:space="preserve">          4.9.7.2.0.00.00 - Reversão de Ajustes de Perdas </t>
  </si>
  <si>
    <t xml:space="preserve">            4.9.7.2.1.00.00 - Reversão de Ajustes de Perdas – Consolidação </t>
  </si>
  <si>
    <t xml:space="preserve">            4.9.7.2.2.00.00 - Reversão de Ajustes de Perdas - Intra OFSS </t>
  </si>
  <si>
    <t xml:space="preserve">            4.9.7.2.3.00.00 - Reversão de Ajustes de Perdas –Inter OFSS – União </t>
  </si>
  <si>
    <t xml:space="preserve">            4.9.7.2.4.00.00 - Reversão de Ajustes de Perdas –Inter OFSS – Estado </t>
  </si>
  <si>
    <t xml:space="preserve">            4.9.7.2.5.00.00 - Reversão de Ajustes de Perdas –Inter OFSS - 
            Município </t>
  </si>
  <si>
    <t xml:space="preserve">        4.9.9.0.0.00.00 - Diversas Variações Patrimoniais Aumentativas </t>
  </si>
  <si>
    <t xml:space="preserve">          4.9.9.1.0.00.00 - Compensação Financeira entre RGPS/RPPS </t>
  </si>
  <si>
    <t xml:space="preserve">            4.9.9.1.2.00.00 - Compensação Financeira entre RGPS/RPPS - Intra OFSS </t>
  </si>
  <si>
    <t xml:space="preserve">            4.9.9.1.3.00.00 - Compensação Financeira entre RGPS/RPPS - Inter OFSS 
            - União </t>
  </si>
  <si>
    <t xml:space="preserve">            4.9.9.1.4.00.00 - Compensação Financeira entre RGPS/RPPS - Inter OFSS 
            - Estado </t>
  </si>
  <si>
    <t xml:space="preserve">            4.9.9.1.5.00.00 - Compensação Financeira entre RGPS/RPPS - Inter OFSS 
            - Município </t>
  </si>
  <si>
    <t xml:space="preserve">          4.9.9.2.0.00.00 - Compensação Financeira entre Regimes Próprios </t>
  </si>
  <si>
    <t xml:space="preserve">            4.9.9.2.3.00.00 - Compensação Financeira entre Regimes Próprios - 
            Inter OFSS - União </t>
  </si>
  <si>
    <t xml:space="preserve">            4.9.9.2.4.00.00 - Compensação Financeira entre Regimes Próprios - 
            Inter OFSS - Estado </t>
  </si>
  <si>
    <t xml:space="preserve">            4.9.9.2.5.00.00 - Compensação Financeira entre Regimes Próprios - 
            Inter OFSS - Município </t>
  </si>
  <si>
    <t xml:space="preserve">          4.9.9.3.0.00.00 - Variação Patrimonial Aumentativa com Bonificações </t>
  </si>
  <si>
    <t xml:space="preserve">            4.9.9.3.1.00.00 - Variação Patrimonial Aumentativa com Bonificações - 
            Consolidação </t>
  </si>
  <si>
    <t xml:space="preserve">            4.9.9.3.2.00.00 - Variação Patrimonial Aumentativa com Bonificações - 
            Intra OFSS </t>
  </si>
  <si>
    <t xml:space="preserve">            4.9.9.3.3.00.00 - Variação Patrimonial Aumentativa com Bonificações - 
            Inter OFSS - União </t>
  </si>
  <si>
    <t xml:space="preserve">            4.9.9.3.4.00.00 - Variação Patrimonial Aumentativa com Bonificações - 
            Inter OFSS - Estado </t>
  </si>
  <si>
    <t xml:space="preserve">            4.9.9.3.5.00.00 - Variação Patrimonial Aumentativa com Bonificações - 
            Inter OFSS - Município </t>
  </si>
  <si>
    <t xml:space="preserve">          4.9.9.4.0.00.00 - Amortização de Deságio em Investimentos </t>
  </si>
  <si>
    <t xml:space="preserve">            4.9.9.4.1.00.00 - Amortização de Deságio em Investimentos - 
            Consolidação </t>
  </si>
  <si>
    <t xml:space="preserve">            4.9.9.4.2.00.00 - Amortização de Deságio em Investimentos - Intra OFSS </t>
  </si>
  <si>
    <t xml:space="preserve">            4.9.9.4.3.00.00 - Amortização de Deságio em Investimentos - Inter OFSS 
            - União </t>
  </si>
  <si>
    <t xml:space="preserve">            4.9.9.4.4.00.00 - Amortização de Deságio em Investimentos - Inter OFSS 
            - Estado </t>
  </si>
  <si>
    <t xml:space="preserve">            4.9.9.4.5.00.00 - Amortização de Deságio em Investimentos - Inter OFSS 
            - Município </t>
  </si>
  <si>
    <t xml:space="preserve">          4.9.9.5.0.00.00 - Multas Administrativas </t>
  </si>
  <si>
    <t xml:space="preserve">            4.9.9.5.1.00.00 - Multas Administrativas - Consolidação </t>
  </si>
  <si>
    <t xml:space="preserve">            4.9.9.5.2.00.00 - Multas Administrativas - Intra OFSS </t>
  </si>
  <si>
    <t xml:space="preserve">            4.9.9.5.3.00.00 - Multas Administrativas - Inter OFSS - União </t>
  </si>
  <si>
    <t xml:space="preserve">            4.9.9.5.4.00.00 - Multas Administrativas - Inter OFSS - Estado </t>
  </si>
  <si>
    <t xml:space="preserve">            4.9.9.5.5.00.00 - Multas Administrativas -Inter OFSS - Município </t>
  </si>
  <si>
    <t xml:space="preserve">          4.9.9.6.0.00.00 - Indenizações </t>
  </si>
  <si>
    <t xml:space="preserve">            4.9.9.6.1.00.00 - Indenizações - Consolidação </t>
  </si>
  <si>
    <t xml:space="preserve">            4.9.9.6.2.00.00 - Indenizações e Restituições - Intra OFSS </t>
  </si>
  <si>
    <t xml:space="preserve">            4.9.9.6.3.00.00 - Indenizações e Restituições- Inter OFSS - União </t>
  </si>
  <si>
    <t xml:space="preserve">            4.9.9.6.4.00.00 - Indenizações e Restituições- Inter OFSS - Estado </t>
  </si>
  <si>
    <t xml:space="preserve">            4.9.9.6.5.00.00 - Indenizações e Restituições - Inter OFSS - Município </t>
  </si>
  <si>
    <t xml:space="preserve">          4.9.9.9.0.00.00 - Variações Patrimoniais Aumentativas Decorrentes de 
          Fatos Geradores Diversos </t>
  </si>
  <si>
    <t xml:space="preserve">            4.9.9.9.1.00.00 - Variações Patrimoniais Aumentativas Decorrentes de 
            Fatos Geradores Diversos - Consolidação </t>
  </si>
  <si>
    <t xml:space="preserve">            4.9.9.9.2.00.00 - Variações Patrimoniais Aumentativas Decorrentes de 
            Fatos Geradores Diversos - Intra OFSS </t>
  </si>
  <si>
    <t xml:space="preserve">            4.9.9.9.3.00.00 - Variações Patrimoniais Aumentativas Decorrentes de 
            Fatos Geradores Diversos - Inter OFSS - União </t>
  </si>
  <si>
    <t xml:space="preserve">            4.9.9.9.4.00.00 - Variações Patrimoniais Aumentativas Decorrentes de 
            Fatos Geradores Diversos - Inter OFSS - Estado </t>
  </si>
  <si>
    <t xml:space="preserve">            4.9.9.9.5.00.00 - Variações Patrimoniais Aumentativas Decorrentes de 
            Fatos Geradores Diversos - Inter OFSS - Município </t>
  </si>
  <si>
    <t xml:space="preserve">Resultado Patrimonial do Período </t>
  </si>
  <si>
    <t>BASE DE DADOS - RECEITA ORÇAMENTÁRIA</t>
  </si>
  <si>
    <t>Receitas Orçamentárias</t>
  </si>
  <si>
    <t xml:space="preserve">Receitas Brutas Realizadas </t>
  </si>
  <si>
    <t xml:space="preserve">Deduções - Transferências Constitucionais </t>
  </si>
  <si>
    <t xml:space="preserve">Deduções - FUNDEB </t>
  </si>
  <si>
    <t xml:space="preserve">Outras Deduções da Receita </t>
  </si>
  <si>
    <t xml:space="preserve">Receita Líquida </t>
  </si>
  <si>
    <t xml:space="preserve">  RECEITAS (EXCETO INTRA-ORÇAMENTÁRIAS) (I) </t>
  </si>
  <si>
    <t xml:space="preserve">    1.0.0.0.00.0.0 - Receitas Correntes </t>
  </si>
  <si>
    <t xml:space="preserve">      1.1.0.0.00.0.0 - Impostos, Taxas e Contribuições de Melhoria </t>
  </si>
  <si>
    <t xml:space="preserve">        1.1.1.0.00.0.0 - Impostos </t>
  </si>
  <si>
    <t xml:space="preserve">          1.1.1.1.00.0.0 - Impostos sobre o Comércio Exterior </t>
  </si>
  <si>
    <t xml:space="preserve">            1.1.1.1.01.0.0 - Imposto sobre a Importação </t>
  </si>
  <si>
    <t xml:space="preserve">            1.1.1.1.02.0.0 - Imposto sobre a Exportação </t>
  </si>
  <si>
    <t xml:space="preserve">          1.1.1.2.00.0.0 - Impostos sobre o Patrimônio </t>
  </si>
  <si>
    <t xml:space="preserve">            1.1.1.2.01.0.0 - Imposto sobre a Propriedade Territorial Rural </t>
  </si>
  <si>
    <t xml:space="preserve">          1.1.1.3.00.0.0 - Impostos sobre a Renda e Proventos de Qualquer 
          Natureza </t>
  </si>
  <si>
    <t xml:space="preserve">            1.1.1.3.01.0.0 - Imposto sobre a Renda de Pessoa Física - IRPF </t>
  </si>
  <si>
    <t xml:space="preserve">            1.1.1.3.02.0.0 - Imposto sobre a Renda de Pessoa Jurídica - IRPJ - 
            Líquida de Incentivos </t>
  </si>
  <si>
    <t xml:space="preserve">            1.1.1.3.03.0.0 - Imposto sobre a Renda - Retido na Fonte </t>
  </si>
  <si>
    <t xml:space="preserve">              1.1.1.3.03.1.0 - Imposto sobre a Renda - Retido na Fonte - Trabalho </t>
  </si>
  <si>
    <t xml:space="preserve">              1.1.1.3.03.2.0 - Imposto sobre a Renda - Retido na Fonte - Capital </t>
  </si>
  <si>
    <t xml:space="preserve">              1.1.1.3.03.3.0 - Imposto sobre a Renda - Retido na Fonte - Remessa ao 
              Exterior </t>
  </si>
  <si>
    <t xml:space="preserve">              1.1.1.3.03.4.0 - Imposto sobre a Renda - Retido na Fonte - Outros 
              Rendimentos </t>
  </si>
  <si>
    <t xml:space="preserve">          1.1.1.4.00.0.0 - Impostos sobre a Produção, Circulação e Serviços </t>
  </si>
  <si>
    <t xml:space="preserve">            1.1.1.4.01.0.0 - Imposto sobre Produtos Industrializados - IPI </t>
  </si>
  <si>
    <t xml:space="preserve">              1.1.1.4.01.1.0 - Imposto sobre Produtos Industrializados - IPI - Fumo </t>
  </si>
  <si>
    <t xml:space="preserve">              1.1.1.4.01.2.0 - Imposto sobre Produtos Industrializados - IPI- 
              Bebidas </t>
  </si>
  <si>
    <t xml:space="preserve">              1.1.1.4.01.3.0 - Imposto sobre Produtos Industrializados - IPI - 
              Automóveis </t>
  </si>
  <si>
    <t xml:space="preserve">              1.1.1.4.01.4.0 - Imposto sobre Produtos Industrializados - IPI - 
              Vinculados à Importação </t>
  </si>
  <si>
    <t xml:space="preserve">              1.1.1.4.01.5.0 - Imposto sobre Produtos Industrializados - IPI - 
              Outros Produtos </t>
  </si>
  <si>
    <t xml:space="preserve">          1.1.1.5.00.0.0 - Impostos sobre Operações de Crédito, Câmbio e Seguro, 
          ou Relativas a Títulos ou Valores Mobiliários </t>
  </si>
  <si>
    <t xml:space="preserve">            1.1.1.5.01.0.0 - Imposto sobre Operações Financeiras - IOF </t>
  </si>
  <si>
    <t xml:space="preserve">              1.1.1.5.01.1.0 - Imposto sobre Operações Financeiras - IOF - Ouro </t>
  </si>
  <si>
    <t xml:space="preserve">              1.1.1.5.01.2.0 - Imposto sobre Operações Financeiras - IOF - Demais 
              Operações </t>
  </si>
  <si>
    <t xml:space="preserve">          1.1.1.8.00.0.0 Impostos Específicos de Estados, DF e Municípios </t>
  </si>
  <si>
    <t xml:space="preserve">            1.1.1.8.01.0.0 Impostos sobre o Patrimônio para Estados/DF/Municípios </t>
  </si>
  <si>
    <t xml:space="preserve">              1.1.1.8.01.1.0 Imposto sobre a Propriedade Predial e Territorial 
              Urbana </t>
  </si>
  <si>
    <t xml:space="preserve">              1.1.1.8.01.2.0 Imposto sobre a Propriedade de Veículos Automotores </t>
  </si>
  <si>
    <t xml:space="preserve">              1.1.1.8.01.3.0 Imposto sobre Transmissão “Causa Mortis” e Doação de 
              Bens e Direitos </t>
  </si>
  <si>
    <t xml:space="preserve">              1.1.1.8.01.4.0 Imposto sobre Transmissão “Inter Vivos” de Bens 
              Imóveis e de Direitos Reais sobre Imóveis </t>
  </si>
  <si>
    <t xml:space="preserve">            1.1.1.8.02.0.0 Impostos sobre a Produção, Circulação de Mercadorias e 
            Serviços </t>
  </si>
  <si>
    <t xml:space="preserve">              1.1.1.8.02.1.0 Imposto sobre Operações Relativas à Circulação de 
              Mercadorias e sobre Prestações de Serviços de Transporte 
              Interestadual e Intermunicipal e de Comunicação </t>
  </si>
  <si>
    <t xml:space="preserve">              1.1.1.8.02.2.0 Adicional ICMS - Fundo Estadual de Combate à Pobreza </t>
  </si>
  <si>
    <t xml:space="preserve">              1.1.1.8.02.3.0 Imposto sobre Serviços de Qualquer Natureza </t>
  </si>
  <si>
    <t xml:space="preserve">              1.1.1.8.02.4.0 Adicional ISS - Fundo Municipal de Combate à Pobreza </t>
  </si>
  <si>
    <t xml:space="preserve">              1.1.1.8.02.5.0 Imposto sobre Vendas a Varejo de Combustíveis Líquidos 
              e Gasosos (IVVC) </t>
  </si>
  <si>
    <t xml:space="preserve">          1.1.1.9.00.0.0 - Outros Impostos </t>
  </si>
  <si>
    <t xml:space="preserve">        1.1.2.0.00.0.0 - Taxas </t>
  </si>
  <si>
    <t xml:space="preserve">          1.1.2.1.00.0.0 - Taxas pelo Exercício do Poder de Polícia </t>
  </si>
  <si>
    <t xml:space="preserve">            1.1.2.1.01.0.0 - Taxas de Inspeção, Controle e Fiscalização </t>
  </si>
  <si>
    <t xml:space="preserve">            1.1.2.1.02.0.0 - Taxas de Fiscalização das Telecomunicações </t>
  </si>
  <si>
    <t xml:space="preserve">              1.1.2.1.02.1.0 - Taxa de Fiscalização de Instalação - TFI </t>
  </si>
  <si>
    <t xml:space="preserve">              1.1.2.1.02.2.0 - Taxa de Fiscalização de Funcionamento - TFF </t>
  </si>
  <si>
    <t xml:space="preserve">            1.1.2.1.03.0.0 - Taxa de Controle e Fiscalização de Produtos Químicos </t>
  </si>
  <si>
    <t xml:space="preserve">            1.1.2.1.04.0.0 - Taxa de Controle e Fiscalização Ambiental </t>
  </si>
  <si>
    <t xml:space="preserve">            1.1.2.1.05.0.0 - Taxa de Controle e Fiscalização da Pesca e 
            Aquicultura </t>
  </si>
  <si>
    <t xml:space="preserve">          1.1.2.2.00.0.0 - Taxas pela Prestação de Serviços </t>
  </si>
  <si>
    <t xml:space="preserve">            1.1.2.2.01.0.0 - Taxas pela Prestação de Serviços </t>
  </si>
  <si>
    <t xml:space="preserve">            1.1.2.2.02.0.0 - Emolumentos e Custas Judiciais </t>
  </si>
  <si>
    <t xml:space="preserve">          1.1.2.8.00.0.0 - Taxas - Específicas de Estados, DF e Municípios </t>
  </si>
  <si>
    <t xml:space="preserve">            1.1.2.8.01.0.0 - Taxas de Inspeção, Controle e Fiscalização </t>
  </si>
  <si>
    <t xml:space="preserve">              1.1.2.8.01.1.0 - Taxa de Fiscalização de Vigilância Sanitária </t>
  </si>
  <si>
    <t xml:space="preserve">              1.1.2.8.01.2.0 - Taxa de Saúde Suplementar </t>
  </si>
  <si>
    <t xml:space="preserve">              1.1.2.8.01.9.0 - Taxas de Inspeção, Controle e Fiscalização - Outras </t>
  </si>
  <si>
    <t xml:space="preserve">        1.1.3.0.00.0.0 - Contribuição de Melhoria </t>
  </si>
  <si>
    <t xml:space="preserve">          1.1.3.0.00.1.0 - Contribuição de Melhoria </t>
  </si>
  <si>
    <t xml:space="preserve">          1.1.3.8.00.0.0 - Contribuição de Melhoria - Específica de Estados, DF e 
          Municípios </t>
  </si>
  <si>
    <t xml:space="preserve">            1.1.3.8.01.0.0 - Contribuição de Melhoria para Expansão da Rede de 
            Água Potável e Esgoto Sanitário </t>
  </si>
  <si>
    <t xml:space="preserve">            1.1.3.8.02.0.0 - Contribuição de Melhoria para Expansão da Rede de 
            Iluminação Pública na Cidade </t>
  </si>
  <si>
    <t xml:space="preserve">            1.1.3.8.03.0.0 - Contribuição de Melhoria para Expansão de Rede de 
            Iluminação Pública Rural </t>
  </si>
  <si>
    <t xml:space="preserve">            1.1.3.8.04.0.0 - Contribuição de Melhoria para Pavimentação e Obras 
            Complementares </t>
  </si>
  <si>
    <t xml:space="preserve">            1.1.3.8.99.0.0 - Outras Contribuições de Melhoria </t>
  </si>
  <si>
    <t xml:space="preserve">      1.2.0.0.00.0.0 - Contribuições </t>
  </si>
  <si>
    <t xml:space="preserve">        1.2.1.0.00.0.0 - Contribuições Sociais </t>
  </si>
  <si>
    <t xml:space="preserve">          1.2.1.1.00.0.0 - Contribuição para Financiamento da Seguridade Social - 
          COFINS </t>
  </si>
  <si>
    <t xml:space="preserve">            1.2.1.1.01.0.0 - Contribuição para Financiamento da Seguridade Social 
            - COFINS sobre o Faturamento </t>
  </si>
  <si>
    <t xml:space="preserve">            1.2.1.1.02.0.0 - Contribuição para Financiamento da Seguridade Social 
            - COFINS sobre o Faturamento - SIMPLES </t>
  </si>
  <si>
    <t xml:space="preserve">            1.2.1.1.49.0.0 - Contribuição para Financiamento da Seguridade Social 
            - COFINS sobre o Faturamento - Parcelamentos </t>
  </si>
  <si>
    <t xml:space="preserve">          1.2.1.2.00.0.0 - Contribuição para o Programa de Integração Social e 
          para Programa de Formação de Patrimônio do Servidor Público PIS/PASEP </t>
  </si>
  <si>
    <t xml:space="preserve">            1.2.1.2.01.0.0 - Contribuição para o PIS/PASEP sobre o Faturamento </t>
  </si>
  <si>
    <t xml:space="preserve">            1.2.1.2.02.0.0 - Contribuição para o PIS/PASEP sobre o Faturamento - 
            SIMPLES </t>
  </si>
  <si>
    <t xml:space="preserve">            1.2.1.2.03.0.0 - Contribuição para o PIS/PASEP sobre a Folha de 
            Salários - Templos de Qualquer Culto </t>
  </si>
  <si>
    <t xml:space="preserve">            1.2.1.2.04.0.0 - Contribuição para o PIS/PASEP sobre a Folha de 
            Salários - Partidos Políticos </t>
  </si>
  <si>
    <t xml:space="preserve">            1.2.1.2.05.0.0 - Contribuição para o PIS/PASEP sobre a Folha de 
            Salários - Instituições de Educação e de Assistência Social (Art. 12 
            da Lei nº 9.532, de 1997) </t>
  </si>
  <si>
    <t xml:space="preserve">            1.2.1.2.06.0.0 - Contribuição para o PIS/PASEP sobre a Folha de 
            Salários - Instituições de Caráter Filantrópico, Recreativo, Cultural, 
            Científico e as Associações (Art. 15 da Lei nº 9.532, de 1997) </t>
  </si>
  <si>
    <t xml:space="preserve">            1.2.1.2.07.0.0 - Contribuição para o PIS/PASEP sobre a Folha de 
            Salários - Sindicados, Federações e Confederações </t>
  </si>
  <si>
    <t xml:space="preserve">            1.2.1.2.08.0.0 - Contribuição para o PIS/PASEP sobre a Folha de 
            Salários - Serviços Sociais Autônomos </t>
  </si>
  <si>
    <t xml:space="preserve">            1.2.1.2.09.0.0 - Contribuição para o PIS/PASEP sobre a Folha de 
            Salários - Conselhos de Fiscalização de Profissões Regulamentadas </t>
  </si>
  <si>
    <t xml:space="preserve">            1.2.1.2.10.0.0 - Contribuição para o PIS/PASEP sobre a Folha de 
            Salários - Fundações de Direito Privado </t>
  </si>
  <si>
    <t xml:space="preserve">            1.2.1.2.11.0.0 - Contribuição para o PIS/PASEP sobre a Folha de 
            Salários - Condomínio de Proprietários de Imóveis Residenciais ou 
            Comerciais </t>
  </si>
  <si>
    <t xml:space="preserve">            1.2.1.2.12.0.0 - Contribuição para o PIS/PASEP sobre a Folha de 
            Salários - Organização das Cooperativas Brasileiras e as Organizações 
            Estaduais de Cooperativas (Lei nº 5.764, de 1971) </t>
  </si>
  <si>
    <t xml:space="preserve">            1.2.1.2.49.0.0 - Contribuição para o PIS/PASEP - Parcelamentos </t>
  </si>
  <si>
    <t xml:space="preserve">          1.2.1.3.00.0.0 - Contribuição Social sobre o Lucro Líquido - CSLL </t>
  </si>
  <si>
    <t xml:space="preserve">            1.2.1.3.01.0.0 - Contribuição Social sobre o Lucro Líquido - CSLL - 
            SIMPLES </t>
  </si>
  <si>
    <t xml:space="preserve">            1.2.1.3.02.0.0 - Contribuição Social sobre o Lucro Líquido - CSLL - 
            Pessoas Jurídicas Não Financeiras </t>
  </si>
  <si>
    <t xml:space="preserve">            1.2.1.3.03.0.0 - Contribuição Social sobre o Lucro Líquido - CSLL - 
            Entidades Financeiras, de Seguros Privados e de Capitalização </t>
  </si>
  <si>
    <t xml:space="preserve">            1.2.1.3.49.0.0 - Contribuição Social sobre o Lucro Líquido - CSLL - 
            Parcelamentos </t>
  </si>
  <si>
    <t xml:space="preserve">            1.2.1.3.99.0.0 - Contribuição Social sobre o Lucro Líquido - CSLL - 
            Outros Contribuintes </t>
  </si>
  <si>
    <t xml:space="preserve">          1.2.1.4.00.0.0 - Contribuições para o Regime Geral de Previdência 
          Social - RGPS </t>
  </si>
  <si>
    <t xml:space="preserve">            1.2.1.4.01.0.0 - Contribuição Previdenciária da Empresa </t>
  </si>
  <si>
    <t xml:space="preserve">            1.2.1.4.02.0.0 - Contribuição Previdenciária do Empregador Doméstico </t>
  </si>
  <si>
    <t xml:space="preserve">            1.2.1.4.03.0.0 - Contribuição Previdenciária do Segurado Obrigatório </t>
  </si>
  <si>
    <t xml:space="preserve">              1.2.1.4.03.1.0 - Conbrituição Previdenciária do Empregado </t>
  </si>
  <si>
    <t xml:space="preserve">              1.2.1.4.03.2.0 - Conbrituição Previdenciária do Empregado Doméstico </t>
  </si>
  <si>
    <t xml:space="preserve">              1.2.1.4.03.3.0 - Conbrituição Previdenciária do Contribuinte 
              Individual </t>
  </si>
  <si>
    <t xml:space="preserve">              1.2.1.4.03.4.0 - Contribuição Previdenciária do Trabalhador Avulso </t>
  </si>
  <si>
    <t xml:space="preserve">              1.2.1.4.03.5.0 - Conbrituição Previdenciária do Segurado Especial </t>
  </si>
  <si>
    <t xml:space="preserve">            1.2.1.4.04.0.0 - Conbrituição Previdenciária do Segurado Facultativo </t>
  </si>
  <si>
    <t xml:space="preserve">            1.2.1.4.49.0.0 - Contribuições para o Regime Geral de Previdência 
            Social - RGPS - Parcelamentos </t>
  </si>
  <si>
    <t xml:space="preserve">          1.2.1.5.00.0.0 - Contribuição para o Plano de Seguridade Social do 
          Servidor Público - CPSSS </t>
  </si>
  <si>
    <t xml:space="preserve">            1.2.1.5.01.0.0 - CPSSS - Servidor Civil </t>
  </si>
  <si>
    <t xml:space="preserve">              1.2.1.5.01.1.0 - CPSSS - Servidor Civil Ativo </t>
  </si>
  <si>
    <t xml:space="preserve">              1.2.1.5.01.2.0 - CPSSS - Servidor Civil Inativo </t>
  </si>
  <si>
    <t xml:space="preserve">              1.2.1.5.01.3.0 - CPSSS - Servidor Civil - Pensionistas </t>
  </si>
  <si>
    <t xml:space="preserve">              1.2.1.5.01.4.0 - CPSSS Oriunda de Sentenças Judiciais - Servidor 
              Civil Ativo </t>
  </si>
  <si>
    <t xml:space="preserve">              1.2.1.5.01.5.0 - CPSSS Oriunda de Sentenças Judiciais - Servidor 
              Civil Inativo </t>
  </si>
  <si>
    <t xml:space="preserve">              1.2.1.5.01.6.0 - CPSSS Oriunda de Sentenças Judiciais - Servidor 
              Civil - Pensionistas </t>
  </si>
  <si>
    <t xml:space="preserve">            1.2.1.5.02.0.0 - CPSSS Patronal </t>
  </si>
  <si>
    <t xml:space="preserve">              1.2.1.5.02.1.0 - CPSSS Patronal - Servidor Civil </t>
  </si>
  <si>
    <t xml:space="preserve">              1.2.1.5.02.2.0 - CPSSS Oriunda de Sentenças Judiciais - Patronal - 
              Servidor Civil </t>
  </si>
  <si>
    <t xml:space="preserve">            1.2.1.5.03.0.0 - CPSSS - Parcelamentos </t>
  </si>
  <si>
    <t xml:space="preserve">          1.2.1.6.00.0.0 - Contribuição para Fundos de Assistência Médica </t>
  </si>
  <si>
    <t xml:space="preserve">            1.2.1.6.01.0.0 - Contribuição para Fundos de Assistência Médica - 
            Policiais Militares </t>
  </si>
  <si>
    <t xml:space="preserve">              1.2.1.6.01.1.0 - Contribuição para Fundos de Assistência Médica - 
              Policiais Militares </t>
  </si>
  <si>
    <t xml:space="preserve">              1.2.1.6.01.2.0 - Contribuição para Fundos de Assistência Médica - 
              Policiais Militares - Parcelamentos </t>
  </si>
  <si>
    <t xml:space="preserve">            1.2.1.6.02.0.0 - Contribuição para Fundos de Assistência Médica - 
            Bombeiros Militares </t>
  </si>
  <si>
    <t xml:space="preserve">              1.2.1.6.02.1.0 - Contribuição para Fundos de Assistência Médica - 
              Bombeiros Militares </t>
  </si>
  <si>
    <t xml:space="preserve">              1.2.1.6.02.2.0 - Contribuição para Fundos de Assistência Médica - 
              Bombeiros Militares - Parcelamentos </t>
  </si>
  <si>
    <t xml:space="preserve">            1.2.1.6.03.0.0 - Contribuição para Fundos de Assistência Médica - 
            Servidores Civis </t>
  </si>
  <si>
    <t xml:space="preserve">              1.2.1.6.03.1.0 - Contribuição para Fundos de Assistência Médica - 
              Servidores Civis </t>
  </si>
  <si>
    <t xml:space="preserve">              1.2.1.6.03.2.0 - Contribuição para Fundos de Assistência Médica - 
              Servidores Civis - Parcelamentos </t>
  </si>
  <si>
    <t xml:space="preserve">            1.2.1.6.04.0.0 - Contribuição para Fundos de Assistência Médica - 
            Outros Beneficiários </t>
  </si>
  <si>
    <t xml:space="preserve">              1.2.1.6.04.1.0 - Contribuição para Fundos de Assistência Médica - 
              Outros Beneficiários </t>
  </si>
  <si>
    <t xml:space="preserve">              1.2.1.6.04.2.0 - Contribuição para Fundos de Assistência Médica - 
              Outros Beneficiários - Parcelamentos </t>
  </si>
  <si>
    <t xml:space="preserve">          1.2.1.7.00.0.0 - Contribuições sobre Concursos de Prognósticos e 
          Sorteios </t>
  </si>
  <si>
    <t xml:space="preserve">            1.2.1.7.01.0.0 - Contribuição sobre a Loteria Federal </t>
  </si>
  <si>
    <t xml:space="preserve">              1.2.1.7.01.1.0 - Contribuição sobre a Loteria Federal </t>
  </si>
  <si>
    <t xml:space="preserve">              1.2.1.7.01.2.0 - Contribuição sobre a Loteria Federal - Parcelamentos </t>
  </si>
  <si>
    <t xml:space="preserve">            1.2.1.7.02.0.0 - Contribuição sobre Loterias Esportivas </t>
  </si>
  <si>
    <t xml:space="preserve">              1.2.1.7.02.1.0 - Contribuição sobre Loterias Esportivas </t>
  </si>
  <si>
    <t xml:space="preserve">              1.2.1.7.02.2.0 - Contribuição sobre Loterias Esportivas - 
              Parcelamentos </t>
  </si>
  <si>
    <t xml:space="preserve">            1.2.1.7.03.0.0 - Contribuição sobre Concursos Especiais de Loterias 
            Esportivas </t>
  </si>
  <si>
    <t xml:space="preserve">              1.2.1.7.03.1.0 - Contribuição sobre Concursos Especiais de Loterias 
              Esportivas </t>
  </si>
  <si>
    <t xml:space="preserve">              1.2.1.7.03.2.0 - Contribuição sobre Concursos Especiais de Loterias 
              Esportivas - Parcelamentos </t>
  </si>
  <si>
    <t xml:space="preserve">            1.2.1.7.04.0.0 - Contribuição sobre Loterias de Números </t>
  </si>
  <si>
    <t xml:space="preserve">              1.2.1.7.04.1.0 - Contribuição sobre Loterias de Números </t>
  </si>
  <si>
    <t xml:space="preserve">              1.2.1.7.04.2.0 - Contribuição sobre Loterias de Números - 
              Parcelamentos </t>
  </si>
  <si>
    <t xml:space="preserve">            1.2.1.7.05.0.0 - Contribuição sobre a Loteria Instantânea </t>
  </si>
  <si>
    <t xml:space="preserve">              1.2.1.7.05.1.0 - Contribuição sobre a Loteria Instantânea </t>
  </si>
  <si>
    <t xml:space="preserve">              1.2.1.7.05.2.0 - Contribuição sobre a Loteria Instantânea - 
              Parcelamentos </t>
  </si>
  <si>
    <t xml:space="preserve">            1.2.1.7.06.0.0 - Contribuição sobre Concursos de Prognósticos - 
            Modalidade Futebol </t>
  </si>
  <si>
    <t xml:space="preserve">              1.2.1.7.06.1.0 - Contribuição sobre Concursos de Prognósticos - 
              Modalidade Futebol </t>
  </si>
  <si>
    <t xml:space="preserve">              1.2.1.7.06.2.0 - Contribuição sobre Concursos de Prognósticos - 
              Modalidade Futebol - Parcelamentos </t>
  </si>
  <si>
    <t xml:space="preserve">          1.2.1.8.00.0.0 Contribuições Sociais Específicas de Estados, DF e 
          Municípios </t>
  </si>
  <si>
    <t xml:space="preserve">            1.2.1.8.01.0.0 - Contribuição do Servidor Civil para o Plano de 
            Seguridade Social - CPSSS - Específico de EST/DF/MUN </t>
  </si>
  <si>
    <t xml:space="preserve">              1.2.1.8.01.1.0 - CPSSS do Servidor Civil Ativo </t>
  </si>
  <si>
    <t xml:space="preserve">              1.2.1.8.01.2.0 - CPSSS do Servidor Civil Inativo </t>
  </si>
  <si>
    <t xml:space="preserve">              1.2.1.8.01.3.0 - CPSSS do Servidor Civil - Pensionistas </t>
  </si>
  <si>
    <t xml:space="preserve">              1.2.1.8.01.4.0 - CPSSS Oriunda de Sentenças Judiciais - Servidor 
              Civil Ativo </t>
  </si>
  <si>
    <t xml:space="preserve">              1.2.1.8.01.5.0 - CPSSS Oriunda de Sentenças Judiciais - Servidor 
              Civil Inativo </t>
  </si>
  <si>
    <t xml:space="preserve">              1.2.1.8.01.6.0 - CPSSS Oriunda de Sentenças Judiciais - Servidor 
              Civil - Pensionistas </t>
  </si>
  <si>
    <t xml:space="preserve">            1.2.1.8.02.0.0 - CPSSS - Parcelamentos - Específico de EST/DF/MUN </t>
  </si>
  <si>
    <t xml:space="preserve">              1.2.1.8.02.1.0 - CPSSS - Parcelamentos - do Servidor Civil Ativo </t>
  </si>
  <si>
    <t xml:space="preserve">              1.2.1.8.02.2.0 - CPSSS - Parcelamentos - do Servidor Civil Inativo </t>
  </si>
  <si>
    <t xml:space="preserve">              1.2.1.8.02.3.0 - CPSSS - Parcelamentos - Pensionistas </t>
  </si>
  <si>
    <t xml:space="preserve">              1.2.1.8.02.4.0 - CPSSS - Parcelamentos - Oriunda de Sentenças 
              Judiciais - Servidor Civil Ativo </t>
  </si>
  <si>
    <t xml:space="preserve">              1.2.1.8.02.5.0 - CPSSS - Parcelamentos - Oriunda de Sentenças 
              Judiciais - Servidor Civil Inativo </t>
  </si>
  <si>
    <t xml:space="preserve">              1.2.1.8.02.6.0 - CPSSS - Parcelamentos - Oriunda de Sentenças 
              Judiciais - Servidor Civil - Pensionistas </t>
  </si>
  <si>
    <t xml:space="preserve">            1.2.1.8.03.0.0 - CPSSS Patronal - Servidor Civil - Específico de 
            EST/DF/MUN </t>
  </si>
  <si>
    <t xml:space="preserve">              1.2.1.8.03.1.0 - CPSSS Patronal - Servidor Civil Ativo </t>
  </si>
  <si>
    <t xml:space="preserve">              1.2.1.8.03.2.0 - CPSSS Patronal - Servidor Civil Inativo </t>
  </si>
  <si>
    <t xml:space="preserve">              1.2.1.8.03.3.0 - CPSSS Patronal - Servidor Civil - Pensionistas </t>
  </si>
  <si>
    <t xml:space="preserve">              1.2.1.8.03.4.0 - CPSSS Patronal - Oriunda de Sentenças Judiciais - 
              Servidor Civil Ativo </t>
  </si>
  <si>
    <t xml:space="preserve">              1.2.1.8.03.5.0 - CPSSS Patronal - Oriunda de Sentenças Judiciais - 
              Servidor Civil Inativo </t>
  </si>
  <si>
    <t xml:space="preserve">              1.2.1.8.03.6.0 - CPSSS Patronal - Oriunda de Sentenças Judiciais - 
              Servidor Civil - Pensionistas </t>
  </si>
  <si>
    <t xml:space="preserve">            1.2.1.8.04.0.0 - CPSSS Patronal - Parcelamentos - Específico de 
            EST/DF/MUN </t>
  </si>
  <si>
    <t xml:space="preserve">              1.2.1.8.04.1.0 - CPSSS Patronal - Parcelamentos - Servidor Civil 
              Ativo </t>
  </si>
  <si>
    <t xml:space="preserve">              1.2.1.8.04.2.0 - CPSSS Patronal - Parcelamentos - Servidor Civil 
              Inativo </t>
  </si>
  <si>
    <t xml:space="preserve">              1.2.1.8.04.3.0 - CPSSS Patronal - Parcelamentos - Servidor Civil - 
              Pensionistas </t>
  </si>
  <si>
    <t xml:space="preserve">              1.2.1.8.04.4.0 - CPSSS Patronal - Parcelamentos - Oriunda de 
              Sentenças Judiciais - Servidor Civil Ativo </t>
  </si>
  <si>
    <t xml:space="preserve">              1.2.1.8.04.5.0 - CPSSS Patronal - Parcelamentos - Oriunda de 
              Sentenças Judiciais - Servidor Civil Inativo </t>
  </si>
  <si>
    <t xml:space="preserve">              1.2.1.8.04.6.0 - CPSSS Patronal - Parcelamentos - Oriunda de 
              Sentenças Judiciais - Servidor Civil - Pensionistas </t>
  </si>
  <si>
    <t xml:space="preserve">            1.2.1.8.05.0.0 - Contribuição dos Militares e Pensionistas para 
            Previdência Militar de Estados e DF </t>
  </si>
  <si>
    <t xml:space="preserve">              1.2.1.8.05.1.0 - Contribuição do Militar Ativo </t>
  </si>
  <si>
    <t xml:space="preserve">              1.2.1.8.05.2.0 - Contribuição do Militar Inativo </t>
  </si>
  <si>
    <t xml:space="preserve">              1.2.1.8.05.3.0 - Contribuição dos Pensionistas Militares </t>
  </si>
  <si>
    <t xml:space="preserve">            1.2.1.8.06.0.0 - Contribuição dos Militares e Pensionistas para 
            Previdência Militar - Parcelamentos - Específico de EST/DF/MUN </t>
  </si>
  <si>
    <t xml:space="preserve">              1.2.1.8.06.1.0 - Contribuição dos Militares e Pensionistas para 
              Previdência Militar - Parcelamentos - Militar Ativo </t>
  </si>
  <si>
    <t xml:space="preserve">              1.2.1.8.06.2.0 - Contribuição dos Militares e Pensionistas para 
              Previdência Militar - Parcelamentos - Militar Inativo </t>
  </si>
  <si>
    <t xml:space="preserve">              1.2.1.8.06.3.0 - Contribuição dos Militares e Pensionistas para 
              Previdência Militar - Parcelamentos - Pensionistas Militares </t>
  </si>
  <si>
    <t xml:space="preserve">            1.2.1.8.07.0.0 - Contribuição Patronal para Previdência Militar de 
            Estados e DF </t>
  </si>
  <si>
    <t xml:space="preserve">              1.2.1.8.07.1.0 - Contribuição Patronal - Militar Ativo </t>
  </si>
  <si>
    <t xml:space="preserve">              1.2.1.8.07.2.0 - Contribuição Patronal - Militar Inativo </t>
  </si>
  <si>
    <t xml:space="preserve">              1.2.1.8.07.3.0 - Contribuição Patronal - Pensionistas Militares </t>
  </si>
  <si>
    <t xml:space="preserve">            1.2.1.8.08.0.0 - Contribuição Patronal para Previdência Militar de 
            Estados e DF - Parcelamentos </t>
  </si>
  <si>
    <t xml:space="preserve">              1.2.1.8.08.1.0 - Contribuição Patronal - Parcelamentos - Militar 
              Ativo </t>
  </si>
  <si>
    <t xml:space="preserve">              1.2.1.8.08.2.0 - Contribuição Patronal - Parcelamentos - Militar 
              Inativo </t>
  </si>
  <si>
    <t xml:space="preserve">              1.2.1.8.08.3.0 - Contribuição Patronal - Parcelamentos - Pensionistas 
              Militares </t>
  </si>
  <si>
    <t xml:space="preserve">          1.2.1.9.00.0.0 - Outras Contribuições Sociais </t>
  </si>
  <si>
    <t xml:space="preserve">            1.2.1.9.01.0.0 - Contribuição sobre Sorteios Realizados por Entidades 
            Filantrópicas </t>
  </si>
  <si>
    <t xml:space="preserve">              1.2.1.9.01.1.0 - Contribuição sobre Sorteios Realizados por Entidades 
              Filantrópicas </t>
  </si>
  <si>
    <t xml:space="preserve">              1.2.1.9.01.2.0 - Contribuição sobre Sorteios Realizados por Entidades 
              Filantrópicas - Parcelamentos </t>
  </si>
  <si>
    <t xml:space="preserve">            1.2.1.9.02.0.0 - Cota-Parte da Contribuição Sindical </t>
  </si>
  <si>
    <t xml:space="preserve">              1.2.1.9.02.1.0 - Cota-Parte da Contribuição Sindical </t>
  </si>
  <si>
    <t xml:space="preserve">              1.2.1.9.02.2.0 - Cota-Parte da Contribuição Sindical - Parcelamentos </t>
  </si>
  <si>
    <t xml:space="preserve">            1.2.1.9.03.0.0 - Contribuições Referentes ao Fundo de Garantia do 
            Tempo de Serviço - FGTS </t>
  </si>
  <si>
    <t xml:space="preserve">              1.2.1.9.03.1.0 - Contribuição Relativa à Despedida de Empregado sem 
              Justa Causa </t>
  </si>
  <si>
    <t xml:space="preserve">              1.2.1.9.03.2.0 - Contribuição sobre a Remuneração Devida ao 
              Trabalhador </t>
  </si>
  <si>
    <t xml:space="preserve">              1.2.1.9.03.3.0 - Contribuições Referentes ao Fundo de Garantia do 
              Tempo de Serviço - FGTS - Parcelamentos </t>
  </si>
  <si>
    <t xml:space="preserve">            1.2.1.9.04.0.0 - Contribuição Social do Salário-Educação </t>
  </si>
  <si>
    <t xml:space="preserve">              1.2.1.9.04.1.0 - Contribuição Social do Salário-Educação </t>
  </si>
  <si>
    <t xml:space="preserve">              1.2.1.9.04.2.0 - Contribuição Social do Salário-Educação - 
              Parcelamentos </t>
  </si>
  <si>
    <t xml:space="preserve">            1.2.1.9.05.0.0 - Contribuição para o Ensino Aeroviário </t>
  </si>
  <si>
    <t xml:space="preserve">              1.2.1.9.05.1.0 - Contribuição para o Ensino Aeroviário </t>
  </si>
  <si>
    <t xml:space="preserve">              1.2.1.9.05.2.0 - Contribuição para o Ensino Aeroviário - 
              Parcelamentos </t>
  </si>
  <si>
    <t xml:space="preserve">            1.2.1.9.06.0.0 - Contribuição para o Desenvolvimento do Ensino 
            Profissional Marítimo </t>
  </si>
  <si>
    <t xml:space="preserve">              1.2.1.9.06.1.0 - Contribuição para o Desenvolvimento do Ensino 
              Profissional Marítimo </t>
  </si>
  <si>
    <t xml:space="preserve">              1.2.1.9.06.2.0 - Contribuição para o Desenvolvimento do Ensino 
              Profissional Marítimo - Parcelamentos </t>
  </si>
  <si>
    <t xml:space="preserve">            1.2.1.9.07.0.0 - Contribuição sobre a Arrecadação dos Fundos de 
            Investimentos Regionais </t>
  </si>
  <si>
    <t xml:space="preserve">              1.2.1.9.07.1.0 - Contribuição sobre a Arrecadação dos Fundos de 
              Investimentos Regionais </t>
  </si>
  <si>
    <t xml:space="preserve">              1.2.1.9.07.2.0 - Contribuição sobre a Arrecadação dos Fundos de 
              Investimentos Regionais - Parcelamentos </t>
  </si>
  <si>
    <t xml:space="preserve">            1.2.1.9.08.0.0 - Contribuição Industrial Rural </t>
  </si>
  <si>
    <t xml:space="preserve">              1.2.1.9.08.1.0 - Contribuição Industrial Rural </t>
  </si>
  <si>
    <t xml:space="preserve">              1.2.1.9.08.2.0 - Contribuição Industrial Rural - Parcelamentos </t>
  </si>
  <si>
    <t xml:space="preserve">            1.2.1.9.09.0.0 - Adicional à Contribuição Previdenciária Rural </t>
  </si>
  <si>
    <t xml:space="preserve">              1.2.1.9.09.1.0 - Adicional à Contribuição Previdenciária Rural </t>
  </si>
  <si>
    <t xml:space="preserve">              1.2.1.9.09.2.0 - Adicional à Contribuição Previdenciária Rural - 
              Parcelamentos </t>
  </si>
  <si>
    <t xml:space="preserve">            1.2.1.9.10.0.0 - Contribuição sobre Movimentação ou Transmissão de 
            Valores e de Créditos e Direitos de Natureza Financeira </t>
  </si>
  <si>
    <t xml:space="preserve">              1.2.1.9.10.1.0 - Contribuição sobre Movimentação ou Transmissão de 
              Valores e de Créditos e Direitos de Natureza Financeira </t>
  </si>
  <si>
    <t xml:space="preserve">              1.2.1.9.10.2.0 - Contribuição sobre Movimentação ou Transmissão de 
              Valores e de Créditos e Direitos de Natureza Financeira - 
              Parcelamentos </t>
  </si>
  <si>
    <t xml:space="preserve">            1.2.1.9.11.0.0 - Contribuição para Custeio das Pensões Militares das 
            Forças Armadas </t>
  </si>
  <si>
    <t xml:space="preserve">              1.2.1.9.11.1.0 - Contribuição para Custeio das Pensões Militares das 
              Forças Armadas </t>
  </si>
  <si>
    <t xml:space="preserve">              1.2.1.9.11.2.0 - Contribuição para Custeio das Pensões Militares das 
              Forças Armadas - Parcelamentos </t>
  </si>
  <si>
    <t xml:space="preserve">            1.2.1.9.99.0.0 - Demais Contribuições Sociais </t>
  </si>
  <si>
    <t xml:space="preserve">              1.2.1.9.99.1.0 - Demais Contribuições Sociais </t>
  </si>
  <si>
    <t xml:space="preserve">              1.2.1.9.99.2.0 - Demais Contribuições Sociais - Parcelamentos </t>
  </si>
  <si>
    <t xml:space="preserve">        1.2.2.0.00.0.0 - Contribuições Econômicas </t>
  </si>
  <si>
    <t xml:space="preserve">          1.2.2.0.01.0.0 - Contribuições para o Programa de Integração Nacional - 
          PIN e para o Programa de Redistribuição de Terras e de Estímulo à 
          Agroindústria do Norte e do Nordeste - PROTERRA </t>
  </si>
  <si>
    <t xml:space="preserve">            1.2.2.0.01.1.0 - Contribuição para o Programa de Integração Nacional - 
            PIN </t>
  </si>
  <si>
    <t xml:space="preserve">            1.2.2.0.01.2.0 - Contribuição para o Programa de Redistribuição de 
            Terras e de Estímulo à Agroindústria do Norte e do Nordeste - PROTERRA </t>
  </si>
  <si>
    <t xml:space="preserve">          1.2.2.0.02.0.0 - Contribuição de Lojas Francas, Entrepostos Aduaneiros 
          e Depósitos Alfandegários </t>
  </si>
  <si>
    <t xml:space="preserve">          1.2.2.0.03.0.0 - Contribuição sobre Apostas em Competições Hípicas </t>
  </si>
  <si>
    <t xml:space="preserve">          1.2.2.0.04.0.0 - Contribuição para o Desenvolvimento da Indústria 
          Cinematográfica Nacional - CONDECINE </t>
  </si>
  <si>
    <t xml:space="preserve">          1.2.2.0.05.0.0 - Cota-Parte do Adicional ao Frete para a Renovação da 
          Marinha Mercante - AFRMM </t>
  </si>
  <si>
    <t xml:space="preserve">          1.2.2.0.06.0.0 - Contribuição sobre as Receitas de Concessionárias e 
          Permissionárias de Energia Elétrica </t>
  </si>
  <si>
    <t xml:space="preserve">          1.2.2.0.07.0.0 - Contribuição pela Licença de Uso, Aquisição ou 
          Transferência de Tecnologia - CIDE - Remessas ao Exterior </t>
  </si>
  <si>
    <t xml:space="preserve">          1.2.2.0.08.0.0 - Contribuição Relativa às Atividades de Importação e 
          Comercialização de Petróleo e seus Derivados, Gás Natural e Álcool 
          Carburante - CIDE Combustíveis </t>
  </si>
  <si>
    <t xml:space="preserve">            1.2.2.0.08.1.0 - Contribuição de Intervenção no Domínio Econômico - 
            CIDE-Combustíveis - Importação </t>
  </si>
  <si>
    <t xml:space="preserve">            1.2.2.0.08.2.0 - Contribuição de Intervenção no Domínio Econômico - 
            CIDE-Combustíveis - Comercialização </t>
  </si>
  <si>
    <t xml:space="preserve">          1.2.2.0.09.0.0 - Contribuição sobre a Receita das Empresas Prestadoras 
          de Serviços de Telecomunicações </t>
  </si>
  <si>
    <t xml:space="preserve">            1.2.2.0.09.1.0 - Contribuição sobre a Receita Operacional Bruta 
            Decorrente de Prestação de Serviços de Telecomunicações </t>
  </si>
  <si>
    <t xml:space="preserve">            1.2.2.0.09.2.0 - Contribuição sobre a Receita Bruta das Empresas 
            Prestadoras de Serviços de Telecomunicações </t>
  </si>
  <si>
    <t xml:space="preserve">          1.2.2.0.10.0.0 - Contribuição para o Fomento da Radiodifusão Pública </t>
  </si>
  <si>
    <t xml:space="preserve">          1.2.2.0.11.0.0 - Contribuição sobre o Faturamento das Empresas de 
          Informática </t>
  </si>
  <si>
    <t xml:space="preserve">          1.2.2.0.99.0.0 - Outras Contribuições Econômicas </t>
  </si>
  <si>
    <t xml:space="preserve">          1.2.2.8.00.0.0 - Contribuições Econômicas Específicas de EST/DF/MUN </t>
  </si>
  <si>
    <t xml:space="preserve">            1.2.2.8.01.0.0 - Contribuições Econômicas sobre Commodities </t>
  </si>
  <si>
    <t xml:space="preserve">        1.2.3.0.00.0.0 - Contribuições para Entidades Privadas de Serviço Social 
        e de Formação Profissional </t>
  </si>
  <si>
    <t xml:space="preserve">        1.2.4.0.00.0.0 - Contribuição para o Custeio do Serviço de Iluminação 
        Pública </t>
  </si>
  <si>
    <t xml:space="preserve">      1.3.0.0.00.0.0 - Receita Patrimonial </t>
  </si>
  <si>
    <t xml:space="preserve">        1.3.1.0.00.0.0 - Exploração do Patrimônio Imobiliário do Estado </t>
  </si>
  <si>
    <t xml:space="preserve">          1.3.1.0.01.0.0 - Aluguéis, Arrendamentos, Foros, Laudêmios, Tarifas de 
          Ocupação </t>
  </si>
  <si>
    <t xml:space="preserve">            1.3.1.0.01.1.0 - Aluguéis e Arrendamentos </t>
  </si>
  <si>
    <t xml:space="preserve">            1.3.1.0.01.2.0 - Foros, Laudêmios e Tarifas de Ocupação </t>
  </si>
  <si>
    <t xml:space="preserve">          1.3.1.0.02.0.0 - Concessão, Permissão, Autorização ou Cessão do Direito 
          de Uso de Bens Imóveis Públicos </t>
  </si>
  <si>
    <t xml:space="preserve">          1.3.1.0.99.0.0 - Outras Receitas Imobiliárias </t>
  </si>
  <si>
    <t xml:space="preserve">        1.3.2.0.00.0.0 - Valores Mobiliários </t>
  </si>
  <si>
    <t xml:space="preserve">          1.3.2.1.00.0.0 - Juros e Correções Monetárias </t>
  </si>
  <si>
    <t xml:space="preserve">            1.3.2.1.00.1.0 - Remuneração de Depósitos Bancários </t>
  </si>
  <si>
    <t xml:space="preserve">            1.3.2.1.00.2.0 - Remuneração de Depósitos Especiais </t>
  </si>
  <si>
    <t xml:space="preserve">            1.3.2.1.00.3.0 - Remuneração de Saldos de Recursos Não-Desembolsados </t>
  </si>
  <si>
    <t xml:space="preserve">            1.3.2.1.00.4.0 - Remuneração dos Recursos do Regime Próprio de 
            Previdência Social - RPPS </t>
  </si>
  <si>
    <t xml:space="preserve">            1.3.2.1.00.5.0 - Juros de Títulos de Renda </t>
  </si>
  <si>
    <t xml:space="preserve">            1.3.2.1.00.6.0 - Juros sobre o Capital Próprio </t>
  </si>
  <si>
    <t xml:space="preserve">          1.3.2.2.00.0.0 - Dividendos </t>
  </si>
  <si>
    <t xml:space="preserve">          1.3.2.3.00.0.0 - Participações </t>
  </si>
  <si>
    <t xml:space="preserve">          1.3.2.9.00.0.0 - Outros Valores Mobiliários </t>
  </si>
  <si>
    <t xml:space="preserve">        1.3.3.0.00.0.0 - Delegação de Serviços Públicos Mediante Concessão, 
        Permissão, Autorização ou Licença </t>
  </si>
  <si>
    <t xml:space="preserve">          1.3.3.1.00.0.0 - Delegação para Prestação dos Serviços de Transporte </t>
  </si>
  <si>
    <t xml:space="preserve">            1.3.3.1.01.0.0 - Delegação para a Prestação dos Serviços de Transporte 
            Rodoviário </t>
  </si>
  <si>
    <t xml:space="preserve">            1.3.3.1.02.0.0 - Delegação para a Prestação dos Serviços de Transporte 
            Ferroviário </t>
  </si>
  <si>
    <t xml:space="preserve">            1.3.3.1.03.0.0 - Delegação para a Prestação dos Serviços de Transporte 
            Metroviário </t>
  </si>
  <si>
    <t xml:space="preserve">            1.3.3.1.04.0.0 - Delegação para a Prestação dos Serviços de Transporte 
            Aquaviário </t>
  </si>
  <si>
    <t xml:space="preserve">            1.3.3.1.05.0.0 - Delegação para a Prestação dos Serviços de Transporte 
            Aeroviário </t>
  </si>
  <si>
    <t xml:space="preserve">          1.3.3.2.00.0.0 - Delegação dos Serviços de Infraestrutura </t>
  </si>
  <si>
    <t xml:space="preserve">            1.3.3.2.01.0.0 - Delegação para Exploração da Infraestrutura de 
            Transporte Rodoviário </t>
  </si>
  <si>
    <t xml:space="preserve">              1.3.3.2.01.1.0 - Delegação para Exploração da Infraestrutura de 
              Transporte Rodoviário para o Setor Privado </t>
  </si>
  <si>
    <t xml:space="preserve">              1.3.3.2.01.2.0 - Delegação para Exploração da Infraestrutura de 
              Transporte Rodoviário para os Estados, Distrito Federal e Municípios </t>
  </si>
  <si>
    <t xml:space="preserve">            1.3.3.2.02.0.0 - Delegação para Exploração da Infraestrutura de 
            Transporte Ferroviário </t>
  </si>
  <si>
    <t xml:space="preserve">            1.3.3.2.03.0.0 - Delegação para Exploração da Infraestrutura de 
            Transporte Aquaviário </t>
  </si>
  <si>
    <t xml:space="preserve">            1.3.3.2.04.0.0 - Delegação para Exploração da Infraestrutura 
            Aeroportuária </t>
  </si>
  <si>
    <t xml:space="preserve">          1.3.3.3.00.0.0 - Delegação dos Serviços de Telecomunicação </t>
  </si>
  <si>
    <t xml:space="preserve">            1.3.3.3.00.1.0 - Delegação dos Serviços de Telecomunicação - Poder 
            Concedente no Regime Público </t>
  </si>
  <si>
    <t xml:space="preserve">            1.3.3.3.00.2.0 - Delegação dos Serviços de Telecomunicação - Atividade 
            Ordenadora no Regime Privado </t>
  </si>
  <si>
    <t xml:space="preserve">            1.3.3.3.00.3.0 - Delegação dos Serviços de Radiodifusão Sonora e de 
            Sons e Imagens </t>
  </si>
  <si>
    <t xml:space="preserve">            1.3.3.3.00.4.0 - Cessão do Direito de Uso de Radiofrequência </t>
  </si>
  <si>
    <t xml:space="preserve">            1.3.3.3.00.5.0 - Cessão do Direito de Exploração de Satélite 
            Brasileiro </t>
  </si>
  <si>
    <t xml:space="preserve">            1.3.3.3.00.6.0 - Transferência da Delegação dos Serviços de 
            Telecomunicações ou do Direito de Uso de Radiofrequência </t>
  </si>
  <si>
    <t xml:space="preserve">            1.3.3.3.00.7.0 - Concessão de Licenças e Autorizações da Agência 
            Espacial Brasileira </t>
  </si>
  <si>
    <t xml:space="preserve">            1.3.3.3.00.9.0 - Outras Delegações dos Serviços de Telecomunicação </t>
  </si>
  <si>
    <t xml:space="preserve">          1.3.3.9.00.0.0 - Demais Delegações de Serviços Públicos </t>
  </si>
  <si>
    <t xml:space="preserve">        1.3.4.0.00.0.0 - Exploração de Recursos Naturais </t>
  </si>
  <si>
    <t xml:space="preserve">          1.3.4.1.00.0.0 - Petróleo - Regime de Concessão </t>
  </si>
  <si>
    <t xml:space="preserve">            1.3.4.1.01.0.0 - Outorga de Exploração e Produção de Petróleo e Gás 
            Natural - Regime de Concessão </t>
  </si>
  <si>
    <t xml:space="preserve">              1.3.4.1.01.1.0 - Bônus de Assinatura do Contrato de Concessão </t>
  </si>
  <si>
    <t xml:space="preserve">              1.3.4.1.01.2.0 - Pagamento pela Retenção de Área para Exploração ou 
              Produção </t>
  </si>
  <si>
    <t xml:space="preserve">            1.3.4.1.02.0.0 - Royalties Mínimos pela Produção de Petróleo - 
            Contrato de Concessão </t>
  </si>
  <si>
    <t xml:space="preserve">              1.3.4.1.02.1.0 - Royalties Mínimos pela Produção de Petróleo em Terra 
              (Qualquer Situação) - Contrato de Concessão </t>
  </si>
  <si>
    <t xml:space="preserve">              1.3.4.1.02.2.0 - Royalties Mínimos pela Produção de Petróleo em 
              Plataforma - Contrato de Concessão - Declaração de Comercialidade 
              antes de 3/12/2012 - Área e Camada Pré-Sal </t>
  </si>
  <si>
    <t xml:space="preserve">              1.3.4.1.02.3.0 - Royalties Mínimos pela Produção de Petróleo em 
              Plataforma - Contrato de Concessão - Declaração de Comercialidade 
              antes de 3/12/2012 - Demais Situações </t>
  </si>
  <si>
    <t xml:space="preserve">              1.3.4.1.02.4.0 - Royalties Mínimos pela Produção de Petróleo em 
              Plataforma - Contrato de Concessão - Declaração de Comercialidade a 
              partir de 3/12/2012 - Qualquer Situação </t>
  </si>
  <si>
    <t xml:space="preserve">            1.3.4.1.03.0.0 - Royalties Excedentes pela Produção de Petróleo - 
            Contrato de Concessão </t>
  </si>
  <si>
    <t xml:space="preserve">              1.3.4.1.03.1.0 - Royalties Excedentes pela Produção de Petróleo em 
              Terra (Qualquer Situação) - Contrato de Concessão </t>
  </si>
  <si>
    <t xml:space="preserve">              1.3.4.1.03.2.0 - Royalties Excedentes pela Produção de Petróleo em 
              Plataforma - Contrato de Concessão - Declaração de Comercialidade 
              antes de 3/12/2012 - Área e Camada Pré-Sal </t>
  </si>
  <si>
    <t xml:space="preserve">              1.3.4.1.03.3.0. - Royalties Excedentes pela Produção de Petróleo em 
              Plataforma - Contrato de Concessão - Declaração de Comercialidade 
              antes de 3/12/2012 - Demais Situações </t>
  </si>
  <si>
    <t xml:space="preserve">              1.3.4.1.03.4.0 - Royalties Excedentes pela Produção de Petróleo em 
              Plataforma - Contrato de Concessão - Declaração de Comercialidade a 
              partir de 3/12/2012 - Qualquer Situação </t>
  </si>
  <si>
    <t xml:space="preserve">            1.3.4.1.04.0.0 - Participação Especial pela Produção de Petróleo - 
            Contrato de Concessão </t>
  </si>
  <si>
    <t xml:space="preserve">              1.3.4.1.04.1.0 - Participação Especial pela Produção de Petróleo em 
              Terra (Qualquer Situação) - Contrato de Concessão </t>
  </si>
  <si>
    <t xml:space="preserve">              1.3.4.1.04.2.0 - Participação Especial pela Produção de Petróleo em 
              Plataforma - Contrato de Concessão - Declaração de Comercialidade 
              antes de 3/12/2012 - Área e Camada Pré-Sal </t>
  </si>
  <si>
    <t xml:space="preserve">              1.3.4.1.04.3.0 - Participação Especial pela Produção de Petróleo em 
              Plataforma - Contrato de Concessão - Declaração de Comercialidade 
              antes de 3/12/2012 - Demais Situações </t>
  </si>
  <si>
    <t xml:space="preserve">              1.3.4.1.04.4.0 - Participação Especial pela Produção de Petróleo em 
              Plataforma - Contrato de Concessão - Declaração de Comercialidade a 
              partir de 3/12/2012 - Qualquer Situação </t>
  </si>
  <si>
    <t xml:space="preserve">          1.3.4.2.00.0.0 - Petróleo - Regime de Cessão Onerosa </t>
  </si>
  <si>
    <t xml:space="preserve">            1.3.4.2.02.0.0 - Royalties Mínimos pela Produção de Petróleo - Cessão 
            Onerosa - Declaração de Comercialidade a partir de 3/12/2012 </t>
  </si>
  <si>
    <t xml:space="preserve">              1.3.4.2.02.1.0 - Royalties Mínimos pela Produção de Petróleo em Terra 
              - Cessão Onerosa - Declaração de Comercialidade a partir de 3/12/2012 </t>
  </si>
  <si>
    <t xml:space="preserve">              1.3.4.2.02.4.0 - Royalties Mínimos pela Produção de Petróleo em 
              Plataforma - Cessão Onerosa - Declaração de Comercialidade a partir 
              de 3/12/2012 </t>
  </si>
  <si>
    <t xml:space="preserve">            1.3.4.2.03.0.0 - Royalties Excedentes pela Produção de Petróleo - 
            Cessão Onerosa - Declaração de Comercialidade a partir de 3/12/2012 </t>
  </si>
  <si>
    <t xml:space="preserve">              1.3.4.2.03.1.0 - Royalties Excedentes pela Produção de Petróleo em 
              Terra - Cessão Onerosa - Declaração de Comercialidade a partir de 
              3/12/2012 </t>
  </si>
  <si>
    <t xml:space="preserve">              1.3.4.2.03.4.0 - Royalties Excedentes pela Produção de Petróleo em 
              Plataforma - Cessão Onerosa - Declaração de Comercialidade a partir 
              de 3/12/2012 </t>
  </si>
  <si>
    <t xml:space="preserve">          1.3.4.3.00.0.0 - Petróleo - Regime de Partilha de Produção </t>
  </si>
  <si>
    <t xml:space="preserve">            1.3.4.3.01.0.0 - Outorga dos Serviços de Exploração e Produção de 
            Petróleo e Gás Natural - Regime de Partilha de Produção </t>
  </si>
  <si>
    <t xml:space="preserve">              1.3.4.3.01.1.0 - Bônus de Assinatura de Contrato de Partilha de 
              Produção - Parcela da União </t>
  </si>
  <si>
    <t xml:space="preserve">              1.3.4.3.01.2.0 - Bônus de Assinatura de Contrato de Partilha de 
              Produção - Parcela do Fundo Social </t>
  </si>
  <si>
    <t xml:space="preserve">              1.3.4.3.01.3.0 - Bônus de Assinatura de Contrato de Partilha de 
              Produção - Parcela da Empresa Gestora do Contrato </t>
  </si>
  <si>
    <t xml:space="preserve">            1.3.4.3.02.0.0 - Royalties pela Produção de Petróleo - Partilha de 
            Produção - Declaração de Comercialidade a partir de 3/12/2012 </t>
  </si>
  <si>
    <t xml:space="preserve">              1.3.4.3.02.1.0 - Royalties pela Produção de Petróleo em Terra - 
              Partilha de Produção - Declaração de Comercialidade a partir de 
              3/12/2012 </t>
  </si>
  <si>
    <t xml:space="preserve">              1.3.4.3.02.4.0 - Royalties pela Produção de Petróleo em Plataforma - 
              Partilha de Produção - Declaração de Comercialidade a partir de 
              3/12/2012 </t>
  </si>
  <si>
    <t xml:space="preserve">          1.3.4.4.00.0.0 - Exploração de Recursos Minerais </t>
  </si>
  <si>
    <t xml:space="preserve">            1.3.4.4.01.0.0 - Outorga de Direitos de Exploração e Pesquisa Mineral </t>
  </si>
  <si>
    <t xml:space="preserve">            1.3.4.4.02.0.0 - Compensação Financeira pela Exploração de Recursos 
            Minerais </t>
  </si>
  <si>
    <t xml:space="preserve">          1.3.4.5.00.0.0 - Exploração de Recursos Hídricos </t>
  </si>
  <si>
    <t xml:space="preserve">            1.3.4.5.01.0.0 - Outorga de Direitos de Uso de Recursos Hídricos </t>
  </si>
  <si>
    <t xml:space="preserve">            1.3.4.5.02.0.0 - Concessão de Uso do Potencial de Energia Hidráulica </t>
  </si>
  <si>
    <t xml:space="preserve">            1.3.4.5.03.0.0 - Compensação Financeira com a Exploração de Recursos 
            Hídricos </t>
  </si>
  <si>
    <t xml:space="preserve">              1.3.4.5.03.1.0 - Utilização de Recursos Hídricos - Itaipu </t>
  </si>
  <si>
    <t xml:space="preserve">              1.3.4.5.03.2.0 - Utilização de Recursos Hídricos - Demais Empresas </t>
  </si>
  <si>
    <t xml:space="preserve">              1.3.4.5.03.3.0 - Utilização de Recursos Hídricos - Demais Empresas - 
              Prorrogação de Outorga </t>
  </si>
  <si>
    <t xml:space="preserve">          1.3.4.6.00.0.0 - Exploração de Recursos Florestais </t>
  </si>
  <si>
    <t xml:space="preserve">            1.3.4.6.01.0.0 - Concessão de Florestas Nacionais </t>
  </si>
  <si>
    <t xml:space="preserve">              1.3.4.6.01.1.0 - Concessão de Florestas Nacionais - Valor Mínimo </t>
  </si>
  <si>
    <t xml:space="preserve">              1.3.4.6.01.2.0 - Concessão de Florestas Nacionais - Demais Valores </t>
  </si>
  <si>
    <t xml:space="preserve">            1.3.4.6.02.0.0 - Outras Concessões Florestais </t>
  </si>
  <si>
    <t xml:space="preserve">              1.3.4.6.02.1.0 - Outras Concessões Florestais - Valor Mínimo </t>
  </si>
  <si>
    <t xml:space="preserve">              1.3.4.6.02.2.0 - Outras Concessões Florestais - Demais Valores </t>
  </si>
  <si>
    <t xml:space="preserve">            1.3.4.6.99.0.0 - Demais Receitas de Concessão Florestal </t>
  </si>
  <si>
    <t xml:space="preserve">              1.3.4.6.99.1.0 - Custos de Edital de Concessão Florestal </t>
  </si>
  <si>
    <t xml:space="preserve">              1.3.4.6.99.2.0 - Contratos de Transição de Concessão Florestal </t>
  </si>
  <si>
    <t xml:space="preserve">              1.3.4.6.99.3.0 - Supressão Vegetal no Interior das Florestas 
              Nacionais </t>
  </si>
  <si>
    <t xml:space="preserve">          1.3.4.9.00.0.0 - Exploração de Outros Recursos Naturais </t>
  </si>
  <si>
    <t xml:space="preserve">            1.3.4.9.01.0.0 - Compensações Ambientais </t>
  </si>
  <si>
    <t xml:space="preserve">            1.3.4.9.99.0.0 - Outras Delegações para Exploração de Recursos 
            Naturais </t>
  </si>
  <si>
    <t xml:space="preserve">        1.3.5.0.00.0.0 - Exploração do Patrimônio Intangível </t>
  </si>
  <si>
    <t xml:space="preserve">          1.3.5.0.01.0.0 - Outorga de Direito de Uso ou de Exploração de Criação 
          Protegida - Instituição Científica e Tecnológica </t>
  </si>
  <si>
    <t xml:space="preserve">          1.3.5.0.02.0.0 - Direito de Uso da Imagem e de Reprodução dos Bens do 
          Acervo Patrimonial </t>
  </si>
  <si>
    <t xml:space="preserve">          1.3.5.0.03.0.0 - Royalties pela Exploração do Patrimônio Genético ou 
          Conhecimento Tradicional Associado </t>
  </si>
  <si>
    <t xml:space="preserve">          1.3.5.0.04.0.0 - Royalties pela Comercialização de Produtos Resultantes 
          de Criação Protegida </t>
  </si>
  <si>
    <t xml:space="preserve">        1.3.6.0.00.0.0 - Cessão de Direitos </t>
  </si>
  <si>
    <t xml:space="preserve">        1.3.9.0.00.0.0 - Demais Receitas Patrimoniais </t>
  </si>
  <si>
    <t xml:space="preserve">      1.4.0.0.00.0.0 - Receita Agropecuária </t>
  </si>
  <si>
    <t xml:space="preserve">      1.5.0.0.00.0.0 - Receita Industrial </t>
  </si>
  <si>
    <t xml:space="preserve">      1.6.0.0.00.0.0 - Receita de Serviços </t>
  </si>
  <si>
    <t xml:space="preserve">        1.6.1.0.00.0.0 - Serviços Administrativos e Comerciais Gerais </t>
  </si>
  <si>
    <t xml:space="preserve">          1.6.1.0.01.0.0 - Serviços Administrativos e Comerciais Gerais </t>
  </si>
  <si>
    <t xml:space="preserve">          1.6.1.0.02.0.0 - Inscrição em Concursos e Processos Seletivos </t>
  </si>
  <si>
    <t xml:space="preserve">          1.6.1.0.03.0.0 - Serviços de Registro, Certificação e Fiscalização </t>
  </si>
  <si>
    <t xml:space="preserve">          1.6.1.0.04.0.0 - Serviços de Informação e Tecnologia </t>
  </si>
  <si>
    <t xml:space="preserve">        1.6.2.0.00.0.0 - Serviços e Atividades Referentes à Navegação e ao 
        Transporte </t>
  </si>
  <si>
    <t xml:space="preserve">          1.6.2.0.01.0.0 - Serviços de Navegação </t>
  </si>
  <si>
    <t xml:space="preserve">          1.6.2.0.02.0.0 - Serviços de Transporte </t>
  </si>
  <si>
    <t xml:space="preserve">          1.6.2.0.03.0.0 - Serviços Portuários </t>
  </si>
  <si>
    <t xml:space="preserve">          1.6.2.0.04.0.0 - Serviços Aeroportuários </t>
  </si>
  <si>
    <t xml:space="preserve">            1.6.2.0.04.1.0 - Tarifa Aeroportuária </t>
  </si>
  <si>
    <t xml:space="preserve">            1.6.2.0.04.2.0 - Adicional sobre Tarifa Aeroportuária </t>
  </si>
  <si>
    <t xml:space="preserve">            1.6.2.0.04.3.0 - Parcela da Tarifa de Embarque Internacional </t>
  </si>
  <si>
    <t xml:space="preserve">        1.6.3.0.00.0.0 - Serviços e Atividades Referentes à Saúde </t>
  </si>
  <si>
    <t xml:space="preserve">          1.6.3.0.01.0.0 - Serviços de Atendimento à Saúde </t>
  </si>
  <si>
    <t xml:space="preserve">          1.6.3.0.02.0.0 - Serviços de Assistência à Saúde de Servidores Civis e 
          Militares </t>
  </si>
  <si>
    <t xml:space="preserve">            1.6.3.0.02.1.0 - Serviços de Assistência à Saúde Suplementar do 
            Servidor Civil </t>
  </si>
  <si>
    <t xml:space="preserve">            1.6.3.0.02.2.0 - Serviços de Assistência Médico-Hospitalar do Militar </t>
  </si>
  <si>
    <t xml:space="preserve">          1.6.3.8.00.0.0 - Serviços e Atividades Referentes à Saúde - Específico 
          para Estados/DF/Municípios </t>
  </si>
  <si>
    <t xml:space="preserve">            1.6.3.8.01.0.0 - Serviços de Saúde - Específico para 
            Estados/DF/Municípios </t>
  </si>
  <si>
    <t xml:space="preserve">              1.6.3.8.01.1.0 - Serviços Hospitalares </t>
  </si>
  <si>
    <t xml:space="preserve">              1.6.3.8.01.2.0 - Serviços de Registro de Análise e de Controle </t>
  </si>
  <si>
    <t xml:space="preserve">              1.6.3.8.01.3.0 - Serviços Radiológicos e Laboratoriais </t>
  </si>
  <si>
    <t xml:space="preserve">              1.6.3.8.01.4.0 - Serviços Ambulatoriais </t>
  </si>
  <si>
    <t xml:space="preserve">              1.6.3.8.01.9.0 - Outros Serviços de Saúde </t>
  </si>
  <si>
    <t xml:space="preserve">        1.6.4.0.00.0.0 - Serviços e Atividades Financeiras </t>
  </si>
  <si>
    <t xml:space="preserve">          1.6.4.0.01.0.0 - Retorno de Operações, Juros e Encargos Financeiros </t>
  </si>
  <si>
    <t xml:space="preserve">          1.6.4.0.02.0.0 - Concessão de Avais, Garantias e Seguros </t>
  </si>
  <si>
    <t xml:space="preserve">          1.6.4.0.03.0.0 - Remuneração sobre Repasse para Programas de 
          Desenvolvimento Econômico </t>
  </si>
  <si>
    <t xml:space="preserve">        1.6.9.0.00.0.0 - Outros Serviços </t>
  </si>
  <si>
    <t xml:space="preserve">          1.6.9.0.99.0.0 - Outros Serviços </t>
  </si>
  <si>
    <t xml:space="preserve">      1.7.0.0.00.0.0 - Transferências Correntes </t>
  </si>
  <si>
    <t xml:space="preserve">        1.7.1.0.00.0.0 - Transferências da União e de suas Entidades </t>
  </si>
  <si>
    <t xml:space="preserve">          1.7.1.0.00.1.0 - Transferências da União e de suas Entidades </t>
  </si>
  <si>
    <t xml:space="preserve">          1.7.1.8.00.0.0 Transferências da União - Específicas de Estados, DF e 
          Municípios </t>
  </si>
  <si>
    <t xml:space="preserve">            1.7.1.8.01.0.0 Participação na Receita da União </t>
  </si>
  <si>
    <t xml:space="preserve">              1.7.1.8.01.1.0 Cota-Parte do Fundo de Participação dos Estados e do 
              Distrito Federal </t>
  </si>
  <si>
    <t xml:space="preserve">              1.7.1.8.01.2.0 Cota-Parte do Fundo de Participação dos Municípios - 
              Cota Mensal </t>
  </si>
  <si>
    <t xml:space="preserve">              1.7.1.8.01.3.0 Cota-Parte do Fundo de Participação do Municípios – 1% 
              Cota entregue no mês de dezembro </t>
  </si>
  <si>
    <t xml:space="preserve">              1.7.1.8.01.4.0 Cota-Parte do Fundo de Participação dos Municípios - 
              1% Cota entregue no mês de julho </t>
  </si>
  <si>
    <t xml:space="preserve">              1.7.1.8.01.5.0 Cota-Parte do Imposto Sobre a Propriedade Territorial 
              Rural </t>
  </si>
  <si>
    <t xml:space="preserve">              1.7.1.8.01.6.0 Cota-Parte do Imposto Sobre Produtos Industrializados 
              – Estados Exportadores de Produtos Industrializados </t>
  </si>
  <si>
    <t xml:space="preserve">              1.7.1.8.01.7.0 Cota-Parte da Contribuição de Intervenção no Domínio 
              Econômico </t>
  </si>
  <si>
    <t xml:space="preserve">              1.7.1.8.01.8.0 Cota-Parte do Imposto Sobre Operações de Crédito, 
              Câmbio e Seguro, ou Relativas a Títulos ou Valores Mobiliários – 
              Comercialização do Ouro </t>
  </si>
  <si>
    <t xml:space="preserve">            1.7.1.8.02.0.0 Transferência da Compensação Financeira pela Exploração 
            de Recursos Naturais </t>
  </si>
  <si>
    <t xml:space="preserve">              1.7.1.8.02.1.0 Cota-parte da Compensação Financeira de Recursos 
              Hídricos </t>
  </si>
  <si>
    <t xml:space="preserve">              1.7.1.8.02.2.0 Cota-parte da Compensação Financeira de Recursos 
              Minerais - CFEM </t>
  </si>
  <si>
    <t xml:space="preserve">              1.7.1.8.02.3.0 Cota-parte Royalties – Compensação Financeira pela 
              Produção de Petróleo – Lei nº 7.990/89 </t>
  </si>
  <si>
    <t xml:space="preserve">              1.7.1.8.02.4.0 Cota-parte Royalties pelo Excedente da Produção do 
              Petróleo – Lei nº 9.478/97, artigo 49, I e II </t>
  </si>
  <si>
    <t xml:space="preserve">              1.7.1.8.02.5.0 Cota-parte Royalties pela Participação Especial – Lei 
              nº 9.478/97, artigo 50 </t>
  </si>
  <si>
    <t xml:space="preserve">              1.7.1.8.02.6.0 Cota-Parte do Fundo Especial do Petróleo – FEP </t>
  </si>
  <si>
    <t xml:space="preserve">              1.7.1.8.02.9.0 Outras Transferências decorrentes de Compensação 
              Financeira pela Exploração de Recursos Naturais </t>
  </si>
  <si>
    <t xml:space="preserve">            1.7.1.8.03.0.0 Transferência de Recursos do Sistema Único de Saúde – 
            SUS – Bloco Custeio das Ações e Serviços Públicos de Saúde </t>
  </si>
  <si>
    <t xml:space="preserve">              1.7.1.8.03.1.0 - Transferência de Recursos do SUS – Atenção Básica </t>
  </si>
  <si>
    <t xml:space="preserve">              1.7.1.8.03.2.0 - Transferência de Recursos do SUS – Atenção de Média 
              e Alta Complexidade Ambulatorial e Hospitalar </t>
  </si>
  <si>
    <t xml:space="preserve">              1.7.1.8.03.3.0 - Transferência de Recursos do SUS – Vigilância em 
              Saúde </t>
  </si>
  <si>
    <t xml:space="preserve">              1.7.1.8.03.4.0 - Transferência de Recursos do SUS – Assistência 
              Farmacêutica </t>
  </si>
  <si>
    <t xml:space="preserve">              1.7.1.8.03.5.0 - Transferência de Recursos do SUS – Gestão do SUS </t>
  </si>
  <si>
    <t xml:space="preserve">              1.7.1.8.03.9.0 - Transferência de Recursos do SUS – Outros Programas 
              Financiados por Transferências Fundo a Fundo </t>
  </si>
  <si>
    <t xml:space="preserve">            1.7.1.8.04.0.0 Transferências de Recursos do Sistema Único de Saúde – 
            SUS - Bloco Investimentos na Rede de Serviços Públicos de Saúde </t>
  </si>
  <si>
    <t xml:space="preserve">              1.7.1.8.04.1.0 - Transferências de Recursos do Sistema Único de Saúde 
              – SUS destinados à Atenção Básica </t>
  </si>
  <si>
    <t xml:space="preserve">              1.7.1.8.04.2.0 - Transferências de Recursos do Sistema Único de Saúde 
              – SUS destinados à Atenção Especializada </t>
  </si>
  <si>
    <t xml:space="preserve">              1.7.1.8.04.3.0 - Transferências de Recursos do Sistema Único de Saúde 
              – SUS destinados à Vigilância em Saúde </t>
  </si>
  <si>
    <t xml:space="preserve">              1.7.1.8.04.4.0 - Transferências de Recursos do Sistema Único de Saúde 
              – SUS destinados à Gestão e Desenvolvimento de Tecnologias em Saúde 
              no SUS </t>
  </si>
  <si>
    <t xml:space="preserve">              1.7.1.8.04.5.0 - Transferências de Recursos do Sistema Único de Saúde 
              – SUS destinados à Gestão do SUS </t>
  </si>
  <si>
    <t xml:space="preserve">              1.7.1.8.04.6.0 - Outras Transferências de Recursos do Sistema Único 
              de Saúde – SUS, não detalhadas anteriormente </t>
  </si>
  <si>
    <t xml:space="preserve">            1.7.1.8.05.0.0 Transferências de Recursos do Fundo Nacional do 
            Desenvolvimento da Educação – FNDE </t>
  </si>
  <si>
    <t xml:space="preserve">              1.7.1.8.05.1.0 Transferências do Salário-Educação </t>
  </si>
  <si>
    <t xml:space="preserve">              1.7.1.8.05.2.0 Transferências Diretas do FNDE referentes ao Programa 
              Dinheiro Direto na Escola – PDDE </t>
  </si>
  <si>
    <t xml:space="preserve">              1.7.1.8.05.3.0 Transferências Diretas do FNDE referentes ao Programa 
              Nacional de Alimentação Escolar – PNAE </t>
  </si>
  <si>
    <t xml:space="preserve">              1.7.1.8.05.4.0 Transferências Diretas do FNDE referentes ao Programa 
              Nacional de Apoio ao Transporte do Escolar – PNATE </t>
  </si>
  <si>
    <t xml:space="preserve">              1.7.1.8.05.9.0 Outras Transferências Diretas do Fundo Nacional do 
              Desenvolvimento da Educação – FNDE </t>
  </si>
  <si>
    <t xml:space="preserve">            1.7.1.8.06.0.0 Transferência Financeira do ICMS – Desoneração – L.C. 
            Nº 87/96 </t>
  </si>
  <si>
    <t xml:space="preserve">            1.7.1.8.07.0.0 Transferências da União a Consórcios Públicos </t>
  </si>
  <si>
    <t xml:space="preserve">            1.7.1.8.08.0.0 Transferências Advindas de Emendas Parlamentares 
            Individuais </t>
  </si>
  <si>
    <t xml:space="preserve">            1.7.1.8.09.0.0 - Transferências de Recursos de Complementação da União 
            ao Fundo de Manutenção e Desenvolvimento da Educação Básica e de 
            Valorização dos Profissionais da Educação – FUNDEB </t>
  </si>
  <si>
    <t xml:space="preserve">            1.7.1.8.10.0.0 Transferências de Convênios da União e de Suas 
            Entidades </t>
  </si>
  <si>
    <t xml:space="preserve">              1.7.1.8.10.1.0 Transferências de Convênios da União para o Sistema 
              Único de Saúde – SUS </t>
  </si>
  <si>
    <t xml:space="preserve">              1.7.1.8.10.2.0 Transferências de Convênios da União Destinadas a 
              Programas de Educação </t>
  </si>
  <si>
    <t xml:space="preserve">              1.7.1.8.10.3.0 Transferências de Convênios da União Destinadas a 
              Programas de Assistência Social </t>
  </si>
  <si>
    <t xml:space="preserve">              1.7.1.8.10.4.0 Transferências de Convênios da União Destinadas a 
              Programas de Combate à Fome </t>
  </si>
  <si>
    <t xml:space="preserve">              1.7.1.8.10.5.0 Transferências de Convênios da União Destinadas a 
              Programas de Saneamento Básico </t>
  </si>
  <si>
    <t xml:space="preserve">              1.7.1.8.10.9.0 Outras Transferências de Convênios da União </t>
  </si>
  <si>
    <t xml:space="preserve">            1.7.1.8.11.0.0 Outras Transferências de Recursos Fundo a Fundo </t>
  </si>
  <si>
    <t xml:space="preserve">            1.7.1.8.12.0.0 - Transferências de Recursos do Fundo Nacional de 
            Assistência Social – FNAS </t>
  </si>
  <si>
    <t xml:space="preserve">            1.7.1.8.99.0.0 Outras Transferências da União </t>
  </si>
  <si>
    <t xml:space="preserve">        1.7.2.0.00.0.0 - Transferências dos Estados e do Distrito Federal e de 
        suas Entidades </t>
  </si>
  <si>
    <t xml:space="preserve">          1.7.2.0.00.1.0 - Transferências dos Estados e do Distrito Federal e de 
          suas Entidades </t>
  </si>
  <si>
    <t xml:space="preserve">          1.7.2.8.00.0.0 Transferências dos Estados - Específicas de Estados, DF 
          e Municípios </t>
  </si>
  <si>
    <t xml:space="preserve">            1.7.2.8.01.0.0 Participação na Receita dos Estados </t>
  </si>
  <si>
    <t xml:space="preserve">              1.7.2.8.01.1.0 Cota-Parte do ICMS </t>
  </si>
  <si>
    <t xml:space="preserve">              1.7.2.8.01.2.0 Cota-Parte do IPVA </t>
  </si>
  <si>
    <t xml:space="preserve">              1.7.2.8.01.3.0 Cota-Parte do IPI - Municípios </t>
  </si>
  <si>
    <t xml:space="preserve">              1.7.2.8.01.4.0 Cota-Parte da Contribuição de Intervenção no Domínio 
              Econômico </t>
  </si>
  <si>
    <t xml:space="preserve">              1.7.2.8.01.5.0 Outras Participações na Receita dos Estados </t>
  </si>
  <si>
    <t xml:space="preserve">              1.7.2.8.01.9.0 Outras Transferências dos Estados </t>
  </si>
  <si>
    <t xml:space="preserve">            1.7.2.8.02.0.0 Transferência da Cota-parte da Compensação Financeira 
            (25%) </t>
  </si>
  <si>
    <t xml:space="preserve">              1.7.2.8.02.1.0 Cota-parte da Compensação Financeira de Recursos 
              Hídricos </t>
  </si>
  <si>
    <t xml:space="preserve">              1.7.2.8.02.2.0 Cota-parte da Compensação Financeira de Recursos 
              Minerais - CFEM </t>
  </si>
  <si>
    <t xml:space="preserve">              1.7.2.8.02.3.0 Cota-parte Royalties – Compensação Financeira pela 
              Produção do Petróleo – Lei nº 7.990/89, artigo 9º </t>
  </si>
  <si>
    <t xml:space="preserve">              1.7.2.8.02.9.0 Outras Transferências Decorrentes de Compensações 
              Financeiras </t>
  </si>
  <si>
    <t xml:space="preserve">            1.7.2.8.03.0.0 Transferência de Recursos do Estado para Programas de 
            Saúde – Repasse Fundo a Fundo </t>
  </si>
  <si>
    <t xml:space="preserve">            1.7.2.8.04.0.0 Transferências de Estados a Consórcios Públicos </t>
  </si>
  <si>
    <t xml:space="preserve">            1.7.2.8.07.0.0 Transferências de Estados destinadas à Assistência 
            Social </t>
  </si>
  <si>
    <t xml:space="preserve">            1.7.2.8.10.0.0 Transferência de Convênios dos Estados e do Distrito 
            Federal e de Suas Entidades </t>
  </si>
  <si>
    <t xml:space="preserve">              1.7.2.8.10.1.0 Transferências de Convênio dos Estados para o Sistema 
              Único de Saúde – SUS </t>
  </si>
  <si>
    <t xml:space="preserve">              1.7.2.8.10.2.0 Transferências de Convênio dos Estados Destinadas a 
              Programas de Educação </t>
  </si>
  <si>
    <t xml:space="preserve">              1.7.2.8.10.9.0 Outras Transferências de Convênio dos Estados </t>
  </si>
  <si>
    <t xml:space="preserve">            1.7.2.8.99.0.0 Outras Transferências dos Estados </t>
  </si>
  <si>
    <t xml:space="preserve">        1.7.3.0.00.0.0 - Transferências dos Municípios e de suas Entidades </t>
  </si>
  <si>
    <t xml:space="preserve">          1.7.3.0.00.1.0 - Transferências dos Municípios e de suas Entidades </t>
  </si>
  <si>
    <t xml:space="preserve">          1.7.3.8.00.0.0 Transferências dos Municípios -Específicas de Estados, 
          DF e Municípios </t>
  </si>
  <si>
    <t xml:space="preserve">            1.7.3.8.01.0.0 Transferências de Recursos do Sistema Único de Saúde – 
            SUS </t>
  </si>
  <si>
    <t xml:space="preserve">            1.7.3.8.02.0.0 Transferências de Municípios a Consórcios Públicos </t>
  </si>
  <si>
    <t xml:space="preserve">            1.7.3.8.10.0.0 Transferência de Convênios dos Municípios e de Suas 
            Entidades </t>
  </si>
  <si>
    <t xml:space="preserve">              1.7.3.8.10.1.0 Transferências de Convênio dos Municípios para o 
              Sistema Único de Saúde – SUS </t>
  </si>
  <si>
    <t xml:space="preserve">              1.7.3.8.10.2.0 Transferências de Convênio dos Municípios destinadas a 
              Programas de Educação </t>
  </si>
  <si>
    <t xml:space="preserve">              1.7.3.8.10.9.0 Outras Transferências de Convênios dos Municípios </t>
  </si>
  <si>
    <t xml:space="preserve">            1.7.3.8.99.0.0 Outras Transferências dos Municípios </t>
  </si>
  <si>
    <t xml:space="preserve">        1.7.4.0.00.0.0 - Transferências de Instituições Privadas </t>
  </si>
  <si>
    <t xml:space="preserve">          1.7.4.0.00.1.0 - Transferências de Instituições Privadas </t>
  </si>
  <si>
    <t xml:space="preserve">          1.7.4.8.00.0.0 Transferências de Instituições Privadas - Específicas de 
          Estados, DF e Municípios </t>
  </si>
  <si>
    <t xml:space="preserve">            1.7.4.8.01.0.0 - Transferência de Convênios de Instituições Privadas 
            para EST/DF/MUN </t>
  </si>
  <si>
    <t xml:space="preserve">            1.7.4.8.10.0.0 - Outras Transferência de Instituições Privadas para 
            EST/DF/MUN - Não Especificadas Anteriormente </t>
  </si>
  <si>
    <t xml:space="preserve">        1.7.5.0.00.0.0 - Transferências de Outras Instituições Públicas </t>
  </si>
  <si>
    <t xml:space="preserve">          1.7.5.0.00.1.0 - Transferências de Outras Instituições Públicas </t>
  </si>
  <si>
    <t xml:space="preserve">          1.7.5.8.00.0.0 Transferências de Outras Instituições Públicas - 
          Específicas de Estados, DF e Municípios </t>
  </si>
  <si>
    <t xml:space="preserve">            1.7.5.8.01.0.0 Transferências de Recursos do Fundo de Manutenção e 
            Desenvolvimento da Educação Básica e de Valorização dos Profissionais 
            da Educação – FUNDEB </t>
  </si>
  <si>
    <t xml:space="preserve">            1.7.5.8.99.0.0 Outras Transferências Multigovernamentais </t>
  </si>
  <si>
    <t xml:space="preserve">        1.7.6.0.00.0.0 - Transferências do Exterior </t>
  </si>
  <si>
    <t xml:space="preserve">          1.7.6.0.00.1.0 - Transferências do Exterior </t>
  </si>
  <si>
    <t xml:space="preserve">          1.7.6.8.00.0.0 Transferências do Exterior - Específicas de Estados, DF 
          e Municípios </t>
  </si>
  <si>
    <t xml:space="preserve">            1.7.6.8.01.0.0 - Transferência de Convênios do Exterior </t>
  </si>
  <si>
    <t xml:space="preserve">              1.7.6.8.01.1.0 - Transferência de Convênios do Exterior - Programas 
              de Saúde </t>
  </si>
  <si>
    <t xml:space="preserve">              1.7.6.8.10.1.0 - Outras Transferência de Convênios do Exterior - Não 
              Especificadas Anteriormente </t>
  </si>
  <si>
    <t xml:space="preserve">        1.7.7.0.00.0.0 - Transferências de Pessoas Físicas </t>
  </si>
  <si>
    <t xml:space="preserve">          1.7.7.0.00.1.0 - Transferências de Pessoas Físicas </t>
  </si>
  <si>
    <t xml:space="preserve">          1.7.7.8.00.0.0 - Transferências de Pessoas Físicas - Específicas de 
          Estados, DF e Municípios </t>
  </si>
  <si>
    <t xml:space="preserve">            1.7.7.8.01.0.0 - Transferências de Pessoas Físicas - Específicas de 
            E/DF/M </t>
  </si>
  <si>
    <t xml:space="preserve">              1.7.7.8.01.1.0 - Transferências de Pessoas Físicas - Específicas de 
              E/DF/M - Programas de Saúde </t>
  </si>
  <si>
    <t xml:space="preserve">              1.7.7.8.10.1.0 - Outras Transferência de Convênios do Exterior - 
              Específicas de E/DF/M - Não Especificadas Anteriormente </t>
  </si>
  <si>
    <t xml:space="preserve">        1.7.8.0.00.0.0 - Transferências Provenientes de Depósitos Não 
        Identificados </t>
  </si>
  <si>
    <t xml:space="preserve">      1.9.0.0.00.0.0 - Outras Receitas Correntes </t>
  </si>
  <si>
    <t xml:space="preserve">        1.9.1.0.00.0.0 - Multas Administrativas, Contratuais e Judiciais </t>
  </si>
  <si>
    <t xml:space="preserve">          1.9.1.0.01.0.0 - Multas Previstas em Legislação Específica </t>
  </si>
  <si>
    <t xml:space="preserve">          1.9.1.0.02.0.0 - Multas Previstas na Lei Geral das Telecomunicações </t>
  </si>
  <si>
    <t xml:space="preserve">          1.9.1.0.03.0.0 - Multas Previstas na Legislação do Seguro-Desemprego e 
          Abono Salarial </t>
  </si>
  <si>
    <t xml:space="preserve">          1.9.1.0.04.0.0 - Multas Previstas na Legislação sobre Defesa dos 
          Direitos Difusos </t>
  </si>
  <si>
    <t xml:space="preserve">          1.9.1.0.05.0.0 - Multas Previstas em Lei por Infrações no Setor de 
          Energia Elétrica </t>
  </si>
  <si>
    <t xml:space="preserve">          1.9.1.0.06.0.0 - Multas por Danos Ambientais </t>
  </si>
  <si>
    <t xml:space="preserve">            1.9.1.0.06.1.0 - Multas Administrativas por Danos Ambientais </t>
  </si>
  <si>
    <t xml:space="preserve">            1.9.1.0.06.2.0 - Multas Judiciais por Danos Ambientais </t>
  </si>
  <si>
    <t xml:space="preserve">          1.9.1.0.07.0.0 - Multas Aplicadas pelos Tribunais de Contas </t>
  </si>
  <si>
    <t xml:space="preserve">          1.9.1.0.08.0.0 - Multas Decorrentes de Sentenças Judiciais </t>
  </si>
  <si>
    <t xml:space="preserve">          1.9.1.0.09.0.0 - Multas e Juros Previstos em Contratos </t>
  </si>
  <si>
    <t xml:space="preserve">          1.9.1.0.10.0.0 - Multas Previstas na Legislação sobre Regime de 
          Previdência Privada Complementar </t>
  </si>
  <si>
    <t xml:space="preserve">          1.9.1.0.11.0.0 - Multa por Descumprimento de Obrigação Previdenciária 
          Acessória </t>
  </si>
  <si>
    <t xml:space="preserve">          1.9.1.0.12.0.0 - Multas Previstas na Legislação Antidrogas </t>
  </si>
  <si>
    <t xml:space="preserve">          1.9.1.0.13.0.0 - Multas Previstas na Legislação Anticorrupção. </t>
  </si>
  <si>
    <t xml:space="preserve">            1.9.1.0.13.1.0 - Multas da Legislação Anticorrupção Oriundas de 
            Processos Administrativos de Responsabilização. </t>
  </si>
  <si>
    <t xml:space="preserve">            1.9.1.0.13.2.0 - Multas Previstas na Legislação sobre Regime de 
            Previdência Privada Complementar </t>
  </si>
  <si>
    <t xml:space="preserve">        1.9.2.0.00.0.0 - Indenizações, Restituições e Ressarcimentos </t>
  </si>
  <si>
    <t xml:space="preserve">          1.9.2.1.00.0.0 - Indenizações </t>
  </si>
  <si>
    <t xml:space="preserve">            1.9.2.1.01.0.0 - Indenizações por Danos Causados ao Patrimônio Público </t>
  </si>
  <si>
    <t xml:space="preserve">            1.9.2.1.02.0.0 - Indenização por Posse ou Ocupação Ilícita de Bens 
            Públicos </t>
  </si>
  <si>
    <t xml:space="preserve">            1.9.2.1.03.0.0 - Indenização por Sinistro </t>
  </si>
  <si>
    <t xml:space="preserve">            1.9.2.1.99.0.0 - Outras Indenizações </t>
  </si>
  <si>
    <t xml:space="preserve">          1.9.2.2.00.0.0 - Restituições </t>
  </si>
  <si>
    <t xml:space="preserve">            1.9.2.2.01.0.0 - Restituição de Convênios </t>
  </si>
  <si>
    <t xml:space="preserve">            1.9.2.2.02.0.0 - Restituição de Benefícios Não Desembolsados </t>
  </si>
  <si>
    <t xml:space="preserve">            1.9.2.2.03.0.0 - Restituição de Benefícios Previdenciários </t>
  </si>
  <si>
    <t xml:space="preserve">            1.9.2.2.04.0.0 - Restituição de Benefícios Assistenciais </t>
  </si>
  <si>
    <t xml:space="preserve">            1.9.2.2.05.0.0 - Restituição de Contribuições Previdenciárias 
            Complementares </t>
  </si>
  <si>
    <t xml:space="preserve">            1.9.2.2.06.0.0 - Restituição de Despesas de Exercícios Anteriores </t>
  </si>
  <si>
    <t xml:space="preserve">            1.9.2.2.07.0.0 - Restituição de Parcelas do Seguro Desemprego 
            Recebidas Indevidamente </t>
  </si>
  <si>
    <t xml:space="preserve">            1.9.2.2.08.0.0 - Restituição de Garantias Prestadas </t>
  </si>
  <si>
    <t xml:space="preserve">            1.9.2.2.09.0.0 - Restituição de Recursos de Fomento </t>
  </si>
  <si>
    <t xml:space="preserve">            1.9.2.2.10.0.0 - Restituição Decorrente da Não Aplicação de Incentivos 
            Fiscais </t>
  </si>
  <si>
    <t xml:space="preserve">              1.9.2.2.10.1.0 - Restituição Decorrente da Não Aplicação de 
              Incentivos Fiscais Relativos à Lei Rouanet </t>
  </si>
  <si>
    <t xml:space="preserve">              1.9.2.2.10.2.0 - Restituição Decorrente da Não Aplicação de 
              Incentivos Fiscais Relativos à Lei do Audiovisual </t>
  </si>
  <si>
    <t xml:space="preserve">            1.9.2.2.11.0.0 - Restituição Decorrente da Aplicação Irregular de 
            Recursos Eleitorais </t>
  </si>
  <si>
    <t xml:space="preserve">            1.9.2.2.12.0.0 - Restituição de Depósitos de Setenças Judiciais não 
            Sacados </t>
  </si>
  <si>
    <t xml:space="preserve">            1.9.2.2.99.0.0 - Outras Restituições </t>
  </si>
  <si>
    <t xml:space="preserve">          1.9.2.3.00.0.0 - Ressarcimentos </t>
  </si>
  <si>
    <t xml:space="preserve">            1.9.2.3.01.0.0 - Ressarcimento por Operadoras de Seguros Privados de 
            Assistência a Saúde </t>
  </si>
  <si>
    <t xml:space="preserve">            1.9.2.3.02.0.0 - Ressarcimento de Custos </t>
  </si>
  <si>
    <t xml:space="preserve">            1.9.2.3.03.0.0 - Reversão de Garantias </t>
  </si>
  <si>
    <t xml:space="preserve">            1.9.2.3.04.0.0 - Ressarcimento ao Regime Geral de Previdência Social - 
            RGPS </t>
  </si>
  <si>
    <t xml:space="preserve">            1.9.2.3.99.0.0 - Outros Ressarcimentos </t>
  </si>
  <si>
    <t xml:space="preserve">          1.9.2.8.00.0.0 - Indenizações, Restituições e Ressarcimentos - 
          Específicas para Estados/DF/Municípios </t>
  </si>
  <si>
    <t xml:space="preserve">            1.9.2.8.01.0.0 - Indenizações- Específicas para Estados/DF/Municípios </t>
  </si>
  <si>
    <t xml:space="preserve">            1.9.2.8.02.0.0 - Restituições - Específicas para Estados/DF/Municípios </t>
  </si>
  <si>
    <t xml:space="preserve">              1.9.2.8.02.1.0 - Restituições de Recursos Recebidos do SUS - 
              Específicas para Estados/DF/Municípios </t>
  </si>
  <si>
    <t xml:space="preserve">              1.9.2.8.02.9.0 - Outras Restituições - Específicas para 
              Estados/DF/Municípios - Não Especificadas Anteriormente </t>
  </si>
  <si>
    <t xml:space="preserve">            1.9.2.8.03.0.0 - Ressarcimentos - Específicas para 
            Estados/DF/Municípios </t>
  </si>
  <si>
    <t xml:space="preserve">        1.9.3.0.00.0.0 - Bens, Direitos e Valores Incorporados ao Patrimônio 
        Público </t>
  </si>
  <si>
    <t xml:space="preserve">          1.9.3.0.01.0.0 - Bens, Direitos e Valores Perdidos em Favor do Poder 
          Público </t>
  </si>
  <si>
    <t xml:space="preserve">          1.9.3.0.02.0.0 - Alienação de Bens Apreendidos </t>
  </si>
  <si>
    <t xml:space="preserve">            1.9.3.0.02.1.0 - Alienação de Bens e Mercadorias Apreendidos </t>
  </si>
  <si>
    <t xml:space="preserve">            1.9.3.0.02.2.0 - Alienação de Bens e Mercadorias Associados ao Tráfico 
            Ilícito de Entorpecentes e Drogas Afins </t>
  </si>
  <si>
    <t xml:space="preserve">          1.9.3.0.03.0.0 - Depósitos Abandonados (Dinheiro e/ou Objetos de Valor) </t>
  </si>
  <si>
    <t xml:space="preserve">          1.9.3.0.04.0.0 - Prêmios Prescritos de Concursos de Prognósticos </t>
  </si>
  <si>
    <t xml:space="preserve">          1.9.3.0.05.0.0 - Receitas Reconhecidas por Força de Decisões Judiciais 
          e de Tribunais Administrativos </t>
  </si>
  <si>
    <t xml:space="preserve">        1.9.9.0.00.0.0 - Demais Receitas Correntes </t>
  </si>
  <si>
    <t xml:space="preserve">          1.9.9.0.01.0.0 - Aportes Periódicos para Amortização de Déficit 
          Atuarial do RPPS </t>
  </si>
  <si>
    <t xml:space="preserve">          1.9.9.0.02.0.0 - Aportes Periódicos para Compensações ao RGPS </t>
  </si>
  <si>
    <t xml:space="preserve">          1.9.9.0.03.0.0 - Compensações Financeiras entre o Regime Geral e os 
          Regimes Próprios de Previdência dos Servidores </t>
  </si>
  <si>
    <t xml:space="preserve">          1.9.9.0.04.0.0 - Contribuição ao Montepio Civil </t>
  </si>
  <si>
    <t xml:space="preserve">          1.9.9.0.05.0.0 - Barreiras Técnicas ao Comércio Exterior </t>
  </si>
  <si>
    <t xml:space="preserve">          1.9.9.0.06.0.0 - Contrapartida de Subvenções ou Subsídios </t>
  </si>
  <si>
    <t xml:space="preserve">          1.9.9.0.07.0.0 - Disponibilidades de Recursos do Fundo Social </t>
  </si>
  <si>
    <t xml:space="preserve">          1.9.9.0.08.0.0 - Prêmio do Seguro Obrigatório de Danos Pessoais 
          causados por Veículos Automotores de Via Terrestre - DPVAT </t>
  </si>
  <si>
    <t xml:space="preserve">          1.9.9.0.09.0.0 - Prestação de Contas Eleitorais </t>
  </si>
  <si>
    <t xml:space="preserve">          1.9.9.0.10.0.0 - Reserva Global de Reversão </t>
  </si>
  <si>
    <t xml:space="preserve">          1.9.9.0.11.0.0 - Variação Cambial </t>
  </si>
  <si>
    <t xml:space="preserve">          1.9.9.0.12.0.0 - Encargos Legais pela Inscrição em Dívida Ativa e 
          Receitas de Ônus de Sucumbência </t>
  </si>
  <si>
    <t xml:space="preserve">            1.9.9.0.12.1.0 - Encargos Legais pela Inscrição em Dívida Ativa </t>
  </si>
  <si>
    <t xml:space="preserve">            1.9.9.0.12.2.0 - Ônus de Sucumbência </t>
  </si>
  <si>
    <t xml:space="preserve">          1.9.9.0.13.0.0 - Recursos Recebidos de Órgãos, Entidades ou Fundos, por 
          Força de Determinação Constitucional ou Legal </t>
  </si>
  <si>
    <t xml:space="preserve">          1.9.9.0.14.0.0 - Outras Receitas Administradas pela RFB </t>
  </si>
  <si>
    <t xml:space="preserve">          1.9.9.0.99.0.0 - Outras Receitas </t>
  </si>
  <si>
    <t xml:space="preserve">            1.9.9.0.99.1.0 - Outras Receitas - Primárias </t>
  </si>
  <si>
    <t xml:space="preserve">            1.9.9.0.99.2.0 - Outras Receitas - Financeiras </t>
  </si>
  <si>
    <t xml:space="preserve">    2.0.0.0.00.0.0 - Receitas de Capital </t>
  </si>
  <si>
    <t xml:space="preserve">      2.1.0.0.00.0.0 - Operações de Crédito </t>
  </si>
  <si>
    <t xml:space="preserve">        2.1.1.0.00.0.0 - Operações de Crédito - Mercado Interno </t>
  </si>
  <si>
    <t xml:space="preserve">          2.1.1.1.00.0.0 Títulos de Responsabilidade do Tesouro Nacional - 
          Mercado Interno </t>
  </si>
  <si>
    <t xml:space="preserve">            2.1.1.1.00.1.0 - Títulos de Responsabilidade do Tesouro Nacional - 
            Mercado Interno </t>
  </si>
  <si>
    <t xml:space="preserve">            2.1.1.1.00.2.0 - Títulos de Responsabilidade do Tesouro Nacional - 
            Refinanciamento da Dívida Pública Federal no Mercado Interno </t>
  </si>
  <si>
    <t xml:space="preserve">            2.1.1.1.00.3.0 - Títulos da Dívida Agrária - TDA </t>
  </si>
  <si>
    <t xml:space="preserve">          2.1.1.2.00.0.0 Operações de Crédito Contratuais - Mercado Interno </t>
  </si>
  <si>
    <t xml:space="preserve">          2.1.1.3.00.0.0 Empréstimos Compulsórios </t>
  </si>
  <si>
    <t xml:space="preserve">          2.1.1.8.00.0.0 Operações de Crédito - Mercado Interno - 
          Estados/DF/Municípios </t>
  </si>
  <si>
    <t xml:space="preserve">            2.1.1.8.01.0.0 - Operações de Crédito Internas de 
            Estados/DF/Municípios </t>
  </si>
  <si>
    <t xml:space="preserve">              2.1.1.8.01.1.0 - Operações de Crédito Internas para Programas de 
              Educação </t>
  </si>
  <si>
    <t xml:space="preserve">              2.1.1.8.01.2.0 - Operações de Crédito Internas para Programas de 
              Saúde </t>
  </si>
  <si>
    <t xml:space="preserve">              2.1.1.8.01.3.0 - Operações de Crédito Internas para Programas de 
              Saneamento </t>
  </si>
  <si>
    <t xml:space="preserve">              2.1.1.8.01.4.0 - Operações de Crédito Internas para Programas de Meio 
              Ambiente </t>
  </si>
  <si>
    <t xml:space="preserve">              2.1.1.8.01.5.0 - Operações de Crédito Internas para Programas de 
              Modernização da Administração Pública </t>
  </si>
  <si>
    <t xml:space="preserve">              2.1.1.8.01.6.0 - Operações de Crédito Internas para Refinanciamento 
              da Dívida Contratual </t>
  </si>
  <si>
    <t xml:space="preserve">              2.1.1.8.01.7.0 - Operações de Crédito Internas para Programas de 
              Moradia Popular </t>
  </si>
  <si>
    <t xml:space="preserve">          2.1.1.9.00.0.0 Outras Operações de Crédito - Mercado Interno </t>
  </si>
  <si>
    <t xml:space="preserve">        2.1.2.0.00.0.0 - Operações de Crédito - Mercado Externo </t>
  </si>
  <si>
    <t xml:space="preserve">          2.1.2.1.00.0.0 Títulos de Responsabilidade do Tesouro Nacional - 
          Mercado Externo </t>
  </si>
  <si>
    <t xml:space="preserve">            2.1.2.1.00.1.0 - Títulos de Responsabilidade do Tesouro Nacional - 
            Mercado Externo </t>
  </si>
  <si>
    <t xml:space="preserve">            2.1.2.1.00.2.0 - Títulos de Responsabilidade do Tesouro Nacional - 
            Refinanciamento da Dívida Pública Federal no Mercado Externo </t>
  </si>
  <si>
    <t xml:space="preserve">          2.1.2.2.00.0.0 Operações de Crédito Contratuais - Mercado Externo </t>
  </si>
  <si>
    <t xml:space="preserve">          2.1.2.8.00.0.0 Operação de Crédito Externas - Estados/DF/Municípios </t>
  </si>
  <si>
    <t xml:space="preserve">            2.1.2.8.01.0.0 - Operações de Crédito Externas - Estados/DF/ 
            Municípios </t>
  </si>
  <si>
    <t xml:space="preserve">              2.1.2.8.01.1.0 - Operações de Crédito Externas para Programas de 
              Educação </t>
  </si>
  <si>
    <t xml:space="preserve">              2.1.2.8.01.2.0 - Operações de Crédito Externas para Programas de 
              Saúde </t>
  </si>
  <si>
    <t xml:space="preserve">              2.1.2.8.01.3.0 - Operações de Crédito Externas para Programas de 
              Saneamento </t>
  </si>
  <si>
    <t xml:space="preserve">              2.1.2.8.01.4.0 - Operações de Crédito Externas para Programas de Meio 
              Ambiente </t>
  </si>
  <si>
    <t xml:space="preserve">              2.1.2.8.01.5.0 - Operações de Crédito Externas para Programas de 
              Modernização da Administração Pública </t>
  </si>
  <si>
    <t xml:space="preserve">              2.1.2.8.01.6.0 - Operações de Crédito Externas para Refinanciamento 
              da Dívida Contratual </t>
  </si>
  <si>
    <t xml:space="preserve">          2.1.2.9.00.0.0 Outras Operações de Crédito - Mercado Externo </t>
  </si>
  <si>
    <t xml:space="preserve">      2.2.0.0.00.0.0 - Alienação de Bens </t>
  </si>
  <si>
    <t xml:space="preserve">        2.2.1.0.00.0.0 - Alienação de Bens Móveis </t>
  </si>
  <si>
    <t xml:space="preserve">          2.2.1.1.00.0.0 Alienação de Títulos Mobiliários </t>
  </si>
  <si>
    <t xml:space="preserve">          2.2.1.2.00.0.0 Alienação de Estoques </t>
  </si>
  <si>
    <t xml:space="preserve">            2.2.1.2.01.0.0 - Alienação de Estoques da Política de Garantia de 
            Preços Mínimos - PGPM </t>
  </si>
  <si>
    <t xml:space="preserve">            2.2.1.2.02.0.0 - Alienação de Estoques Comerciais Destinados a 
            Programas Sociais </t>
  </si>
  <si>
    <t xml:space="preserve">            2.2.1.2.03.0.0 - Alienação de Estoques do Programa de Aquisição de 
            Alimentos - PAA </t>
  </si>
  <si>
    <t xml:space="preserve">            2.2.1.2.04.0.0 - Alienação de Estoques de Café - FUNCAFÉ </t>
  </si>
  <si>
    <t xml:space="preserve">          2.2.1.3.00.0.0 Alienação de Bens Móveis e Semoventes </t>
  </si>
  <si>
    <t xml:space="preserve">          2.2.1.8.00.0.0 Alienação de Bens Móveis Específica para Estados, 
          Distrito Federal e Municípios </t>
  </si>
  <si>
    <t xml:space="preserve">            2.2.1.8.01.0.0 - Alienação de Títulos Mobiliários </t>
  </si>
  <si>
    <t xml:space="preserve">              2.2.1.8.01.1.0 - Alienação de Investimentos Temporários </t>
  </si>
  <si>
    <t xml:space="preserve">              2.2.1.8.01.2.0 - Alienação de Investimentos Permanentes </t>
  </si>
  <si>
    <t xml:space="preserve">        2.2.2.0.00.0.0 - Alienação de Bens Imóveis </t>
  </si>
  <si>
    <t xml:space="preserve">        2.2.3.0.00.0.0 - Alienação de Bens Intangíveis </t>
  </si>
  <si>
    <t xml:space="preserve">      2.3.0.0.00.0.0 - Amortização de Empréstimos </t>
  </si>
  <si>
    <t xml:space="preserve">        2.3.0.0.01.0.0 - Amortização de Empréstimos - BEA/BIB </t>
  </si>
  <si>
    <t xml:space="preserve">        2.3.0.0.02.0.0 - Amortização Proveniente da Execução de Garantia - 
        Operações de Crédito </t>
  </si>
  <si>
    <t xml:space="preserve">        2.3.0.0.03.0.0 - Amortização de Empréstimos - Estados e Municípios </t>
  </si>
  <si>
    <t xml:space="preserve">        2.3.0.0.04.0.0 - Amortização de Empréstimos - Refinanciamento de Dívidas 
        de Médio e Longo Prazo </t>
  </si>
  <si>
    <t xml:space="preserve">        2.3.0.0.05.0.0 - Amortização de Empréstimos - Programa das Operações 
        Oficiais de Crédito </t>
  </si>
  <si>
    <t xml:space="preserve">        2.3.0.0.06.0.0 - Amortização de Empréstimos Contratuais </t>
  </si>
  <si>
    <t xml:space="preserve">        2.3.0.0.07.0.0 - Amortização de Financiamentos </t>
  </si>
  <si>
    <t xml:space="preserve">        2.3.0.0.80.0.0 - Amortização de Financiamento do Fundo de Financiamento 
        ao Estudante do Ensino Superior - FIES </t>
  </si>
  <si>
    <t xml:space="preserve">      2.4.0.0.00.0.0 - Transferências de Capital </t>
  </si>
  <si>
    <t xml:space="preserve">        2.4.1.0.00.0.0 - Transferências da União e de suas Entidades </t>
  </si>
  <si>
    <t xml:space="preserve">          2.4.1.0.00.1.0 Transferências da União e de suas Entidades </t>
  </si>
  <si>
    <t xml:space="preserve">          2.4.1.8.00.0.0 Transferências da União - Específicas de Estados, DF e 
          Municípios </t>
  </si>
  <si>
    <t xml:space="preserve">            2.4.1.8.01.0.0 Transferências da União a Consórcios Públicos </t>
  </si>
  <si>
    <t xml:space="preserve">            2.4.1.8.03.0.0 Transferências de Recursos do Sistema Único de Saúde – 
            SUS </t>
  </si>
  <si>
    <t xml:space="preserve">              2.4.1.8.03.1.0 - Transferência de Recursos do SUS – Atenção Básica </t>
  </si>
  <si>
    <t xml:space="preserve">              2.4.1.8.03.2.0 - Transferência de Recursos do SUS – Atenção de Média 
              e Alta Complexidade Ambulatorial e Hospitalar </t>
  </si>
  <si>
    <t xml:space="preserve">              2.4.1.8.03.3.0 - Transferência de Recursos do SUS – Vigilância em 
              Saúde </t>
  </si>
  <si>
    <t xml:space="preserve">              2.4.1.8.03.4.0 - Transferência de Recursos do SUS – Assistência 
              Farmacêutica </t>
  </si>
  <si>
    <t xml:space="preserve">              2.4.1.8.03.5.0 - Transferência de Recursos do SUS – Gestão do SUS </t>
  </si>
  <si>
    <t xml:space="preserve">              2.4.1.8.03.9.0 - Transferência de Recursos do SUS – Outros Programas 
              Financiados por Transferências Fundo a Fundo </t>
  </si>
  <si>
    <t xml:space="preserve">            2.4.1.8.04.0.0 - Transferências de Recursos do Sistema Único de Saúde 
            – SUS - Bloco Investimentos na Rede de Serviços Públicos de Saúde </t>
  </si>
  <si>
    <t xml:space="preserve">              2.4.1.8.04.1.0 - Transferências de Recursos do Sistema Único de Saúde 
              – SUS destinados à Atenção Básica </t>
  </si>
  <si>
    <t xml:space="preserve">              2.4.1.8.04.2.0 - Transferências de Recursos do Sistema Único de Saúde 
              – SUS destinados à Atenção Especializada </t>
  </si>
  <si>
    <t xml:space="preserve">              2.4.1.8.04.3.0 - Transferências de Recursos do Sistema Único de Saúde 
              – SUS destinados à Vigilância em Saúde </t>
  </si>
  <si>
    <t xml:space="preserve">              2.4.1.8.04.4.0 - Transferências de Recursos do Sistema Único de Saúde 
              – SUS destinados à Gestão e Desenvolvimento de Tecnologias em Saúde 
              no SUS </t>
  </si>
  <si>
    <t xml:space="preserve">              2.4.1.8.04.5.0 - Transferências de Recursos do Sistema Único de Saúde 
              – SUS destinados à Gestão do SUS </t>
  </si>
  <si>
    <t xml:space="preserve">              2.4.1.8.04.6.0 - Outras Transferências de Recursos do Sistema Único 
              de Saúde – SUS, não detalhadas anteriormente </t>
  </si>
  <si>
    <t xml:space="preserve">            2.4.1.8.05.0.0 Transferências de Recursos Destinados a Programas de 
            Educação </t>
  </si>
  <si>
    <t xml:space="preserve">            2.4.1.8.08.0.0 Transferências Advindas de Emendas Parlamentares 
            Individuais </t>
  </si>
  <si>
    <t xml:space="preserve">            2.4.1.8.10.0.0 Transferência de Convênios da União e de suas Entidades </t>
  </si>
  <si>
    <t xml:space="preserve">              2.4.1.8.10.1.0 - Transferências de Convênio da União para o Sistema 
              Único de Saúde – SUS </t>
  </si>
  <si>
    <t xml:space="preserve">              2.4.1.8.10.2.0 - Transferências de Convênio da União destinadas a 
              Programas de Educação </t>
  </si>
  <si>
    <t xml:space="preserve">              2.4.1.8.10.5.0 - Transferências de Convênios da União destinadas a 
              Programas de Saneamento Básico </t>
  </si>
  <si>
    <t xml:space="preserve">              2.4.1.8.10.6.0 - Transferências de Convênios da União destinadas a 
              Programas de Meio Ambiente </t>
  </si>
  <si>
    <t xml:space="preserve">              2.4.1.8.10.7.0 - Transferências de Convênios da União destinadas a 
              Programas de Infraestrutura em Transporte </t>
  </si>
  <si>
    <t xml:space="preserve">              2.4.1.8.10.9.0 - Outras Transferências de Convênios da União </t>
  </si>
  <si>
    <t xml:space="preserve">            2.4.1.8.12.0.0 - Transferências de Recursos do Fundo Nacional de 
            Assistência Social – FNAS </t>
  </si>
  <si>
    <t xml:space="preserve">            2.4.1.8.99.0.0 Outras Transferências da União </t>
  </si>
  <si>
    <t xml:space="preserve">        2.4.2.0.00.0.0 - Transferências dos Estados e do Distrito Federal e de 
        suas Entidades </t>
  </si>
  <si>
    <t xml:space="preserve">          2.4.2.0.00.1.0 Transferências dos Estados e do Distrito Federal e de 
          suas Entidades </t>
  </si>
  <si>
    <t xml:space="preserve">          2.4.2.8.00.0.0 Transferências dos Estados, Distrito Federal, e de suas 
          Entidades </t>
  </si>
  <si>
    <t xml:space="preserve">            2.4.2.8.01.0.0 Transferências dos Estados e Distrito Federal a 
            Consórcios Públicos </t>
  </si>
  <si>
    <t xml:space="preserve">            2.4.2.8.03.0.0 Transferências de Recursos do Sistema Único de Saúde – 
            SUS </t>
  </si>
  <si>
    <t xml:space="preserve">            2.4.2.8.05.0.0 Transferências de Recursos Destinados a Programas de 
            Educação </t>
  </si>
  <si>
    <t xml:space="preserve">            2.4.2.8.10.0.0 Transferências de Convênios dos Estados e do Distrito 
            Federal e de suas Entidades </t>
  </si>
  <si>
    <t xml:space="preserve">              2.4.2.8.10.1.0 - Transferências de Convênios dos Estados para o 
              Sistema Único de Saúde – SUS </t>
  </si>
  <si>
    <t xml:space="preserve">              2.4.2.8.10.2.0 - Transferências de Convênios dos Estados destinadas a 
              Programas de Educação </t>
  </si>
  <si>
    <t xml:space="preserve">              2.4.2.8.10.5.0 - Transferências de Convênios dos Estados destinadas a 
              Programas de Saneamento Básico </t>
  </si>
  <si>
    <t xml:space="preserve">              2.4.2.8.10.6.0 - Transferências de Convênios dos Estados destinadas a 
              Programas de Meio Ambiente </t>
  </si>
  <si>
    <t xml:space="preserve">              2.4.2.8.10.7.0 - Transferências de Convênios dos Estados destinadas a 
              Programas de Infraestrutura em Transporte </t>
  </si>
  <si>
    <t xml:space="preserve">              2.4.2.8.10.9.0 - Outras Transferências de Convênio dos Estados </t>
  </si>
  <si>
    <t xml:space="preserve">            2.4.2.8.99.0.0 Outras Transferências dos Estados </t>
  </si>
  <si>
    <t xml:space="preserve">        2.4.3.0.00.0.0 - Transferências dos Municípios e de suas Entidades </t>
  </si>
  <si>
    <t xml:space="preserve">          2.4.3.0.00.1.0 Transferências dos Municípios e de suas Entidades </t>
  </si>
  <si>
    <t xml:space="preserve">          2.4.3.8.00.0.0 Transferências dos Municípios e de suas Entidades </t>
  </si>
  <si>
    <t xml:space="preserve">            2.4.3.8.01.0.0 Transferências de Municípios a Consórcios Públicos </t>
  </si>
  <si>
    <t xml:space="preserve">            2.4.3.8.10.0.0 Transferências de Convênios dos Municípios e de suas 
            Entidades </t>
  </si>
  <si>
    <t xml:space="preserve">              2.4.3.8.10.1.0 - Transferências de Convênios dos Municípios 
              destinados a Programas de Saúde </t>
  </si>
  <si>
    <t xml:space="preserve">              2.4.3.8.10.2.0 - Transferências de Convênios dos Municípios 
              destinadas a Programas de Educação </t>
  </si>
  <si>
    <t xml:space="preserve">              2.4.3.8.10.3.0 - Transferências de Convênios dos Municípios 
              destinadas a Programas de Saneamento </t>
  </si>
  <si>
    <t xml:space="preserve">              2.4.3.8.10.9.0 - Outras Transferências de Convênios dos Municípios </t>
  </si>
  <si>
    <t xml:space="preserve">            2.4.3.8.99.0.0 Outras Transferências dos Municípios </t>
  </si>
  <si>
    <t xml:space="preserve">        2.4.4.0.00.0.0 - Transferências de Instituições Privadas </t>
  </si>
  <si>
    <t xml:space="preserve">          2.4.4.0.00.1.0 Transferências de Instituições Privadas </t>
  </si>
  <si>
    <t xml:space="preserve">          2.4.4.8.00.0.0 Transferências de Instituições Privadas - Específicas de 
          Estados, DF e Municípios </t>
  </si>
  <si>
    <t xml:space="preserve">            2.4.4.8.01.0.0 - Transferências de Convênios de Instituições Privadas </t>
  </si>
  <si>
    <t xml:space="preserve">            2.4.4.8.10.0.0 - Outras Transferências de Instituições Privadas </t>
  </si>
  <si>
    <t xml:space="preserve">        2.4.5.0.00.0.0 - Transferências de Outras Instituições Públicas </t>
  </si>
  <si>
    <t xml:space="preserve">          2.4.5.0.00.1.0 Transferências de Outras Instituições Públicas </t>
  </si>
  <si>
    <t xml:space="preserve">          2.4.5.8.00.0.0 Transferências de Outras Instituições Públicas - 
          Específicas de Estados, DF e Municípios </t>
  </si>
  <si>
    <t xml:space="preserve">        2.4.6.0.00.0.0 - Transferências do Exterior </t>
  </si>
  <si>
    <t xml:space="preserve">          2.4.6.0.00.1.0 Transferências do Exterior </t>
  </si>
  <si>
    <t xml:space="preserve">          2.4.6.8.00.0.0 Transferências do Exterior - Específicas de Estados, DF 
          e Municípios </t>
  </si>
  <si>
    <t xml:space="preserve">            2.4.6.8.01.0.0 - Transferências do Exterior </t>
  </si>
  <si>
    <t xml:space="preserve">              2.4.6.8.01.1.0 - Transferências do Exterior para Programas de Saúde </t>
  </si>
  <si>
    <t xml:space="preserve">              2.4.6.8.10.1.0 - Outras Transferências do Exterior Não Especificadas 
              Anteiormente </t>
  </si>
  <si>
    <t xml:space="preserve">        2.4.7.0.00.0.0 - Transferências de Pessoas Físicas </t>
  </si>
  <si>
    <t xml:space="preserve">          2.4.7.0.00.1.0 Transferências de Pessoas Físicas </t>
  </si>
  <si>
    <t xml:space="preserve">          2.4.7.8.00.0.0 Transferências de Pessoas Físicas - Específicas de 
          Estados, DF e Municípios </t>
  </si>
  <si>
    <t xml:space="preserve">            2.4.7.8.01.0.0 - Transferências de Pessoas Físicas </t>
  </si>
  <si>
    <t xml:space="preserve">              2.4.7.8.01.1.0 - Transferências de Pessoas Físicas para Programas de 
              Saúde </t>
  </si>
  <si>
    <t xml:space="preserve">              2.4.7.8.01.9.0 - Outras Transferências de Pessoas Físicas Não 
              Especificadas Anteriormente </t>
  </si>
  <si>
    <t xml:space="preserve">        2.4.8.0.00.0.0 - Transferências Provenientes de Depósito Não 
        Identificados </t>
  </si>
  <si>
    <t xml:space="preserve">          2.4.8.0.00.1.0 Transferências Provenientes de Depósito Não 
          Identificados </t>
  </si>
  <si>
    <t xml:space="preserve">          2.4.8.8.00.0.0 Transferências Provenientes de Depósito Não 
          Identificados - Específica E/DF/M </t>
  </si>
  <si>
    <t xml:space="preserve">      2.9.0.0.00.0.0 - Outras Receitas de Capital </t>
  </si>
  <si>
    <t xml:space="preserve">        2.9.1.0.00.0.0 - Integralização de Capital Social </t>
  </si>
  <si>
    <t xml:space="preserve">        2.9.2.0.00.0.0 - Resultado do Banco Central </t>
  </si>
  <si>
    <t xml:space="preserve">          2.9.2.0.00.1.0 - Resultado do Banco Central - Operações com Reservas e 
          Derivativos Cambiais </t>
  </si>
  <si>
    <t xml:space="preserve">          2.9.2.0.00.2.0 - Resultado do Banco Central - Demais Operações </t>
  </si>
  <si>
    <t xml:space="preserve">        2.9.3.0.00.0.0 - Remuneração das Disponibilidades do Tesouro </t>
  </si>
  <si>
    <t xml:space="preserve">        2.9.4.0.00.0.0 - Resgate de Títulos do Tesouro </t>
  </si>
  <si>
    <t xml:space="preserve">        2.9.9.0.00.0.0 - Demais Receitas de Capital </t>
  </si>
  <si>
    <t xml:space="preserve">          2.9.9.0.00.1.0 Demais Receitas de Capital </t>
  </si>
  <si>
    <t xml:space="preserve">          2.9.9.8.00.0.0 Demais Receitas de Capital Específicas de Estados, DF e 
          Municípios </t>
  </si>
  <si>
    <t xml:space="preserve">  RECEITAS (INTRA-ORÇAMENTÁRIAS) (II) </t>
  </si>
  <si>
    <t xml:space="preserve">    7.0.0.0.00.0.0 - Receitas Correntes </t>
  </si>
  <si>
    <t xml:space="preserve">      7.1.0.0.00.0.0 - Impostos, Taxas e Contribuições de Melhoria </t>
  </si>
  <si>
    <t xml:space="preserve">      7.2.0.0.00.0.0 - Contribuições </t>
  </si>
  <si>
    <t xml:space="preserve">        7.2.1.0.00.0.0 - Contribuições Sociais </t>
  </si>
  <si>
    <t xml:space="preserve">          7.2.1.1.00.0.0 - Contribuição para Financiamento da Seguridade Social - 
          COFINS </t>
  </si>
  <si>
    <t xml:space="preserve">          7.2.1.2.00.0.0 - Contribuição para o Programa de Integração Social e 
          para Programa de Formação de Patrimônio do Servidor Público PIS/PASEP </t>
  </si>
  <si>
    <t xml:space="preserve">          7.2.1.3.00.0.0 - Contribuição Social sobre o Lucro Líquido - CSLL </t>
  </si>
  <si>
    <t xml:space="preserve">          7.2.1.4.00.0.0 - Contribuições para o Regime Geral de Previdência 
          Social - RGPS </t>
  </si>
  <si>
    <t xml:space="preserve">            7.2.1.4.01.0.0 - Contribuição Previdenciária da Empresa </t>
  </si>
  <si>
    <t xml:space="preserve">            7.2.1.4.02.0.0 - Contribuição Previdenciária do Empregador Doméstico </t>
  </si>
  <si>
    <t xml:space="preserve">            7.2.1.4.03.0.0 - Contribuição Previdenciária do Segurado Obrigatório </t>
  </si>
  <si>
    <t xml:space="preserve">            7.2.1.4.04.0.0 - Conbrituição Previdenciária do Segurado Facultativo </t>
  </si>
  <si>
    <t xml:space="preserve">            7.2.1.4.49.0.0 - Contribuições para o Regime Geral de Previdência 
            Social - RGPS - Parcelamentos </t>
  </si>
  <si>
    <t xml:space="preserve">          7.2.1.5.00.0.0 - Contribuição para o Plano de Seguridade Social do 
          Servidor Público - CPSSS </t>
  </si>
  <si>
    <t xml:space="preserve">            7.2.1.5.01.0.0 - CPSSS - Servidor Civil </t>
  </si>
  <si>
    <t xml:space="preserve">            7.2.1.5.02.0.0 - CPSSS Patronal </t>
  </si>
  <si>
    <t xml:space="preserve">              7.2.1.5.02.1.0 - CPSSS Patronal - Servidor Civil </t>
  </si>
  <si>
    <t xml:space="preserve">              7.2.1.5.02.2.0 - CPSSS Oriunda de Sentenças Judiciais - Patronal - 
              Servidor Civil </t>
  </si>
  <si>
    <t xml:space="preserve">            7.2.1.5.03.0.0 - CPSSS - Parcelamentos </t>
  </si>
  <si>
    <t xml:space="preserve">          7.2.1.6.00.0.0 - Contribuição para Fundos de Assistência Médica </t>
  </si>
  <si>
    <t xml:space="preserve">            7.2.1.6.01.0.0 - Contribuição para Fundos de Assistência Médica - 
            Policiais Militares </t>
  </si>
  <si>
    <t xml:space="preserve">              7.2.1.6.01.1.0 - Contribuição para Fundos de Assistência Médica - 
              Policiais Militares </t>
  </si>
  <si>
    <t xml:space="preserve">              7.2.1.6.01.2.0 - Contribuição para Fundos de Assistência Médica - 
              Policiais Militares - Parcelamentos </t>
  </si>
  <si>
    <t xml:space="preserve">            7.2.1.6.02.0.0 - Contribuição para Fundos de Assistência Médica - 
            Bombeiros Militares </t>
  </si>
  <si>
    <t xml:space="preserve">              7.2.1.6.02.1.0 - Contribuição para Fundos de Assistência Médica - 
              Bombeiros Militares </t>
  </si>
  <si>
    <t xml:space="preserve">              7.2.1.6.02.2.0 - Contribuição para Fundos de Assistência Médica - 
              Bombeiros Militares - Parcelamentos </t>
  </si>
  <si>
    <t xml:space="preserve">            7.2.1.6.03.0.0 - Contribuição para Fundos de Assistência Médica - 
            Servidores Civis </t>
  </si>
  <si>
    <t xml:space="preserve">              7.2.1.6.03.1.0 - Contribuição para Fundos de Assistência Médica - 
              Servidores Civis </t>
  </si>
  <si>
    <t xml:space="preserve">              7.2.1.6.03.2.0 - Contribuição para Fundos de Assistência Médica - 
              Servidores Civis - Parcelamentos </t>
  </si>
  <si>
    <t xml:space="preserve">            7.2.1.6.04.0.0 - Contribuição para Fundos de Assistência Médica - 
            Outros Beneficiários </t>
  </si>
  <si>
    <t xml:space="preserve">              7.2.1.6.04.1.0 - Contribuição para Fundos de Assistência Médica - 
              Outros Beneficiários </t>
  </si>
  <si>
    <t xml:space="preserve">              7.2.1.6.04.2.0 - Contribuição para Fundos de Assistência Médica - 
              Outros Beneficiários - Parcelamentos </t>
  </si>
  <si>
    <t xml:space="preserve">          7.2.1.7.00.0.0 - Contribuições sobre Concursos de Prognósticos e 
          Sorteios </t>
  </si>
  <si>
    <t xml:space="preserve">          7.2.1.8.00.0.0 Contribuições Sociais Específicas de Estados, DF e 
          Municípios </t>
  </si>
  <si>
    <t xml:space="preserve">            7.2.1.8.01.0.0 - Contribuição do Servidor Civil para o Plano de 
            Seguridade Social - CPSSS - Específico de EST/DF/MUN </t>
  </si>
  <si>
    <t xml:space="preserve">            7.2.1.8.02.0.0 - CPSSS - Parcelamentos - Específico de EST/DF/MUN </t>
  </si>
  <si>
    <t xml:space="preserve">            7.2.1.8.03.0.0 - CPSSS Patronal - Servidor Civil - Específico de 
            EST/DF/MUN </t>
  </si>
  <si>
    <t xml:space="preserve">              7.2.1.8.03.1.0 - CPSSS Patronal - Servidor Civil Ativo </t>
  </si>
  <si>
    <t xml:space="preserve">              7.2.1.8.03.2.0 - CPSSS Patronal - Servidor Civil Inativo </t>
  </si>
  <si>
    <t xml:space="preserve">              7.2.1.8.03.3.0 - CPSSS Patronal - Servidor Civil - Pensionistas </t>
  </si>
  <si>
    <t xml:space="preserve">              7.2.1.8.03.4.0 - CPSSS Patronal - Oriunda de Sentenças Judiciais - 
              Servidor Civil Ativo </t>
  </si>
  <si>
    <t xml:space="preserve">              7.2.1.8.03.5.0 - CPSSS Patronal - Oriunda de Sentenças Judiciais - 
              Servidor Civil Inativo </t>
  </si>
  <si>
    <t xml:space="preserve">              7.2.1.8.03.6.0 - CPSSS Patronal - Oriunda de Sentenças Judiciais - 
              Servidor Civil - Pensionistas </t>
  </si>
  <si>
    <t xml:space="preserve">            7.2.1.8.04.0.0 - CPSSS Patronal - Parcelamentos - Específico de 
            EST/DF/MUN </t>
  </si>
  <si>
    <t xml:space="preserve">              7.2.1.8.04.1.0 - CPSSS Patronal - Parcelamentos - Servidor Civil 
              Ativo </t>
  </si>
  <si>
    <t xml:space="preserve">              7.2.1.8.04.2.0 - CPSSS Patronal - Parcelamentos - Servidor Civil 
              Inativo </t>
  </si>
  <si>
    <t xml:space="preserve">              7.2.1.8.04.3.0 - CPSSS Patronal - Parcelamentos - Servidor Civil - 
              Pensionistas </t>
  </si>
  <si>
    <t xml:space="preserve">              7.2.1.8.04.4.0 - CPSSS Patronal - Parcelamentos - Oriunda de 
              Sentenças Judiciais - Servidor Civil Ativo </t>
  </si>
  <si>
    <t xml:space="preserve">              7.2.1.8.04.5.0 - CPSSS Patronal - Parcelamentos - Oriunda de 
              Sentenças Judiciais - Servidor Civil Inativo </t>
  </si>
  <si>
    <t xml:space="preserve">              7.2.1.8.04.6.0 - CPSSS Patronal - Parcelamentos - Oriunda de 
              Sentenças Judiciais - Servidor Civil - Pensionistas </t>
  </si>
  <si>
    <t xml:space="preserve">            7.2.1.8.05.0.0 - Contribuição dos Militares e Pensionistas para 
            Previdência Militar de Estados e DF </t>
  </si>
  <si>
    <t xml:space="preserve">            7.2.1.8.06.0.0 - Contribuição dos Militares e Pensionistas para 
            Previdência Militar - Parcelamentos - Específico de EST/DF/MUN </t>
  </si>
  <si>
    <t xml:space="preserve">            7.2.1.8.07.0.0 - Contribuição Patronal para Previdência Militar de 
            Estados e DF </t>
  </si>
  <si>
    <t xml:space="preserve">              7.2.1.8.07.1.0 - Contribuição Patronal - Militar Ativo </t>
  </si>
  <si>
    <t xml:space="preserve">              7.2.1.8.07.2.0 - Contribuição Patronal - Militar Inativo </t>
  </si>
  <si>
    <t xml:space="preserve">              7.2.1.8.07.3.0 - Contribuição Patronal - Pensionistas Militares </t>
  </si>
  <si>
    <t xml:space="preserve">            7.2.1.8.08.0.0 - Contribuição Patronal para Previdência Militar de 
            Estados e DF - Parcelamentos </t>
  </si>
  <si>
    <t xml:space="preserve">              7.2.1.8.08.1.0 - Contribuição Patronal - Parcelamentos - Militar 
              Ativo </t>
  </si>
  <si>
    <t xml:space="preserve">              7.2.1.8.08.2.0 - Contribuição Patronal - Parcelamentos - Militar 
              Inativo </t>
  </si>
  <si>
    <t xml:space="preserve">              7.2.1.8.08.3.0 - Contribuição Patronal - Parcelamentos - Pensionistas 
              Militares </t>
  </si>
  <si>
    <t xml:space="preserve">          7.2.1.9.00.0.0 - Outras Contribuições Sociais </t>
  </si>
  <si>
    <t xml:space="preserve">        7.2.2.0.00.0.0 - Contribuições Econômicas </t>
  </si>
  <si>
    <t xml:space="preserve">          7.2.2.8.00.0.0 - Contribuições Econômicas Específicas de Estados e 
          Municípios </t>
  </si>
  <si>
    <t xml:space="preserve">        7.2.3.0.00.0.0 - Contribuições para Entidades Privadas de Serviço Social 
        e de Formação Profissional </t>
  </si>
  <si>
    <t xml:space="preserve">        7.2.4.0.00.0.0 - Contribuição para o Custeio do Serviço de Iluminação 
        Pública - Intraorçamentárias </t>
  </si>
  <si>
    <t xml:space="preserve">      7.3.0.0.00.0.0 - Receita Patrimonial </t>
  </si>
  <si>
    <t xml:space="preserve">        7.3.1.0.00.0.0 - Exploração do Patrimônio Imobiliário do Estado </t>
  </si>
  <si>
    <t xml:space="preserve">          7.3.1.0.01.0.0 - Aluguéis, Arrendamentos, Foros, Laudêmios, Tarifas de 
          Ocupação </t>
  </si>
  <si>
    <t xml:space="preserve">          7.3.1.0.02.0.0 - Concessão, Permissão, Autorização ou Cessão do Direito 
          de Uso de Bens Imóveis Públicos </t>
  </si>
  <si>
    <t xml:space="preserve">          7.3.1.0.99.0.0 - Outras Receitas Imobiliárias </t>
  </si>
  <si>
    <t xml:space="preserve">        7.3.2.0.00.0.0 - Valores Mobiliários </t>
  </si>
  <si>
    <t xml:space="preserve">          7.3.2.1.00.0.0 - Juros e Correções Monetárias </t>
  </si>
  <si>
    <t xml:space="preserve">          7.3.2.2.00.0.0 - Dividendos </t>
  </si>
  <si>
    <t xml:space="preserve">          7.3.2.3.00.0.0 - Participações </t>
  </si>
  <si>
    <t xml:space="preserve">          7.3.2.9.00.0.0 - Outros Valores Mobiliários </t>
  </si>
  <si>
    <t xml:space="preserve">        7.3.3.0.00.0.0 - Delegação de Serviços Públicos Mediante Concessão, 
        Permissão, Autorização ou Licença </t>
  </si>
  <si>
    <t xml:space="preserve">          7.3.3.1.00.0.0 - Delegação para a Prestação dos Serviços de Transporte </t>
  </si>
  <si>
    <t xml:space="preserve">            7.3.3.1.01.0.0 - Delegação para a Prestação dos Serviços de Transporte 
            Rodoviário </t>
  </si>
  <si>
    <t xml:space="preserve">            7.3.3.1.02.0.0 - Delegação para a Prestação dos Serviços de Transporte 
            Ferroviário </t>
  </si>
  <si>
    <t xml:space="preserve">            7.3.3.1.03.0.0 - Delegação para a Prestação dos Serviços de Transporte 
            Metroviário </t>
  </si>
  <si>
    <t xml:space="preserve">            7.3.3.1.04.0.0 - Delegação para a Prestação dos Serviços de Transporte 
            Aquaviário </t>
  </si>
  <si>
    <t xml:space="preserve">            7.3.3.1.05.0.0 - Delegação para a Prestação dos Serviços de Transporte 
            Aeroviário </t>
  </si>
  <si>
    <t xml:space="preserve">          7.3.3.2.00.0.0 - Delegação dos Serviços de Infraestrutura </t>
  </si>
  <si>
    <t xml:space="preserve">            7.3.3.2.01.0.0 - Delegação para Exploração da Infraestrutura de 
            Transporte Rodoviário </t>
  </si>
  <si>
    <t xml:space="preserve">            7.3.3.2.02.0.0 - Delegação para Exploração da Infraestrutura de 
            Transporte Ferroviário </t>
  </si>
  <si>
    <t xml:space="preserve">            7.3.3.2.03.0.0 - Delegação para Exploração da Infraestrutura de 
            Transporte Aquaviário </t>
  </si>
  <si>
    <t xml:space="preserve">            7.3.3.2.04.0.0 - Delegação para Exploração da Infraestrutura 
            Aeroportuária </t>
  </si>
  <si>
    <t xml:space="preserve">          7.3.3.3.00.0.0 - Delegação dos Serviços de Telecomunicação </t>
  </si>
  <si>
    <t xml:space="preserve">          7.3.3.9.00.0.0 - Demais Delegações de Serviços Públicos </t>
  </si>
  <si>
    <t xml:space="preserve">        7.3.4.0.00.0.0 - Exploração de Recursos Naturais </t>
  </si>
  <si>
    <t xml:space="preserve">          7.3.4.1.00.0.0 - Petróleo - Regime de Concessão </t>
  </si>
  <si>
    <t xml:space="preserve">            7.3.4.1.01.0.0 - Outorga de Exploração e Produção de Petróleo e Gás 
            Natural - Regime de Concessão </t>
  </si>
  <si>
    <t xml:space="preserve">            7.3.4.1.02.0.0 - Royalties Mínimos pela Produção de Petróleo - 
            Contrato de Concessão </t>
  </si>
  <si>
    <t xml:space="preserve">            7.3.4.1.03.0.0 - Royalties Excedentes pela Produção de Petróleo - 
            Contrato de Concessão </t>
  </si>
  <si>
    <t xml:space="preserve">            7.3.4.1.04.0.0 - Participação Especial pela Produção de Petróleo - 
            Contrato de Concessão </t>
  </si>
  <si>
    <t xml:space="preserve">          7.3.4.2.00.0.0 - Petróleo - Regime de Cessão Onerosa </t>
  </si>
  <si>
    <t xml:space="preserve">            7.3.4.2.02.0.0 - Royalties Mínimos pela Produção de Petróleo - Cessão 
            Onerosa - Declaração de Comercialidade a partir de 3/12/2012 </t>
  </si>
  <si>
    <t xml:space="preserve">            7.3.4.2.03.0.0 - Royalties Excedentes pela Produção de Petróleo - 
            Cessão Onerosa - Declaração de Comercialidade a partir de 3/12/2012 </t>
  </si>
  <si>
    <t xml:space="preserve">          7.3.4.3.00.0.0 - Petróleo - Regime de Partilha de Produção </t>
  </si>
  <si>
    <t xml:space="preserve">            7.3.4.3.01.0.0 - Outorga dos Serviços de Exploração e Produção de 
            Petróleo e Gás Natural - Regime de Partilha de Produção </t>
  </si>
  <si>
    <t xml:space="preserve">            7.3.4.3.02.0.0 - Royalties pela Produção de Petróleo - Partilha de 
            Produção - Declaração de Comercialidade a partir de 3/12/2012 </t>
  </si>
  <si>
    <t xml:space="preserve">          7.3.4.4.00.0.0 - Exploração de Recursos Minerais </t>
  </si>
  <si>
    <t xml:space="preserve">            7.3.4.4.01.0.0 - Outorga de Direitos de Exploração e Pesquisa Mineral </t>
  </si>
  <si>
    <t xml:space="preserve">            7.3.4.4.02.0.0 - Compensação Financeira pela Exploração de Recursos 
            Minerais </t>
  </si>
  <si>
    <t xml:space="preserve">          7.3.4.5.00.0.0 - Exploração de Recursos Hídricos </t>
  </si>
  <si>
    <t xml:space="preserve">            7.3.4.5.01.0.0 - Outorga de Direitos de Uso de Recursos Hídricos </t>
  </si>
  <si>
    <t xml:space="preserve">            7.3.4.5.02.0.0 - Concessão de Uso do Potencial de Energia Hidráulica </t>
  </si>
  <si>
    <t xml:space="preserve">            7.3.4.5.03.0.0 - Compensação Financeira com a Exploração de Recursos 
            Hídricos </t>
  </si>
  <si>
    <t xml:space="preserve">          7.3.4.6.00.0.0 - Exploração de Recursos Florestais </t>
  </si>
  <si>
    <t xml:space="preserve">            7.3.4.6.01.0.0 - Concessão de Florestas Nacionais </t>
  </si>
  <si>
    <t xml:space="preserve">            7.3.4.6.02.0.0 - Outras Concessões Florestais </t>
  </si>
  <si>
    <t xml:space="preserve">            7.3.4.6.99.0.0 - Demais Receitas de Concessão Florestal </t>
  </si>
  <si>
    <t xml:space="preserve">          7.3.4.9.00.0.0 - Exploração de Outros Recursos Naturais </t>
  </si>
  <si>
    <t xml:space="preserve">            7.3.4.9.01.0.0 - Compensações Ambientais </t>
  </si>
  <si>
    <t xml:space="preserve">            7.3.4.9.99.0.0 - Outras Delegações para Exploração de Recursos 
            Naturais </t>
  </si>
  <si>
    <t xml:space="preserve">        7.3.5.0.00.0.0 - Exploração do Patrimônio Intangível </t>
  </si>
  <si>
    <t xml:space="preserve">          7.3.5.0.01.0.0 - Outorga de Direito de Uso ou de Exploração de Criação 
          Protegida - Instituição Científica e Tecnológica </t>
  </si>
  <si>
    <t xml:space="preserve">          7.3.5.0.02.0.0 - Direito de Uso da Imagem e de Reprodução dos Bens do 
          Acervo Patrimonial </t>
  </si>
  <si>
    <t xml:space="preserve">          7.3.5.0.03.0.0 - Royalties pela Exploração do Patrimônio Genético ou 
          Conhecimento Tradicional Associado </t>
  </si>
  <si>
    <t xml:space="preserve">          7.3.5.0.04.0.0 - Royalties pela Comercialização de Produtos Resultantes 
          de Criação Protegida </t>
  </si>
  <si>
    <t xml:space="preserve">        7.3.6.0.00.0.0 - Cessão de Direitos </t>
  </si>
  <si>
    <t xml:space="preserve">          7.3.6.0.01.0.0 - Cessão do Direito de Operacionalização de Pagamentos </t>
  </si>
  <si>
    <t xml:space="preserve">        7.3.9.0.00.0.0 - Demais Receitas Patrimoniais </t>
  </si>
  <si>
    <t xml:space="preserve">      7.4.0.0.00.0.0 - Receita Agropecuária </t>
  </si>
  <si>
    <t xml:space="preserve">      7.5.0.0.00.0.0 - Receita Industrial </t>
  </si>
  <si>
    <t xml:space="preserve">      7.6.0.0.00.0.0 - Receita de Serviços </t>
  </si>
  <si>
    <t xml:space="preserve">        7.6.1.0.00.0.0 - Serviços Administrativos e Comerciais Gerais </t>
  </si>
  <si>
    <t xml:space="preserve">          7.6.1.0.01.0.0 - Serviços Administrativos e Comerciais Gerais </t>
  </si>
  <si>
    <t xml:space="preserve">          7.6.1.0.02.0.0 - Inscrição em Concursos e Processos Seletivos </t>
  </si>
  <si>
    <t xml:space="preserve">          7.6.1.0.03.0.0 - Serviços de Registro, Certificação e Fiscalização </t>
  </si>
  <si>
    <t xml:space="preserve">          7.6.1.0.04.0.0 - Serviços de Informação e Tecnologia </t>
  </si>
  <si>
    <t xml:space="preserve">        7.6.2.0.00.0.0 - Serviços e Atividades Referentes à Navegação e ao 
        Transporte </t>
  </si>
  <si>
    <t xml:space="preserve">          7.6.2.0.01.0.0 - Serviços de Navegação </t>
  </si>
  <si>
    <t xml:space="preserve">          7.6.2.0.02.0.0 - Serviços de Transporte </t>
  </si>
  <si>
    <t xml:space="preserve">          7.6.2.0.03.0.0 - Serviços Portuários </t>
  </si>
  <si>
    <t xml:space="preserve">          7.6.2.0.04.0.0 - Serviços Aeroportuários </t>
  </si>
  <si>
    <t xml:space="preserve">        7.6.3.0.00.0.0 - Serviços e Atividades Referentes à Saúde </t>
  </si>
  <si>
    <t xml:space="preserve">          7.6.3.0.01.0.0 - Serviços de Atendimento à Saúde </t>
  </si>
  <si>
    <t xml:space="preserve">          7.6.3.0.02.0.0 - Serviços de Assistência à Saúde de Servidores Civis e 
          Militares </t>
  </si>
  <si>
    <t xml:space="preserve">            7.6.3.0.02.1.0 - Serviços de Assistência à Saúde Suplementar do 
            Servidor Civil </t>
  </si>
  <si>
    <t xml:space="preserve">            7.6.3.0.02.2.0 - Serviços de Assistência Médico-Hospitalar do Militar </t>
  </si>
  <si>
    <t xml:space="preserve">          7.6.3.8.00.0.0 - Serviços e Atividades Referentes à Saúde - Específico 
          para Estados/DF/Municípios </t>
  </si>
  <si>
    <t xml:space="preserve">            7.6.3.8.01.0.0 - Serviços de Saúde - Específico para 
            Estados/DF/Municípios </t>
  </si>
  <si>
    <t xml:space="preserve">              7.6.3.8.01.1.0 - Serviços Hospitalares </t>
  </si>
  <si>
    <t xml:space="preserve">              7.6.3.8.01.2.0 - Serviços de Registro de Análise e de Controle </t>
  </si>
  <si>
    <t xml:space="preserve">              7.6.3.8.01.3.0 - Serviços Radiológicos e Laboratoriais </t>
  </si>
  <si>
    <t xml:space="preserve">              7.6.3.8.01.4.0 - Serviços Ambulatoriais </t>
  </si>
  <si>
    <t xml:space="preserve">              7.6.3.8.01.9.0 - Outros Serviços de Saúde </t>
  </si>
  <si>
    <t xml:space="preserve">        7.6.4.0.00.0.0 - Serviços e Atividades Financeiras </t>
  </si>
  <si>
    <t xml:space="preserve">          7.6.4.0.01.0.0 - Retorno de Operações, Juros e Encargos Financeiros </t>
  </si>
  <si>
    <t xml:space="preserve">          7.6.4.0.02.0.0 - Concessão de Avais, Garantias e Seguros </t>
  </si>
  <si>
    <t xml:space="preserve">          7.6.4.0.03.0.0 - Remuneração sobre Repasse para Programas de 
          Desenvolvimento Econômico </t>
  </si>
  <si>
    <t xml:space="preserve">        7.6.9.0.00.0.0 - Outros Serviços </t>
  </si>
  <si>
    <t xml:space="preserve">      7.7.0.0.00.0.0 - Transferências Correntes </t>
  </si>
  <si>
    <t xml:space="preserve">        7.7.1.0.00.0.0 - Transferências da União e de suas Entidades </t>
  </si>
  <si>
    <t xml:space="preserve">        7.7.2.0.00.0.0 - Transferências dos Estados e do Distrito Federal e de 
        suas Entidades </t>
  </si>
  <si>
    <t xml:space="preserve">        7.7.3.0.00.0.0 - Transferências dos Municípios e de suas Entidades </t>
  </si>
  <si>
    <t xml:space="preserve">        7.7.4.0.00.0.0 - Transferências de Instituições Privadas </t>
  </si>
  <si>
    <t xml:space="preserve">        7.7.5.0.00.0.0 - Transferências de Outras Instituições Públicas </t>
  </si>
  <si>
    <t xml:space="preserve">        7.7.6.0.00.0.0 - Transferências do Exterior </t>
  </si>
  <si>
    <t xml:space="preserve">        7.7.7.0.00.0.0 - Transferências de Pessoas Físicas </t>
  </si>
  <si>
    <t xml:space="preserve">        7.7.8.0.00.0.0 - Transferências Provenientes de Depósitos Não 
        Identificados </t>
  </si>
  <si>
    <t xml:space="preserve">      7.9.0.0.00.0.0 - Outras Receitas Correntes </t>
  </si>
  <si>
    <t xml:space="preserve">        7.9.1.0.00.0.0 - Multas Administrativas, Contratuais e Judiciais </t>
  </si>
  <si>
    <t xml:space="preserve">        7.9.2.0.00.0.0 - Indenizações, Restituições e Ressarcimentos </t>
  </si>
  <si>
    <t xml:space="preserve">        7.9.3.0.00.0.0 - Bens, Direitos e Valores Incorporados ao Patrimônio 
        Público </t>
  </si>
  <si>
    <t xml:space="preserve">        7.9.9.0.00.0.0 - Demais Receitas Correntes </t>
  </si>
  <si>
    <t xml:space="preserve">          7.9.9.0.01.0.0 - Aportes Periódicos para Amortização de Déficit 
          Atuarial do RPPS </t>
  </si>
  <si>
    <t xml:space="preserve">          7.9.9.0.02.0.0 - Aportes Periódicos para Compensações ao RGPS </t>
  </si>
  <si>
    <t xml:space="preserve">          7.9.9.0.03.0.0 - Compensações Financeiras entre o Regime Geral e os 
          Regimes Próprios de Previdência dos Servidores </t>
  </si>
  <si>
    <t xml:space="preserve">          7.9.9.0.04.0.0 - Contribuição ao Montepio Civil </t>
  </si>
  <si>
    <t xml:space="preserve">          7.9.9.0.05.0.0 - Barreiras Técnicas ao Comércio Exterior </t>
  </si>
  <si>
    <t xml:space="preserve">          7.9.9.0.06.0.0 - Contrapartida de Subvenções ou Subsídios </t>
  </si>
  <si>
    <t xml:space="preserve">          7.9.9.0.07.0.0 - Disponibilidades de Recursos do Fundo Social </t>
  </si>
  <si>
    <t xml:space="preserve">          7.9.9.0.08.0.0 - Prêmio do Seguro Obrigatório de Danos Pessoais 
          causados por Veículos Automotores de Via Terrestre - DPVAT </t>
  </si>
  <si>
    <t xml:space="preserve">          7.9.9.0.09.0.0 - Prestação de Contas Eleitorais </t>
  </si>
  <si>
    <t xml:space="preserve">          7.9.9.0.10.0.0 - Reserva Global de Reversão </t>
  </si>
  <si>
    <t xml:space="preserve">          7.9.9.0.11.0.0 - Variação Cambial </t>
  </si>
  <si>
    <t xml:space="preserve">          7.9.9.0.12.0.0 - Encargos Legais pela Inscrição em Dívida Ativa e 
          Receitas de Ônus de Sucumbência </t>
  </si>
  <si>
    <t xml:space="preserve">          7.9.9.0.13.0.0 - Recursos Recebidos de Órgãos, Entidades ou Fundos, por 
          Força de Determinação Constitucional ou Legal </t>
  </si>
  <si>
    <t xml:space="preserve">          7.9.9.0.14.0.0 - Outras Receitas Administradas pela RFB </t>
  </si>
  <si>
    <t xml:space="preserve">          7.9.9.0.99.0.0 - Outras Receitas </t>
  </si>
  <si>
    <t xml:space="preserve">    8.0.0.0.00.0.0 - Receitas de Capital </t>
  </si>
  <si>
    <t xml:space="preserve">      8.1.0.0.00.0.0 - Operações de Crédito </t>
  </si>
  <si>
    <t xml:space="preserve">        8.1.1.0.00.0.0 - Operações de Crédito - Mercado Interno </t>
  </si>
  <si>
    <t xml:space="preserve">        8.1.2.0.00.0.0 - Operações de Crédito - Mercado Externo </t>
  </si>
  <si>
    <t xml:space="preserve">      8.2.0.0.00.0.0 - Alienação de Bens </t>
  </si>
  <si>
    <t xml:space="preserve">        8.2.1.0.00.0.0 - Alienação de Bens Móveis </t>
  </si>
  <si>
    <t xml:space="preserve">        8.2.2.0.00.0.0 - Alienação de Bens Imóveis </t>
  </si>
  <si>
    <t xml:space="preserve">        8.2.3.0.00.0.0 - Alienação de Bens Intangíveis </t>
  </si>
  <si>
    <t xml:space="preserve">      8.3.0.0.00.0.0 - Amortização de Empréstimos </t>
  </si>
  <si>
    <t xml:space="preserve">      8.4.0.0.00.0.0 - Transferências de Capital </t>
  </si>
  <si>
    <t xml:space="preserve">        8.4.1.0.00.0.0 - Transferências da União e de suas Entidades </t>
  </si>
  <si>
    <t xml:space="preserve">          8.4.1.0.00.1.0 - Transferências da União e de suas Entidades </t>
  </si>
  <si>
    <t xml:space="preserve">          8.4.1.8.00.0.0 - Transferências da União - Específicas de Estados, DF e 
          Municípios </t>
  </si>
  <si>
    <t xml:space="preserve">        8.4.2.0.00.0.0 - Transferências dos Estados e do Distrito Federal e de 
        suas Entidades </t>
  </si>
  <si>
    <t xml:space="preserve">          8.4.2.0.00.1.0 - Transferências dos Estados e do Distrito Federal e de 
          suas Entidades </t>
  </si>
  <si>
    <t xml:space="preserve">          8.4.2.8.00.0.0 - Transferências dos Estados, Distrito Federal, e de 
          suas Entidades </t>
  </si>
  <si>
    <t xml:space="preserve">        8.4.3.0.00.0.0 - Transferências dos Municípios e de suas Entidades </t>
  </si>
  <si>
    <t xml:space="preserve">          8.4.3.0.00.1.0 - Transferências dos Municípios e de suas Entidades </t>
  </si>
  <si>
    <t xml:space="preserve">          8.4.3.8.00.0.0 - Transferências dos Municípios e de suas Entidades </t>
  </si>
  <si>
    <t xml:space="preserve">        8.4.4.0.00.0.0 - Transferências de Instituições Privadas </t>
  </si>
  <si>
    <t xml:space="preserve">        8.4.5.0.00.0.0 - Transferências de Outras Instituições Públicas </t>
  </si>
  <si>
    <t xml:space="preserve">        8.4.6.0.00.0.0 - Transferências do Exterior </t>
  </si>
  <si>
    <t xml:space="preserve">        8.4.7.0.00.0.0 - Transferências de Pessoas Físicas </t>
  </si>
  <si>
    <t xml:space="preserve">        8.4.8.0.00.0.0 - Transferências Provenientes de Depósitos Não 
        Identificados </t>
  </si>
  <si>
    <t xml:space="preserve">      8.9.0.0.00.0.0 - Outras Receitas de Capital </t>
  </si>
  <si>
    <t xml:space="preserve">  TOTAL DAS RECEITAS (III) = (I + II) </t>
  </si>
  <si>
    <t>BASE DE DADOS - DESPESAS ORÇAMENTÁRIAS</t>
  </si>
  <si>
    <t xml:space="preserve">Despesas Empenhadas </t>
  </si>
  <si>
    <t xml:space="preserve">Despesas Orçamentárias </t>
  </si>
  <si>
    <t xml:space="preserve">Despesas por Função </t>
  </si>
  <si>
    <t xml:space="preserve">  Total Geral da Despesa </t>
  </si>
  <si>
    <t xml:space="preserve">Despesas Exceto Intraorçamentárias </t>
  </si>
  <si>
    <t xml:space="preserve">    3.0.00.00.00 - Despesas Correntes </t>
  </si>
  <si>
    <t xml:space="preserve">  01 - Legislativa </t>
  </si>
  <si>
    <t xml:space="preserve">      3.1.00.00.00 - Pessoal e Encargos Sociais </t>
  </si>
  <si>
    <t xml:space="preserve">    01.031 - Ação Legislativa </t>
  </si>
  <si>
    <t xml:space="preserve">        3.1.20.00.00 - Transferências à União </t>
  </si>
  <si>
    <t xml:space="preserve">    01.032 - Controle Externo </t>
  </si>
  <si>
    <t xml:space="preserve">        3.1.30.00.00 - Transferências a Estados e ao Distrito Federal </t>
  </si>
  <si>
    <t xml:space="preserve">    01.122 - Administração Geral </t>
  </si>
  <si>
    <t xml:space="preserve">        3.1.40.00.00 - Transferências a Municípios </t>
  </si>
  <si>
    <t xml:space="preserve">    FU01 - Demais Subfunções </t>
  </si>
  <si>
    <t xml:space="preserve">        3.1.50.00.00 - Transferências a Instituições Sem Fins Lucrativos </t>
  </si>
  <si>
    <t xml:space="preserve">  02 - Judiciária </t>
  </si>
  <si>
    <t xml:space="preserve">        3.1.71.00.00 - Transferências a Consórcios Públicos mediante contrato de 
        rateio </t>
  </si>
  <si>
    <t xml:space="preserve">    02.061 - Ação Judiciária </t>
  </si>
  <si>
    <t xml:space="preserve">        3.1.73.00.00 - Transferências a Consórcios Públicos mediante contrato de 
        rateio à conta de recursos de que tratam os §§ 1º e 2º do art. 24 da Lei 
        Complementar no 141, de 2012 </t>
  </si>
  <si>
    <t xml:space="preserve">    02.062 - Defesa do Interesse Público no Processo Judiciário </t>
  </si>
  <si>
    <t xml:space="preserve">        3.1.74.00.00 - Transferências a Consórcios Públicos mediante contrato de 
        rateio à conta de recursos de que trata o art. 25 da Lei Complementar no 
        141, de 2012 </t>
  </si>
  <si>
    <t xml:space="preserve">    02.122 - Administração Geral </t>
  </si>
  <si>
    <t xml:space="preserve">        3.1.80.00.00 - Transferências ao Exterior </t>
  </si>
  <si>
    <t xml:space="preserve">    FU02 - Demais Subfunções </t>
  </si>
  <si>
    <t xml:space="preserve">        3.1.90.00.00 - Aplicações Diretas </t>
  </si>
  <si>
    <t xml:space="preserve">  03 - Essencial à Justiça </t>
  </si>
  <si>
    <t xml:space="preserve">          3.1.90.01.00 - Aposentadorias do RPPS, Reserva Remunerada e Reformas 
          dos Militares </t>
  </si>
  <si>
    <t xml:space="preserve">    03.091 - Defesa da Ordem Jurídica </t>
  </si>
  <si>
    <t xml:space="preserve">          3.1.90.03.00 - Pensões do RPPS e do Militar </t>
  </si>
  <si>
    <t xml:space="preserve">    03.092 - Representação Judicial e Extrajudicial </t>
  </si>
  <si>
    <t xml:space="preserve">          3.1.90.04.00 - Contratação por Tempo Determinado </t>
  </si>
  <si>
    <t xml:space="preserve">    03.122 - Administração Geral </t>
  </si>
  <si>
    <t xml:space="preserve">          3.1.90.05.00 - Outros Benefícios Previdenciários do Servidor ou do 
          Militar </t>
  </si>
  <si>
    <t xml:space="preserve">    FU03 - Demais Subfunções </t>
  </si>
  <si>
    <t xml:space="preserve">          3.1.90.07.00 - Contribuição a Entidades Fechadas de Previdência </t>
  </si>
  <si>
    <t xml:space="preserve">  04 - Administração </t>
  </si>
  <si>
    <t xml:space="preserve">          3.1.90.11.00 - Vencimentos e Vantagens Fixas - Pessoal Civil </t>
  </si>
  <si>
    <t xml:space="preserve">    04.121 - Planejamento e Orçamento </t>
  </si>
  <si>
    <t xml:space="preserve">          3.1.90.12.00 - Vencimentos e Vantagens Fixas - Pessoal Militar </t>
  </si>
  <si>
    <t xml:space="preserve">    04.122 - Administração Geral </t>
  </si>
  <si>
    <t xml:space="preserve">          3.1.90.13.00 - Obrigações Patronais </t>
  </si>
  <si>
    <t xml:space="preserve">    04.123 - Administração Financeira </t>
  </si>
  <si>
    <t xml:space="preserve">            3.1.90.13.01 - FGTS </t>
  </si>
  <si>
    <t xml:space="preserve">    04.124 - Controle Interno </t>
  </si>
  <si>
    <t xml:space="preserve">            3.1.90.13.02 - Contribuições Previdenciárias - INSS </t>
  </si>
  <si>
    <t xml:space="preserve">    04.125 - Normatização e Fiscalização </t>
  </si>
  <si>
    <t xml:space="preserve">            3.1.90.13.08 - Plano de Seg. Soc. do Servidor - Pessoal Ativo </t>
  </si>
  <si>
    <t xml:space="preserve">    04.126 - Tecnologia da Informação </t>
  </si>
  <si>
    <t xml:space="preserve">            3.1.90.13.99 - Outras Obrigações Patronais </t>
  </si>
  <si>
    <t xml:space="preserve">    04.127 - Ordenamento Territorial </t>
  </si>
  <si>
    <t xml:space="preserve">          3.1.90.16.00 - Outras Despesas Variáveis - Pessoal Civil </t>
  </si>
  <si>
    <t xml:space="preserve">    04.128 - Formação de Recursos Humanos </t>
  </si>
  <si>
    <t xml:space="preserve">          3.1.90.17.00 - Outras Despesas Variáveis - Pessoal Militar </t>
  </si>
  <si>
    <t xml:space="preserve">    04.129 - Administração de Receitas </t>
  </si>
  <si>
    <t xml:space="preserve">          3.1.90.67.00 - Depósitos Compulsórios </t>
  </si>
  <si>
    <t xml:space="preserve">    04.130 - Administração de Concessões </t>
  </si>
  <si>
    <t xml:space="preserve">          3.1.90.91.00 - Sentenças Judiciais </t>
  </si>
  <si>
    <t xml:space="preserve">    04.131 - Comunicação Social </t>
  </si>
  <si>
    <t xml:space="preserve">          3.1.90.92.00 - Despesas de Exercícios Anteriores </t>
  </si>
  <si>
    <t xml:space="preserve">    FU04 - Demais Subfunções </t>
  </si>
  <si>
    <t xml:space="preserve">          3.1.90.94.00 - Indenizações e Restituições Trabalhistas </t>
  </si>
  <si>
    <t xml:space="preserve">  05 - Defesa Nacional </t>
  </si>
  <si>
    <t xml:space="preserve">          3.1.90.96.00 - Ressarcimento de Despesas de Pessoal Requisitado </t>
  </si>
  <si>
    <t xml:space="preserve">    05.151 - Defesa Área </t>
  </si>
  <si>
    <t xml:space="preserve">          3.1.90.99.00 - A Classificar </t>
  </si>
  <si>
    <t xml:space="preserve">    05.152 - Defesa Naval </t>
  </si>
  <si>
    <t xml:space="preserve">        3.1.91.00.00 - Aplicação Direta Decorrente de Operação entre Órgãos, 
        Fundos e Entidades Integrantes dos Orçamentos Fiscal e da Seguridade 
        Social </t>
  </si>
  <si>
    <t xml:space="preserve">    05.153 - Defesa Terrestre </t>
  </si>
  <si>
    <t xml:space="preserve">          3.1.91.04.00 - Contratação por Tempo Determinado </t>
  </si>
  <si>
    <t xml:space="preserve">    05.122 - Administração Geral </t>
  </si>
  <si>
    <t xml:space="preserve">          3.1.91.13.00 - Contribuições Patronais </t>
  </si>
  <si>
    <t xml:space="preserve">    FU05 - Demais Subfunções </t>
  </si>
  <si>
    <t xml:space="preserve">            3.1.91.13.03 - Contribuição Patronal para o RPPS - Intraorçamentária </t>
  </si>
  <si>
    <t xml:space="preserve">  06 - Segurança Pública </t>
  </si>
  <si>
    <t xml:space="preserve">            3.1.91.13.99 - Outras Obrigações Patronais - Intraorçamentária </t>
  </si>
  <si>
    <t xml:space="preserve">    06.181 - Policiamento </t>
  </si>
  <si>
    <t xml:space="preserve">          3.1.91.91.00 - Sentenças Judiciais </t>
  </si>
  <si>
    <t xml:space="preserve">    06.182 - Defesa Civil </t>
  </si>
  <si>
    <t xml:space="preserve">          3.1.91.92.00 - Despesas de Exercícios Anteriores </t>
  </si>
  <si>
    <t xml:space="preserve">    06.183 - Informação e Inteligência </t>
  </si>
  <si>
    <t xml:space="preserve">          3.1.91.94.00 - Indenizações e Restituições Trabalhistas </t>
  </si>
  <si>
    <t xml:space="preserve">    06.122 - Administração Geral </t>
  </si>
  <si>
    <t xml:space="preserve">          3.1.91.96.00 - Ressarcimento de Despesas de Pessoal Requisitado </t>
  </si>
  <si>
    <t xml:space="preserve">    FU06 - Demais Subfunções </t>
  </si>
  <si>
    <t xml:space="preserve">          3.1.91.99.00 - A Classificar </t>
  </si>
  <si>
    <t xml:space="preserve">  07 - Relações Exteriores </t>
  </si>
  <si>
    <t xml:space="preserve">        3.1.95.00.00 - Aplicação Direta à conta de recursos de que tratam os §§ 
        1º e 2º do art. 24 da Lei Complementar no 141, de 2012 </t>
  </si>
  <si>
    <t xml:space="preserve">    07.211 - Relações Diplomáticas </t>
  </si>
  <si>
    <t xml:space="preserve">        3.1.96.00.00 - Aplicação Direta à conta de recursos de que trata o art. 
        25 da Lei Complementar no 141, de 2012 </t>
  </si>
  <si>
    <t xml:space="preserve">    07.212 - Cooperação Internacional </t>
  </si>
  <si>
    <t xml:space="preserve">        3.1.99.00.00 - A Definir </t>
  </si>
  <si>
    <t xml:space="preserve">    07.122 - Administração Geral </t>
  </si>
  <si>
    <t xml:space="preserve">          3.1.99.99.00 - A Classificar </t>
  </si>
  <si>
    <t xml:space="preserve">    FU07 - Demais Subfunções </t>
  </si>
  <si>
    <t xml:space="preserve">      3.2.00.00.00 - Juros e Encargos da Dívida </t>
  </si>
  <si>
    <t xml:space="preserve">  08 - Assistência Social </t>
  </si>
  <si>
    <t xml:space="preserve">        3.2.71.00.00 - Transferências a Consórcios Públicos mediante contrato de 
        rateio </t>
  </si>
  <si>
    <t xml:space="preserve">    08.241 - Assistência ao Idoso </t>
  </si>
  <si>
    <t xml:space="preserve">        3.2.73.00.00 - Transferências a Consórcios Públicos mediante contrato de 
        rateio à conta de recursos de que tratam os §§ 1º e 2º do art. 24 da Lei 
        Complementar nº 141, de 2012 </t>
  </si>
  <si>
    <t xml:space="preserve">    08.242 - Assistência ao Portador de Deficiência </t>
  </si>
  <si>
    <t xml:space="preserve">        3.2.74.00.00 - Transferências a Consórcios Públicos mediante contrato de 
        rateio à conta de recursos de que trata o art. 25 da Lei Complementar nº 
        141, de 2012 </t>
  </si>
  <si>
    <t xml:space="preserve">    08.243 - Assistência à Criança e ao Adolescente </t>
  </si>
  <si>
    <t xml:space="preserve">        3.2.90.00.00 - Aplicações Diretas </t>
  </si>
  <si>
    <t xml:space="preserve">    08.244 - Assistência Comunitária </t>
  </si>
  <si>
    <t xml:space="preserve">          3.2.90.21.00 - Juros sobre a Dívida por Contrato </t>
  </si>
  <si>
    <t xml:space="preserve">    08.122 - Administração Geral </t>
  </si>
  <si>
    <t xml:space="preserve">          3.2.90.22.00 - Outros Encargos sobre a Dívida por Contrato </t>
  </si>
  <si>
    <t xml:space="preserve">    FU08 - Demais Subfunções </t>
  </si>
  <si>
    <t xml:space="preserve">          3.2.90.23.00 - Juros, Deságios e Descontos da Dívida Mobiliária </t>
  </si>
  <si>
    <t xml:space="preserve">  09 - Previdência Social </t>
  </si>
  <si>
    <t xml:space="preserve">          3.2.90.24.00 - Outros Encargos sobre a Dívida Mobiliária </t>
  </si>
  <si>
    <t xml:space="preserve">    09.271 - Previdência Básica </t>
  </si>
  <si>
    <t xml:space="preserve">          3.2.90.25.00 - Encargos sobre Operações de Crédito por Antecipação da 
          Receita </t>
  </si>
  <si>
    <t xml:space="preserve">    09.272 - Previdência do Regime Estatutário </t>
  </si>
  <si>
    <t xml:space="preserve">          3.2.90.91.00 - Sentenças Judiciais </t>
  </si>
  <si>
    <t xml:space="preserve">    09.273 - Previdência Complementar </t>
  </si>
  <si>
    <t xml:space="preserve">          3.2.90.92.00 - Despesas de Exercícios Anteriores </t>
  </si>
  <si>
    <t xml:space="preserve">    09.274 - Previdência Especial </t>
  </si>
  <si>
    <t xml:space="preserve">          3.2.90.93.00 - Indenizações e Restituições </t>
  </si>
  <si>
    <t xml:space="preserve">    09.122 - Administração Geral </t>
  </si>
  <si>
    <t xml:space="preserve">          3.2.90.99.00 - A Classificar </t>
  </si>
  <si>
    <t xml:space="preserve">    FU09 - Demais Subfunções </t>
  </si>
  <si>
    <t xml:space="preserve">        3.2.95.00.00 - Aplicação Direta à conta de recursos de que tratam os §§ 
        1º e 2º do art. 24 da Lei Complementar no 141, de 2012 </t>
  </si>
  <si>
    <t xml:space="preserve">  10 - Saúde </t>
  </si>
  <si>
    <t xml:space="preserve">        3.2.96.00.00 - Aplicação Direta à conta de recursos de que trata o art. 
        25 da Lei Complementar no 141, de 2012 </t>
  </si>
  <si>
    <t xml:space="preserve">    10.301 - Atenção Básica </t>
  </si>
  <si>
    <t xml:space="preserve">        3.2.99.00.00 - A Definir </t>
  </si>
  <si>
    <t xml:space="preserve">    10.302 - Assistência Hospitalar e Ambulatorial </t>
  </si>
  <si>
    <t xml:space="preserve">      3.3.00.00.00 - Outras Despesas Correntes </t>
  </si>
  <si>
    <t xml:space="preserve">    10.303 - Suporte Profilático e Terapêutico </t>
  </si>
  <si>
    <t xml:space="preserve">        3.3.20.00.00 - Transferências à União </t>
  </si>
  <si>
    <t xml:space="preserve">    10.304 - Vigilância Sanitária </t>
  </si>
  <si>
    <t xml:space="preserve">        3.3.22.00.00 - Execução Orçamentária Delegada à União </t>
  </si>
  <si>
    <t xml:space="preserve">    10.305 - Vigilância Epidemiológica </t>
  </si>
  <si>
    <t xml:space="preserve">        3.3.30.00.00 - Transferências a Estados e ao Distrito Federal </t>
  </si>
  <si>
    <t xml:space="preserve">    10.306 - Alimentação e Nutrição </t>
  </si>
  <si>
    <t xml:space="preserve">          3.3.30.41.00 - Contribuições </t>
  </si>
  <si>
    <t xml:space="preserve">    10.122 - Administração Geral </t>
  </si>
  <si>
    <t xml:space="preserve">          3.3.30.81.00 - Distribuição Constitucional ou Legal de Receitas </t>
  </si>
  <si>
    <t xml:space="preserve">    FU10 - Demais Subfunções </t>
  </si>
  <si>
    <t xml:space="preserve">          3.3.30.99.00 - A Classificar </t>
  </si>
  <si>
    <t xml:space="preserve">  11 - Trabalho </t>
  </si>
  <si>
    <t xml:space="preserve">        3.3.31.00.00 - Transferências a Estados e ao Distrito Federal - Fundo a 
        Fundo </t>
  </si>
  <si>
    <t xml:space="preserve">    11.331 - Proteção e Benefícios ao Trabalhador </t>
  </si>
  <si>
    <t xml:space="preserve">        3.3.32.00.00 - Execução Orçamentária Delegada a Estados e ao Distrito 
        Federal </t>
  </si>
  <si>
    <t xml:space="preserve">    11.332 - Relações de Trabalho </t>
  </si>
  <si>
    <t xml:space="preserve">        3.3.35.00.00 - Transferências Fundo a Fundo aos Estados e ao Distrito 
        Federal à conta de recursos de que tratam os §§ 1º e 2º do art. 24 da 
        Lei Complementar no 141, de 2012 </t>
  </si>
  <si>
    <t xml:space="preserve">    11.333 - Empregabilidade </t>
  </si>
  <si>
    <t xml:space="preserve">        3.3.36.00.00 - Transferências Fundo a Fundo aos Estados e ao Distrito 
        Federal à conta de recursos de que trata o art. 25 da Lei Complementar 
        no 141, de 2012 </t>
  </si>
  <si>
    <t xml:space="preserve">    11.334 - Fomento ao Trabalho </t>
  </si>
  <si>
    <t xml:space="preserve">        3.3.40.00.00 - Transferências a Municípios </t>
  </si>
  <si>
    <t xml:space="preserve">    11.122 - Administração Geral </t>
  </si>
  <si>
    <t xml:space="preserve">          3.3.40.41.00 - Contribuições </t>
  </si>
  <si>
    <t xml:space="preserve">    FU11 - Demais Subfunções </t>
  </si>
  <si>
    <t xml:space="preserve">          3.3.40.81.00 - Distribuição Constitucional ou Legal de Receitas </t>
  </si>
  <si>
    <t xml:space="preserve">  12 - Educação </t>
  </si>
  <si>
    <t xml:space="preserve">          3.3.40.99.00 - A Classificar </t>
  </si>
  <si>
    <t xml:space="preserve">    12.361 - Ensino Fundamental </t>
  </si>
  <si>
    <t xml:space="preserve">        3.3.41.00.00 - Transferências a Municípios - Fundo a Fundo </t>
  </si>
  <si>
    <t xml:space="preserve">    12.362 - Ensino Médio </t>
  </si>
  <si>
    <t xml:space="preserve">        3.3.42.00.00 - Execução Orçamentária Delegada a Municípios </t>
  </si>
  <si>
    <t xml:space="preserve">    12.363 - Ensino Profissional </t>
  </si>
  <si>
    <t xml:space="preserve">        3.3.45.00.00 - Transferências Fundo a Fundo aos Municípios à conta de 
        recursos de que tratam os §§ 1º e 2º do art. 24 da Lei Complementar no 
        141, de 2012 </t>
  </si>
  <si>
    <t xml:space="preserve">    12.364 - Ensino Superior </t>
  </si>
  <si>
    <t xml:space="preserve">        3.3.46.00.00 - Transferências Fundo a Fundo aos Municípios à conta de 
        recursos de que trata o art. 25 da Lei Complementar no 141, de 2012 </t>
  </si>
  <si>
    <t xml:space="preserve">    12.365 - Educação Infantil </t>
  </si>
  <si>
    <t xml:space="preserve">        3.3.50.00.00 - Transferências a Instituições Privadas sem Fins 
        Lucrativos </t>
  </si>
  <si>
    <t xml:space="preserve">    12.366 - Educação de Jovens e Adultos </t>
  </si>
  <si>
    <t xml:space="preserve">        3.3.60.00.00 - Transferências a Instituições Privadas com Fins 
        Lucrativos </t>
  </si>
  <si>
    <t xml:space="preserve">    12.367 - Educação Especial </t>
  </si>
  <si>
    <t xml:space="preserve">        3.3.67.00.00 - Execução de Contrato de Parceria Público-Privada - PPP </t>
  </si>
  <si>
    <t xml:space="preserve">    12.368 - Educação Básica </t>
  </si>
  <si>
    <t xml:space="preserve">        3.3.70.00.00 - Transferências a Instituições Multigovernamentais </t>
  </si>
  <si>
    <t xml:space="preserve">    12.122 - Administração Geral </t>
  </si>
  <si>
    <t xml:space="preserve">        3.3.71.00.00 - Transferências a Consórcios Públicos mediante contrato de 
        rateio </t>
  </si>
  <si>
    <t xml:space="preserve">    FU12 - Demais Subfunções </t>
  </si>
  <si>
    <t xml:space="preserve">        3.3.72.00.00 - Execução Orçamentária Delegada a Consórcios Públicos </t>
  </si>
  <si>
    <t xml:space="preserve">  13 - Cultura </t>
  </si>
  <si>
    <t xml:space="preserve">        3.3.73.00.00 - Transferências a Consórcios Públicos mediante contrato de 
        rateio à conta de recursos de que tratam os §§ 1º e 2º do art. 24 da Lei 
        Complementar no 141, de 2012 </t>
  </si>
  <si>
    <t xml:space="preserve">    13.391 - Patrimônio Histórico, Artístico e Arqueológico </t>
  </si>
  <si>
    <t xml:space="preserve">        3.3.74.00.00 - Transferências a Consórcios Públicos mediante contrato de 
        rateio à conta de recursos de que trata o art. 25 da Lei Complementar no 
        141, de 2012 </t>
  </si>
  <si>
    <t xml:space="preserve">    13.392 - Difusão Cultural </t>
  </si>
  <si>
    <t xml:space="preserve">        3.3.75.00.00 - Transferências a Instituições Multigovernamentais à conta 
        de recursos de que tratam os §§ 1º e 2º do art. 24 da Lei Complementar 
        no 141, de 2012 </t>
  </si>
  <si>
    <t xml:space="preserve">    13.122 - Administração Geral </t>
  </si>
  <si>
    <t xml:space="preserve">        3.3.76.00.00 - Transferências a Instituições Multigovernamentais à conta 
        de recursos de que trata o art. 25 da Lei Complementar no 141, de 2012 </t>
  </si>
  <si>
    <t xml:space="preserve">    FU13 - Demais Subfunções </t>
  </si>
  <si>
    <t xml:space="preserve">        3.3.80.00.00 - Transferências ao Exterior </t>
  </si>
  <si>
    <t xml:space="preserve">  14 - Direitos da Cidadania </t>
  </si>
  <si>
    <t xml:space="preserve">        3.3.90.00.00 - Aplicações Diretas </t>
  </si>
  <si>
    <t xml:space="preserve">    14.421 - Custódia e Reintegração Social </t>
  </si>
  <si>
    <t xml:space="preserve">          3.3.90.04.00 - Contratação por Tempo Determinado </t>
  </si>
  <si>
    <t xml:space="preserve">    14.422 - Direitos Individuais, Coletivos e Difusos </t>
  </si>
  <si>
    <t xml:space="preserve">          3.3.90.06.00 - Benefício Mensal ao Deficiente e ao Idoso </t>
  </si>
  <si>
    <t xml:space="preserve">    14.423 - Assistência aos Povos Indígenas </t>
  </si>
  <si>
    <t xml:space="preserve">          3.3.90.08.00 - Outros Benefícios Assistenciais do servidor e do militar </t>
  </si>
  <si>
    <t xml:space="preserve">    14.122 - Administração Geral </t>
  </si>
  <si>
    <t xml:space="preserve">          3.3.90.10.00 - Seguro Desemprego e Abono Salarial </t>
  </si>
  <si>
    <t xml:space="preserve">    FU14 - Demais Subfunções </t>
  </si>
  <si>
    <t xml:space="preserve">          3.3.90.14.00 - Diárias - Civil </t>
  </si>
  <si>
    <t xml:space="preserve">  15 - Urbanismo </t>
  </si>
  <si>
    <t xml:space="preserve">          3.3.90.15.00 - Diárias - Militar </t>
  </si>
  <si>
    <t xml:space="preserve">    15.451 - Infraestrutura Urbana </t>
  </si>
  <si>
    <t xml:space="preserve">          3.3.90.18.00 - Auxílio Financeiro a Estudantes </t>
  </si>
  <si>
    <t xml:space="preserve">    15.452 - Serviços Urbanos </t>
  </si>
  <si>
    <t xml:space="preserve">          3.3.90.19.00 - Auxílio-Fardamento </t>
  </si>
  <si>
    <t xml:space="preserve">    15.453 - Transportes Coletivos Urbanos </t>
  </si>
  <si>
    <t xml:space="preserve">          3.3.90.20.00 - Auxílio Financeiro a Pesquisadores </t>
  </si>
  <si>
    <t xml:space="preserve">    15.122 - Administração Geral </t>
  </si>
  <si>
    <t xml:space="preserve">          3.3.90.27.00 - Encargos pela Honra de Avais, Garantias, Seguros e 
          Similares </t>
  </si>
  <si>
    <t xml:space="preserve">    FU15 - Demais Subfunções </t>
  </si>
  <si>
    <t xml:space="preserve">          3.3.90.28.00 - Remuneração de Cotas de Fundos Autárquicos </t>
  </si>
  <si>
    <t xml:space="preserve">  16 - Habitação </t>
  </si>
  <si>
    <t xml:space="preserve">          3.3.90.29.00 - Distribuição de Resultado de Empresas Estatais 
          Dependentes </t>
  </si>
  <si>
    <t xml:space="preserve">    16.481 - Habitação Rural </t>
  </si>
  <si>
    <t xml:space="preserve">          3.3.90.30.00 - Material de Consumo </t>
  </si>
  <si>
    <t xml:space="preserve">    16.482 - Habitação Urbana </t>
  </si>
  <si>
    <t xml:space="preserve">          3.3.90.31.00 - Premiações Culturais, Artísticas, Científicas, 
          Desportivas e Outras </t>
  </si>
  <si>
    <t xml:space="preserve">    16.122 - Administração Geral </t>
  </si>
  <si>
    <t xml:space="preserve">          3.3.90.32.00 - Material, Bem ou Serviço para Distribuição Gratuita </t>
  </si>
  <si>
    <t xml:space="preserve">    FU16 - Demais Subfunções </t>
  </si>
  <si>
    <t xml:space="preserve">          3.3.90.33.00 - Passagens e Despesas com Locomoção </t>
  </si>
  <si>
    <t xml:space="preserve">  17 - Saneamento </t>
  </si>
  <si>
    <t xml:space="preserve">          3.3.90.34.00 - Outras Despesas de Pessoal decorrentes de Contratos de 
          Terceirização </t>
  </si>
  <si>
    <t xml:space="preserve">    17.511 - Saneamento Básico Rural </t>
  </si>
  <si>
    <t xml:space="preserve">          3.3.90.35.00 - Serviços de Consultoria </t>
  </si>
  <si>
    <t xml:space="preserve">    17.512 - Saneamento Básico Urbano </t>
  </si>
  <si>
    <t xml:space="preserve">          3.3.90.36.00 - Outros Serviços de Terceiros - Pessoa Física </t>
  </si>
  <si>
    <t xml:space="preserve">    17.122 - Administração Geral </t>
  </si>
  <si>
    <t xml:space="preserve">          3.3.90.37.00 - Locação de Mão-de-Obra </t>
  </si>
  <si>
    <t xml:space="preserve">    FU17 - Demais Subfunções </t>
  </si>
  <si>
    <t xml:space="preserve">          3.3.90.38.00 - Arrendamento Mercantil </t>
  </si>
  <si>
    <t xml:space="preserve">  18 - Gestão Ambiental </t>
  </si>
  <si>
    <t xml:space="preserve">          3.3.90.39.00 - Outros Serviços de Terceiros - Pessoa Jurídica </t>
  </si>
  <si>
    <t xml:space="preserve">    18.541 - Preservação e Conservação Ambiental </t>
  </si>
  <si>
    <t xml:space="preserve">          3.3.90.40.00 - Serviços de Tecnologia da Informação e Comunicação (TIC) 
          - Pessoa Jurídica </t>
  </si>
  <si>
    <t xml:space="preserve">    18.542 - Controle Ambiental </t>
  </si>
  <si>
    <t xml:space="preserve">          3.3.90.41.00 - Contribuições </t>
  </si>
  <si>
    <t xml:space="preserve">    18.543 - Recuperação de Áreas Degradadas </t>
  </si>
  <si>
    <t xml:space="preserve">          3.3.90.43.00 - Subvenções Sociais </t>
  </si>
  <si>
    <t xml:space="preserve">    18.544 - Recursos Hídricos </t>
  </si>
  <si>
    <t xml:space="preserve">          3.3.90.45.00 - Subvenções Econômicas </t>
  </si>
  <si>
    <t xml:space="preserve">    18.545 - Meteorologia </t>
  </si>
  <si>
    <t xml:space="preserve">          3.3.90.46.00 - Auxílio-Alimentação </t>
  </si>
  <si>
    <t xml:space="preserve">    18.122 - Administração Geral </t>
  </si>
  <si>
    <t xml:space="preserve">          3.3.90.47.00 - Obrigações Tributárias e Contributivas </t>
  </si>
  <si>
    <t xml:space="preserve">    FU18 - Demais Subfunções </t>
  </si>
  <si>
    <t xml:space="preserve">          3.3.90.48.00 - Outros Auxílios Financeiros a Pessoas Físicas </t>
  </si>
  <si>
    <t xml:space="preserve">  19 - Ciência e Tecnologia </t>
  </si>
  <si>
    <t xml:space="preserve">          3.3.90.49.00 - Auxílio-Transporte </t>
  </si>
  <si>
    <t xml:space="preserve">    19.571 - Desenvolvimento Científico </t>
  </si>
  <si>
    <t xml:space="preserve">          3.3.90.53.00 - Aposentadorias do RGPS - Área Rural </t>
  </si>
  <si>
    <t xml:space="preserve">    19.572 - Desenvolvimento Tecnológico e Engenharia </t>
  </si>
  <si>
    <t xml:space="preserve">          3.3.90.54.00 - Aposentadorias do RGPS - Área Urbana </t>
  </si>
  <si>
    <t xml:space="preserve">    19.573 - Difusão do Conhecimento Científico e Tecnológico </t>
  </si>
  <si>
    <t xml:space="preserve">          3.3.90.55.00 - Pensões do RGPS - Área Rural </t>
  </si>
  <si>
    <t xml:space="preserve">    19.122 - Administração Geral </t>
  </si>
  <si>
    <t xml:space="preserve">          3.3.90.56.00 - Pensões do RGPS - Área Urbana </t>
  </si>
  <si>
    <t xml:space="preserve">    FU19 - Demais Subfunções </t>
  </si>
  <si>
    <t xml:space="preserve">          3.3.90.57.00 - Outros Benefícios do RGPS - Área Rural </t>
  </si>
  <si>
    <t xml:space="preserve">  20 - Agricultura </t>
  </si>
  <si>
    <t xml:space="preserve">          3.3.90.58.00 - Outros Benefícios do RGPS - Área Urbana </t>
  </si>
  <si>
    <t xml:space="preserve">    20.605 - Abastecimento </t>
  </si>
  <si>
    <t xml:space="preserve">          3.3.90.59.00 - Pensões Especiais </t>
  </si>
  <si>
    <t xml:space="preserve">    20.606 - Extensão Rural </t>
  </si>
  <si>
    <t xml:space="preserve">          3.3.90.67.00 - Depósitos Compulsórios </t>
  </si>
  <si>
    <t xml:space="preserve">    20.607 - Irrigação </t>
  </si>
  <si>
    <t xml:space="preserve">          3.3.90.81.00 - Distribuição Constitucional ou Legal de Receitas </t>
  </si>
  <si>
    <t xml:space="preserve">    20.608 - Promoção da Produção Agropecuária </t>
  </si>
  <si>
    <t xml:space="preserve">          3.3.90.83.00 - Despesas Decorrentes de Contrato de PPP, Exceto 
          Subvenções Econômicas e Aporte </t>
  </si>
  <si>
    <t xml:space="preserve">    20.609 - Defesa Agropecuária </t>
  </si>
  <si>
    <t xml:space="preserve">          3.3.90.91.00 - Sentenças Judiciais </t>
  </si>
  <si>
    <t xml:space="preserve">    20.122 - Administração Geral </t>
  </si>
  <si>
    <t xml:space="preserve">          3.3.90.92.00 - Despesas de Exercícios Anteriores </t>
  </si>
  <si>
    <t xml:space="preserve">    FU20 - Demais Subfunções </t>
  </si>
  <si>
    <t xml:space="preserve">          3.3.90.93.00 - Indenizações e Restituições </t>
  </si>
  <si>
    <t xml:space="preserve">  21 - Organização Agrária </t>
  </si>
  <si>
    <t xml:space="preserve">          3.3.90.95.00 - Indenização pela Execução de Trabalhos de Campo </t>
  </si>
  <si>
    <t xml:space="preserve">    21.631 - Reforma Agrária </t>
  </si>
  <si>
    <t xml:space="preserve">          3.3.90.96.00 - Ressarcimento de Despesas de Pessoal Requisitado </t>
  </si>
  <si>
    <t xml:space="preserve">    21.632 - Colonização </t>
  </si>
  <si>
    <t xml:space="preserve">          3.3.90.98.00 - Compensações ao RGPS </t>
  </si>
  <si>
    <t xml:space="preserve">    21.122 - Administração Geral </t>
  </si>
  <si>
    <t xml:space="preserve">          3.3.90.99.00 - A Classificar </t>
  </si>
  <si>
    <t xml:space="preserve">    FU21 - Demais Subfunções </t>
  </si>
  <si>
    <t xml:space="preserve">        3.3.91.00.00 - Aplicação Direta Decorrente de Operação entre Órgãos, 
        Fundos e Entidades Integrantes dos Orçamentos Fiscal e da Seguridade 
        Social </t>
  </si>
  <si>
    <t xml:space="preserve">  22 - Indústria </t>
  </si>
  <si>
    <t xml:space="preserve">        3.3.92.00.00 - Aplicação Direta de Recursos Recebidos de Outros Entes da 
        Federação Decorrentes de Delegação ou Descentralização </t>
  </si>
  <si>
    <t xml:space="preserve">    22.661 - Promoção Industrial </t>
  </si>
  <si>
    <t xml:space="preserve">        3.3.93.00.00 - Aplicação Direta Decorrente de Operação de Órgãos, Fundos 
        e Entidades Integrantes dos Orçamentos Fiscal e da Seguridade Social com 
        Consórcio Público do qual o Ente Participe </t>
  </si>
  <si>
    <t xml:space="preserve">    22.662 - Produção Industrial </t>
  </si>
  <si>
    <t xml:space="preserve">        3.3.94.00.00 - Aplicação Direta Decorrente de Operação de Órgãos, Fundos 
        e Entidades Integrantes dos Orçamentos Fiscal e da Seguridade Social com 
        Consórcio Público do qual o Ente Não Participe </t>
  </si>
  <si>
    <t xml:space="preserve">    22.663 - Mineração </t>
  </si>
  <si>
    <t xml:space="preserve">        3.3.95.00.00 - Aplicação Direta à conta de recursos de que tratam os §§ 
        1º e 2º do art. 24 da Lei Complementar no 141, de 2012 </t>
  </si>
  <si>
    <t xml:space="preserve">    22.664 - Propriedade Industrial </t>
  </si>
  <si>
    <t xml:space="preserve">        3.3.96.00.00 - Aplicação Direta à conta de recursos de que trata o art. 
        25 da Lei Complementar no 141, de 2012 </t>
  </si>
  <si>
    <t xml:space="preserve">    22.665 - Normalização e Qualidade </t>
  </si>
  <si>
    <t xml:space="preserve">        3.3.99.00.00 - A Definir </t>
  </si>
  <si>
    <t xml:space="preserve">    22.122 - Administração Geral </t>
  </si>
  <si>
    <t xml:space="preserve">    4.0.00.00.00 - Despesas de Capital </t>
  </si>
  <si>
    <t xml:space="preserve">    FU22 - Demais Subfunções </t>
  </si>
  <si>
    <t xml:space="preserve">      4.4.00.00.00 - Investimentos </t>
  </si>
  <si>
    <t xml:space="preserve">  23 - Comércio e Serviços </t>
  </si>
  <si>
    <t xml:space="preserve">        4.4.20.00.00 - Transferências à União </t>
  </si>
  <si>
    <t xml:space="preserve">    23.691 - Promoção Comercial </t>
  </si>
  <si>
    <t xml:space="preserve">        4.4.22.00.00 - Execução Orçamentária Delegada à União </t>
  </si>
  <si>
    <t xml:space="preserve">    23.692 - Comercialização </t>
  </si>
  <si>
    <t xml:space="preserve">        4.4.30.00.00 - Transferências a Estados e ao Distrito Federal </t>
  </si>
  <si>
    <t xml:space="preserve">    23.693 - Comércio Exterior </t>
  </si>
  <si>
    <t xml:space="preserve">        4.4.31.00.00 - Transferências a Estados e ao Distrito Federal - Fundo a 
        Fundo </t>
  </si>
  <si>
    <t xml:space="preserve">    23.694 - Serviços Financeiros </t>
  </si>
  <si>
    <t xml:space="preserve">        4.4.32.00.00 - Execução Orçamentária Delegada a Estados e ao Distrito 
        Federal </t>
  </si>
  <si>
    <t xml:space="preserve">    23.695 - Turismo </t>
  </si>
  <si>
    <t xml:space="preserve">        4.4.35.00.00 - Transferências Fundo a Fundo aos Estados e ao Distrito 
        Federal à conta de recursos de que tratam os §§ 1º e 2º do art. 24 da 
        Lei Complementar no 141, de 2012 </t>
  </si>
  <si>
    <t xml:space="preserve">    23.122 - Administração Geral </t>
  </si>
  <si>
    <t xml:space="preserve">        4.4.36.00.00 - Transferências Fundo a Fundo aos Estados e ao Distrito 
        Federal à conta de recursos de que trata o art. 25 da Lei Complementar 
        no 141, de 2012 </t>
  </si>
  <si>
    <t xml:space="preserve">    FU23 - Demais Subfunções </t>
  </si>
  <si>
    <t xml:space="preserve">        4.4.40.00.00 - Transferências a Municípios </t>
  </si>
  <si>
    <t xml:space="preserve">  24 - Comunicações </t>
  </si>
  <si>
    <t xml:space="preserve">        4.4.41.00.00 - Transferências a Municípios - Fundo a Fundo </t>
  </si>
  <si>
    <t xml:space="preserve">    24.721 - Comunicações Postais </t>
  </si>
  <si>
    <t xml:space="preserve">        4.4.42.00.00 - Execução Orçamentária Delegada a Municípios </t>
  </si>
  <si>
    <t xml:space="preserve">    24.722 - Telecomunicações </t>
  </si>
  <si>
    <t xml:space="preserve">        4.4.45.00.00 - Transferências Fundo a Fundo aos Municípios à conta de 
        recursos de que tratam os §§ 1º e 2º do art. 24 da Lei Complementar no 
        141, de 2012 </t>
  </si>
  <si>
    <t xml:space="preserve">    24.122 - Administração Geral </t>
  </si>
  <si>
    <t xml:space="preserve">        4.4.46.00.00 - Transferências Fundo a Fundo aos Municípios à conta de 
        recursos de que trata o art. 25 da Lei Complementar no 141, de 2012 </t>
  </si>
  <si>
    <t xml:space="preserve">    FU24 - Demais Subfunções </t>
  </si>
  <si>
    <t xml:space="preserve">        4.4.50.00.00 - Transferências a Instituições Privadas sem Fins 
        Lucrativos </t>
  </si>
  <si>
    <t xml:space="preserve">  25 - Energia </t>
  </si>
  <si>
    <t xml:space="preserve">        4.4.70.00.00 - Transferências a Instituições Multigovernamentais </t>
  </si>
  <si>
    <t xml:space="preserve">    25.751 - Conservação de Energia </t>
  </si>
  <si>
    <t xml:space="preserve">        4.4.71.00.00 - Transferências a Consórcios Públicos mediante contrato de 
        rateio </t>
  </si>
  <si>
    <t xml:space="preserve">    25.752 - Energia Elétrica </t>
  </si>
  <si>
    <t xml:space="preserve">        4.4.72.00.00 - Execução Orçamentária Delegada a Consórcios Públicos </t>
  </si>
  <si>
    <t xml:space="preserve">    25.753 - Combustíveis Minerais </t>
  </si>
  <si>
    <t xml:space="preserve">        4.4.73.00.00 - Transferências a Consórcios Públicos mediante contrato de 
        rateio à conta de recursos de que tratam os §§ 1º e 2º do art. 24 da Lei 
        Complementar no 141, de 2012 </t>
  </si>
  <si>
    <t xml:space="preserve">    25.754 - Biocombustíveis </t>
  </si>
  <si>
    <t xml:space="preserve">        4.4.74.00.00 - Transferências a Consórcios Públicos mediante contrato de 
        rateio à conta de recursos de que trata o art. 25 da Lei Complementar no 
        141, de 2012 </t>
  </si>
  <si>
    <t xml:space="preserve">    25.122 - Administração Geral </t>
  </si>
  <si>
    <t xml:space="preserve">        4.4.75.00.00 - Transferências a Instituições Multigovernamentais à conta 
        de recursos de que tratam os §§ 1º e 2º do art. 24 da Lei Complementar 
        no 141, de 2012 </t>
  </si>
  <si>
    <t xml:space="preserve">    FU25 - Demais Subfunções </t>
  </si>
  <si>
    <t xml:space="preserve">        4.4.76.00.00 - Transferências a Instituições Multigovernamentais à conta 
        de recursos de que trata o art. 25 da Lei Complementar no 141, de 2012 </t>
  </si>
  <si>
    <t xml:space="preserve">  26 - Transporte </t>
  </si>
  <si>
    <t xml:space="preserve">        4.4.80.00.00 - Transferências ao Exterior </t>
  </si>
  <si>
    <t xml:space="preserve">    26.781 - Transporte Aéreo </t>
  </si>
  <si>
    <t xml:space="preserve">        4.4.90.00.00 - Aplicações Diretas </t>
  </si>
  <si>
    <t xml:space="preserve">    26.782 - Transporte Rodoviário </t>
  </si>
  <si>
    <t xml:space="preserve">          4.4.90.04.00 - Contratação por Tempo Determinado </t>
  </si>
  <si>
    <t xml:space="preserve">    26.783 - Transporte Ferroviário </t>
  </si>
  <si>
    <t xml:space="preserve">          4.4.90.14.00 - Diárias - Civil </t>
  </si>
  <si>
    <t xml:space="preserve">    26.784 - Transporte Hidroviário </t>
  </si>
  <si>
    <t xml:space="preserve">          4.4.90.15.00 - Diárias - Militar </t>
  </si>
  <si>
    <t xml:space="preserve">    26.785 - Transportes Especiais </t>
  </si>
  <si>
    <t xml:space="preserve">          4.4.90.17.00 - Outras Despesas Variáveis - Pessoal Militar </t>
  </si>
  <si>
    <t xml:space="preserve">    26.122 - Administração Geral </t>
  </si>
  <si>
    <t xml:space="preserve">          4.4.90.18.00 - Auxílio Financeiro a Estudantes </t>
  </si>
  <si>
    <t xml:space="preserve">    FU26 - Demais Subfunções </t>
  </si>
  <si>
    <t xml:space="preserve">          4.4.90.20.00 - Auxílio Financeiro a Pesquisadores </t>
  </si>
  <si>
    <t xml:space="preserve">  27 - Desporto e Lazer </t>
  </si>
  <si>
    <t xml:space="preserve">          4.4.90.30.00 - Material de Consumo </t>
  </si>
  <si>
    <t xml:space="preserve">    27.811 - Desporto de Rendimento </t>
  </si>
  <si>
    <t xml:space="preserve">          4.4.90.33.00 - Passagens e Despesas com Locomoção </t>
  </si>
  <si>
    <t xml:space="preserve">    27.812 - Desporto Comunitário </t>
  </si>
  <si>
    <t xml:space="preserve">          4.4.90.35.00 - Serviços de Consultoria </t>
  </si>
  <si>
    <t xml:space="preserve">    27.813 - Lazer </t>
  </si>
  <si>
    <t xml:space="preserve">          4.4.90.36.00 - Outros Serviços de Terceiros - Pessoa Física </t>
  </si>
  <si>
    <t xml:space="preserve">    27.122 - Administração Geral </t>
  </si>
  <si>
    <t xml:space="preserve">          4.4.90.37.00 - Locação de Mão-de-Obra </t>
  </si>
  <si>
    <t xml:space="preserve">    FU27 - Demais Subfunções </t>
  </si>
  <si>
    <t xml:space="preserve">          4.4.90.39.00 - Outros Serviços de Terceiros - Pessoa Jurídica </t>
  </si>
  <si>
    <t xml:space="preserve">  28 - Encargos Especiais </t>
  </si>
  <si>
    <t xml:space="preserve">          4.4.90.40.00 - Serviços de Tecnologia da Informação e Comunicação (TIC) 
          - Pessoa Jurídica </t>
  </si>
  <si>
    <t xml:space="preserve">    28.841 - Refinanciamento da Dívida Interna </t>
  </si>
  <si>
    <t xml:space="preserve">          4.4.90.47.00 - Obrigações Tributárias e Contributivas </t>
  </si>
  <si>
    <t xml:space="preserve">    28.842 - Refinanciamento da Dívida Externa </t>
  </si>
  <si>
    <t xml:space="preserve">          4.4.90.51.00 - Obras e Instalações </t>
  </si>
  <si>
    <t xml:space="preserve">    28.843 - Serviço da Dívida Interna </t>
  </si>
  <si>
    <t xml:space="preserve">            4.4.90.51.91 - Obras em Andamento </t>
  </si>
  <si>
    <t xml:space="preserve">    28.844 - Serviço da Dívida Externa </t>
  </si>
  <si>
    <t xml:space="preserve">            4.4.90.51.99 - Demais Obras e Instalações </t>
  </si>
  <si>
    <t xml:space="preserve">    28.845 - Outras Transferências </t>
  </si>
  <si>
    <t xml:space="preserve">          4.4.90.52.00 - Equipamentos e Material Permanente </t>
  </si>
  <si>
    <t xml:space="preserve">    28.846 - Outros Encargos Especiais </t>
  </si>
  <si>
    <t xml:space="preserve">          4.4.90.61.00 - Aquisição de Imóveis </t>
  </si>
  <si>
    <t xml:space="preserve">    28.847 - Transferências para a Educação Básica </t>
  </si>
  <si>
    <t xml:space="preserve">          4.4.90.91.00 - Sentenças Judiciais </t>
  </si>
  <si>
    <t xml:space="preserve">    FU28 - Demais Subfunções </t>
  </si>
  <si>
    <t xml:space="preserve">          4.4.90.92.00 - Despesas de Exercícios Anteriores </t>
  </si>
  <si>
    <t xml:space="preserve">Despesas Intraorçamentárias </t>
  </si>
  <si>
    <t xml:space="preserve">          4.4.90.93.00 - Indenizações e Restituições </t>
  </si>
  <si>
    <t xml:space="preserve">          4.4.90.95.00 - Indenização pela Execução de Trabalhos de Campo </t>
  </si>
  <si>
    <t xml:space="preserve">          4.4.90.99.00 - A Classificar </t>
  </si>
  <si>
    <t xml:space="preserve">        4.4.91.00.00 - Aplicação Direta Decorrente de Operação entre Órgãos, 
        Fundos e Entidades Integrantes dos Orçamentos Fiscal e da Seguridade 
        Social </t>
  </si>
  <si>
    <t xml:space="preserve">        4.4.92.00.00 - Aplicação Direta de Recursos de Outros Entes da Federação 
        Decorrentes de Delegação ou Descentralização </t>
  </si>
  <si>
    <t xml:space="preserve">        4.4.93.00.00 - Aplicação Direta Decorrente de Operação de Órgãos, Fundos 
        e Entidades Integrantes dos Orçamentos Fiscal e da Seguridade Social com 
        Consórcio Público do qual o Ente Participe </t>
  </si>
  <si>
    <t xml:space="preserve">        4.4.94.00.00 - Aplicação Direta Decorrente de Operação de Órgãos, Fundos 
        e Entidades Integrantes dos Orçamentos Fiscal e da Seguridade Social com 
        Consórcio Público do qual o Ente Não Participe </t>
  </si>
  <si>
    <t xml:space="preserve">        4.4.95.00.00 - Aplicação Direta à conta de recursos de que tratam os §§ 
        1º e 2º do art. 24 da Lei Complementar no 141, de 2012 </t>
  </si>
  <si>
    <t xml:space="preserve">        4.4.96.00.00 - Aplicação Direta à conta de recursos de que trata o art. 
        25 da Lei Complementar no 141, de 2012 </t>
  </si>
  <si>
    <t xml:space="preserve">        4.4.99.00.00 - A Definir </t>
  </si>
  <si>
    <t xml:space="preserve">      4.5.00.00.00 - Inversões Financeiras </t>
  </si>
  <si>
    <t xml:space="preserve">        4.5.20.00.00 - Transferências à União </t>
  </si>
  <si>
    <t xml:space="preserve">        4.5.30.00.00 - Transferências a Estados e ao Distrito Federal </t>
  </si>
  <si>
    <t xml:space="preserve">        4.5.31.00.00 - Transferências a Estados e DF - Fundo a Fundo </t>
  </si>
  <si>
    <t xml:space="preserve">        4.5.32.00.00 - Execução Orçamentária Delegada a Estados e ao Distrito 
        Federal </t>
  </si>
  <si>
    <t xml:space="preserve">        4.5.40.00.00 - Transferências a Municípios </t>
  </si>
  <si>
    <t xml:space="preserve">        4.5.42.00.00 - Execução Orçamentária Delegada a Municípios </t>
  </si>
  <si>
    <t xml:space="preserve">        4.5.50.00.00 - Transferências a Instituições Privadas sem Fins 
        Lucrativos </t>
  </si>
  <si>
    <t xml:space="preserve">        4.5.60.00.00 - Transferências a Instituições Privadas com Fins 
        Lucrativos </t>
  </si>
  <si>
    <t xml:space="preserve">        4.5.67.00.00 - Execução de Contrato de Parceria Público-Privada - PPP </t>
  </si>
  <si>
    <t xml:space="preserve">        4.5.70.00.00 - Transferências a Instituições Multigovernamentais </t>
  </si>
  <si>
    <t xml:space="preserve">        4.5.71.00.00 - Transferências a Consórcios Públicos mediante contrato de 
        rateio </t>
  </si>
  <si>
    <t xml:space="preserve">        4.5.72.00.00 - Execução Orçamentária Delegada a Consórcios Públicos </t>
  </si>
  <si>
    <t xml:space="preserve">        4.5.73.00.00 - Transferências a Consórcios Públicos mediante contrato de 
        rateio à conta de recursos de que tratam os §§ 1º e 2º do art. 24 da Lei 
        Complementar no 141, de 2012 </t>
  </si>
  <si>
    <t xml:space="preserve">        4.5.74.00.00 - Transferências a Consórcios Públicos mediante contrato de 
        rateio à conta de recursos de que trata o art. 25 da Lei Complementar no 
        141, de 2012 </t>
  </si>
  <si>
    <t xml:space="preserve">        4.5.80.00.00 - Transferências ao Exterior </t>
  </si>
  <si>
    <t xml:space="preserve">        4.5.90.00.00 - Aplicações Diretas </t>
  </si>
  <si>
    <t xml:space="preserve">          4.5.90.27.00 - Encargos pela Honra de Avais, Garantias, Seguros e 
          Similares </t>
  </si>
  <si>
    <t xml:space="preserve">          4.5.90.61.00 - Aquisição de Imóveis </t>
  </si>
  <si>
    <t xml:space="preserve">          4.5.90.62.00 - Aquisição de Produtos para Revenda </t>
  </si>
  <si>
    <t xml:space="preserve">          4.5.90.63.00 - Aquisição de Títulos de Crédito </t>
  </si>
  <si>
    <t xml:space="preserve">          4.5.90.64.00 - Aquisição de Títulos Representativos de Capital já 
          Integralizado </t>
  </si>
  <si>
    <t xml:space="preserve">          4.5.90.65.00 - Constituição ou Aumento de Capital de Empresas </t>
  </si>
  <si>
    <t xml:space="preserve">          4.5.90.66.00 - Concessão de Empréstimos e Financiamentos </t>
  </si>
  <si>
    <t xml:space="preserve">          4.5.90.67.00 - Depósitos Compulsórios </t>
  </si>
  <si>
    <t xml:space="preserve">          4.5.90.82.00 - Aporte de Recursos pelo Parceiro Público em Favor do 
          Parceiro Privado Decorrente de Contrato de PPP </t>
  </si>
  <si>
    <t xml:space="preserve">          4.5.90.83.00 - Despesas Decorrentes de Contrato de PPP, exceto 
          Subvenções Econômicas e Aporte </t>
  </si>
  <si>
    <t xml:space="preserve">          4.5.90.84.00 - Despesas Decorrentes da Participação em Fundos, 
          Organismos ou Entidades Assemelhadas, Nacionais e Internacionais </t>
  </si>
  <si>
    <t xml:space="preserve">          4.5.90.91.00 - Sentenças Judiciais </t>
  </si>
  <si>
    <t xml:space="preserve">          4.5.90.92.00 - Despesas de Exercícios Anteriores </t>
  </si>
  <si>
    <t xml:space="preserve">          4.5.90.93.00 - Indenizações e Restituições </t>
  </si>
  <si>
    <t xml:space="preserve">          4.5.90.99.00 - A Classificar </t>
  </si>
  <si>
    <t xml:space="preserve">        4.5.91.00.00 - Aplicação Direta Decorrente de Operação entre Órgãos, 
        Fundos e Entidades Integrantes dos Orçamentos Fiscal e da Seguridade 
        Social </t>
  </si>
  <si>
    <t xml:space="preserve">        4.5.95.00.00 - Aplicação Direta à conta de recursos de que tratam os §§ 
        1º e 2º do art. 24 da Lei Complementar no 141, de 2012 </t>
  </si>
  <si>
    <t xml:space="preserve">        4.5.96.00.00 - Aplicação Direta à conta de recursos de que trata o art. 
        25 da Lei Complementar no 141, de 2012 </t>
  </si>
  <si>
    <t xml:space="preserve">        4.5.99.00.00 - A Definir </t>
  </si>
  <si>
    <t xml:space="preserve">      4.6.00.00.00 - Amortização da Dívida </t>
  </si>
  <si>
    <t xml:space="preserve">        4.6.71.00.00 - Transferências a Consórcios Públicos mediante contrato de 
        rateio </t>
  </si>
  <si>
    <t xml:space="preserve">        4.6.73.00.00 - Transferências a Consórcios Públicos mediante contrato de 
        rateio à conta de recursos de que tratam os §§ 1º e 2º do art. 24 da Lei 
        Complementar nº 141, de 2012 </t>
  </si>
  <si>
    <t xml:space="preserve">        4.6.74.00.00 - Transferências a Consórcios Públicos mediante contrato de 
        rateio à conta de recursos de que trata o art. 25 da Lei Complementar nº 
        141, de 2012 </t>
  </si>
  <si>
    <t xml:space="preserve">        4.6.90.00.00 - Aplicações Diretas </t>
  </si>
  <si>
    <t xml:space="preserve">          4.6.90.26.00 - Obrigações Decorrentes de Política Monetária </t>
  </si>
  <si>
    <t xml:space="preserve">          4.6.90.71.00 - Principal da Dívida Contratual Resgatado </t>
  </si>
  <si>
    <t xml:space="preserve">          4.6.90.72.00 - Principal da Dívida Mobiliária Resgatado </t>
  </si>
  <si>
    <t xml:space="preserve">          4.6.90.73.00 - Correção Monetária ou Cambial da Dívida Contratual 
          Resgatada </t>
  </si>
  <si>
    <t xml:space="preserve">          4.6.90.74.00 - Correção Monetária ou Cambial da Dívida Mobiliária 
          Resgatada </t>
  </si>
  <si>
    <t xml:space="preserve">          4.6.90.75.00 - Correção Monetária da Dívida de Operações de Crédito por 
          Antecipação da Receita </t>
  </si>
  <si>
    <t xml:space="preserve">          4.6.90.76.00 - Principal Corrigido da Dívida Mobiliária Refinanciado </t>
  </si>
  <si>
    <t xml:space="preserve">          4.6.90.77.00 - Principal Corrigido da Dívida Contratual Refinanciado </t>
  </si>
  <si>
    <t xml:space="preserve">          4.6.90.91.00 - Sentenças Judiciais </t>
  </si>
  <si>
    <t xml:space="preserve">          4.6.90.92.00 - Despesas de Exercícios Anteriores </t>
  </si>
  <si>
    <t xml:space="preserve">          4.6.90.93.00 - Indenizações e Restituições </t>
  </si>
  <si>
    <t xml:space="preserve">          4.6.90.99.00 - A Classificar </t>
  </si>
  <si>
    <t xml:space="preserve">        4.6.95.00.00 - Aplicação Direta à conta de recursos de que tratam os §§ 
        1º e 2º do art. 24 da Lei Complementar no 141, de 2012 </t>
  </si>
  <si>
    <t xml:space="preserve">        4.6.96.00.00 - Aplicação Direta à conta de recursos de que trata o art. 
        25 da Lei Complementar no 141, de 2012 </t>
  </si>
  <si>
    <t xml:space="preserve">        4.6.99.00.00 - A Definir </t>
  </si>
  <si>
    <t>BALANÇO PATRIMONIAL – CONSOLIDADO NACIONAL (VALORES COM EXCLUSÕES)</t>
  </si>
  <si>
    <t>R$ milhões</t>
  </si>
  <si>
    <t>ATIVO</t>
  </si>
  <si>
    <t>Nota</t>
  </si>
  <si>
    <t>PASSIVO E PATRIMÔNIO LÍQUIDO</t>
  </si>
  <si>
    <t>Ativo Circulante</t>
  </si>
  <si>
    <t>Passivo Circulante</t>
  </si>
  <si>
    <t>Caixa e Equivalentes de Caixa</t>
  </si>
  <si>
    <t>Obrigações Trabalhistas, Previdenciárias e Assistenciais a Pagar a Curto Prazo</t>
  </si>
  <si>
    <t>Créditos a Curto Prazo</t>
  </si>
  <si>
    <t>Empréstimos e Financiamentos a CP</t>
  </si>
  <si>
    <t>Demais Créditos e Valores a Curto Prazo</t>
  </si>
  <si>
    <t>Fornecedores e Contas a Pagar a CP</t>
  </si>
  <si>
    <t>Investimentos e Aplicações Temporárias a CP</t>
  </si>
  <si>
    <t>Obrigações Fiscais a Curto Prazo</t>
  </si>
  <si>
    <t>Estoques</t>
  </si>
  <si>
    <t>Obrigações de Repartição a Outros Entes</t>
  </si>
  <si>
    <t>Ativo Não Circulante Mantido para Venda</t>
  </si>
  <si>
    <t>Provisões a Curto Prazo</t>
  </si>
  <si>
    <t>VPD Pagas Antecipadamente</t>
  </si>
  <si>
    <t>Demais Obrigações a Curto Prazo</t>
  </si>
  <si>
    <t>Total do Ativo Circulante</t>
  </si>
  <si>
    <t>Total do Passivo Circulante</t>
  </si>
  <si>
    <t>Ativo Não Circulante</t>
  </si>
  <si>
    <t>Passivo Não Circulante</t>
  </si>
  <si>
    <t>Realizável a Longo Prazo</t>
  </si>
  <si>
    <t>Obrigações Trabalhistas, Previdenciárias e Assistenciais a Longo Prazo</t>
  </si>
  <si>
    <t>Créditos a Longo Prazo</t>
  </si>
  <si>
    <t>Empréstimos e Financiamentos a LP</t>
  </si>
  <si>
    <t xml:space="preserve">Demais Créditos e Valores a Longo Prazo </t>
  </si>
  <si>
    <t>Fornecedores e Contas a Pagar a LP</t>
  </si>
  <si>
    <t>Investimentos Temporários a Longo Prazo</t>
  </si>
  <si>
    <t>Obrigações Fiscais a Longo Prazo</t>
  </si>
  <si>
    <t>Provisões a Longo Prazo</t>
  </si>
  <si>
    <t>Demais Obrigações a Longo Prazo</t>
  </si>
  <si>
    <t>Investimentos</t>
  </si>
  <si>
    <t>Resultado Diferido</t>
  </si>
  <si>
    <t>Imobilizado</t>
  </si>
  <si>
    <t>Total do Passivo Não Circulante</t>
  </si>
  <si>
    <t>Intangível</t>
  </si>
  <si>
    <t>Diferido</t>
  </si>
  <si>
    <t>Total do Ativo Não Circulante</t>
  </si>
  <si>
    <t>Patrimônio Líquido</t>
  </si>
  <si>
    <t xml:space="preserve">Patrimônio Social e Capital Social </t>
  </si>
  <si>
    <t>Adiant. Futuro Aumento Capital</t>
  </si>
  <si>
    <t xml:space="preserve">Reservas de Capital </t>
  </si>
  <si>
    <t xml:space="preserve">Ajustes de Avaliação Patrimonial </t>
  </si>
  <si>
    <t xml:space="preserve">Reservas de Lucros </t>
  </si>
  <si>
    <t xml:space="preserve">Demais Reservas </t>
  </si>
  <si>
    <t xml:space="preserve">Resultados Acumulados </t>
  </si>
  <si>
    <t xml:space="preserve">(-) Ações / Cotas em Tesouraria </t>
  </si>
  <si>
    <t>Total do Patrimônio Líquido</t>
  </si>
  <si>
    <t>TOTAL DO ATIVO</t>
  </si>
  <si>
    <t>TOTAL DO PASSIVO E DO PATRIMÔNIO LÍQUIDO</t>
  </si>
  <si>
    <t>UNIÃO</t>
  </si>
  <si>
    <t>ESTADOS</t>
  </si>
  <si>
    <t>MUNICÍPIOS</t>
  </si>
  <si>
    <t>CONSOLIDADO</t>
  </si>
  <si>
    <t>Investimentos e Aplicações Temporárias a Curto Prazo</t>
  </si>
  <si>
    <t>PASSIVO</t>
  </si>
  <si>
    <t>Obrigações Trabalhistas, Previdenciárias e  Assistenciais a Pagar a Curto Prazo</t>
  </si>
  <si>
    <t>Empréstimos e Financiamentos a Curto Prazo</t>
  </si>
  <si>
    <t>Fornecedores e Contas a Pagar a Curto Prazo</t>
  </si>
  <si>
    <t>Obrigações Trabalhistas, Previdenciárias e  Assistenciais a Pagar a Longo Prazo</t>
  </si>
  <si>
    <t>Empréstimos e Financiamentos a Longo Prazo</t>
  </si>
  <si>
    <t>Fornecedores e Contas a Pagar a Longo Prazo</t>
  </si>
  <si>
    <t xml:space="preserve">Adiantamento para Futuro Aumento de Capital </t>
  </si>
  <si>
    <t>Resultados Acumulados*</t>
  </si>
  <si>
    <t>*Cálculo do ajuste na conta Resultados Acumulados</t>
  </si>
  <si>
    <t>TOTAL DO ATIVO (I)</t>
  </si>
  <si>
    <t>TOTAL DO PASSIVO E DO PATRIMÔNIO LÍQUIDO (II)</t>
  </si>
  <si>
    <t>AJUSTE (III) = (I) - (II)**</t>
  </si>
  <si>
    <t>Resultados Acumulados Ajustado*</t>
  </si>
  <si>
    <t>**A apuração da equação contábil (Ativo Total - Passivo Total) demonstrando resultado inicial pós-consolidação (COM exclusões) diferente de zero. Atribui-se essa situação à diferença de metodologia de registro contábil nos entes. Para equilibrar a equação contábil em questão, apropriou-se a diferença verificada em "Resultados Acumulados".</t>
  </si>
  <si>
    <t>ATIVO (I)</t>
  </si>
  <si>
    <t>Ativo Financeiro</t>
  </si>
  <si>
    <t>Ativo Permanente</t>
  </si>
  <si>
    <t>Total do Ativo</t>
  </si>
  <si>
    <t>PASSIVO (II)</t>
  </si>
  <si>
    <t>Passivo Financeiro</t>
  </si>
  <si>
    <t>Passivo Permanente</t>
  </si>
  <si>
    <t>Total do Passivo</t>
  </si>
  <si>
    <t>Saldo Patrimonial (III) = (I - II)</t>
  </si>
  <si>
    <t>ATOS POTENCIAIS ATIVOS</t>
  </si>
  <si>
    <t>ATOS POTENCIAIS PASSIVOS</t>
  </si>
  <si>
    <t>VARIAÇÕES PATRIMONIAIS AUMENTATIVAS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</si>
  <si>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</si>
  <si>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</si>
  <si>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</si>
  <si>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</si>
  <si>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</si>
  <si>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</si>
  <si>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</si>
  <si>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Total das Variações Patrimoniais Aumentativas (I)</t>
  </si>
  <si>
    <t>VARIAÇÕES PATRIMONIAIS DIMINUTIVAS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</si>
  <si>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</si>
  <si>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</si>
  <si>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</si>
  <si>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</si>
  <si>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</si>
  <si>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</si>
  <si>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</si>
  <si>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Vendidas, dos Produtos Vendidos 
e dos Serviços Prestados</t>
  </si>
  <si>
    <t>Outras Variações Patrimoniais Diminutivas</t>
  </si>
  <si>
    <t>Total das Variações Patrimoniais Diminutivas (II)</t>
  </si>
  <si>
    <t>RESULTADO PATRIMONIAL DO PERÍODO (III) = (I - II)</t>
  </si>
  <si>
    <t>Custo das Mercadorias Vendidas, dos Produtos Vendidos e dos Serviços Prestados</t>
  </si>
  <si>
    <t>RECEITAS ORÇAMENTÁRIAS (ARRECADADAS)</t>
  </si>
  <si>
    <t>DESPESAS ORÇAMENTÁRIAS (EMPENHADAS)</t>
  </si>
  <si>
    <t>Receitas Correntes (I)</t>
  </si>
  <si>
    <t>Despesas Correntes (VI)</t>
  </si>
  <si>
    <t xml:space="preserve">Impostos, Taxas e Contribuições de Melhoria </t>
  </si>
  <si>
    <t>Pessoal e Encargos Sociais</t>
  </si>
  <si>
    <t>Impostos</t>
  </si>
  <si>
    <t>Juros e Encargos da Dívida</t>
  </si>
  <si>
    <t xml:space="preserve">Taxas </t>
  </si>
  <si>
    <t>Outras Despesas Correntes</t>
  </si>
  <si>
    <t>Contribuições de Melhoria</t>
  </si>
  <si>
    <t>Total das Despesas Correntes</t>
  </si>
  <si>
    <t>Contribuições Sociais</t>
  </si>
  <si>
    <t>Contribuições Econômicas</t>
  </si>
  <si>
    <t>Contribuições para Entidades Privadas de Serviço Social e de Formação Profissional</t>
  </si>
  <si>
    <t>Contribuição para Custeio do Serviço de Iluminação Pública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</si>
  <si>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</si>
  <si>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</si>
  <si>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</si>
  <si>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</si>
  <si>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</si>
  <si>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</si>
  <si>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</si>
  <si>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Despesas de Capital (VII)</t>
  </si>
  <si>
    <t>Receitas de Capital (II)</t>
  </si>
  <si>
    <t>Operações de Crédito</t>
  </si>
  <si>
    <t>Inversões Financeiras</t>
  </si>
  <si>
    <t>Operações de Crédito - Mercado Interno</t>
  </si>
  <si>
    <t>Amortização / Refinanciamento da Dívida</t>
  </si>
  <si>
    <t>Operações de Crédito - Mercado Externo</t>
  </si>
  <si>
    <t>Total das Despesas de Capital</t>
  </si>
  <si>
    <t>Alienação de Bens</t>
  </si>
  <si>
    <t>Amortização de Empréstimos</t>
  </si>
  <si>
    <t>Transferências de Capital</t>
  </si>
  <si>
    <t>Outras Receitas de Capital</t>
  </si>
  <si>
    <t>Resultado do Banco Central do Brasil</t>
  </si>
  <si>
    <t>Total das Receitas de Capital</t>
  </si>
  <si>
    <t>Receitas Correntes Intraorçamentárias (III)</t>
  </si>
  <si>
    <t>Receitas de Capital Intraorçamentárias (IV)</t>
  </si>
  <si>
    <t>TOTAL DAS RECEITAS ORÇAMENTÁRIAS (V) = (I + II + III + IV)</t>
  </si>
  <si>
    <t>TOTAL DAS DESPESAS ORÇAMENTÁRIAS (VIII) = (VI + VII)</t>
  </si>
  <si>
    <t>DÉFICIT ORÇAMENTÁRIO (V - VIII)</t>
  </si>
  <si>
    <t>SUPERÁVIT ORÇAMENTÁRIO (V - VIII)</t>
  </si>
  <si>
    <t>Receita de Contribuições</t>
  </si>
  <si>
    <t>Contribuições de Intervenção no Domínio Econômico</t>
  </si>
  <si>
    <t>Operações de Crédito Internas</t>
  </si>
  <si>
    <t>Operações de Crédito Externas</t>
  </si>
  <si>
    <t>Resultado do Banco Central</t>
  </si>
  <si>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</si>
  <si>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</si>
  <si>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</si>
  <si>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</si>
  <si>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</si>
  <si>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</si>
  <si>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</si>
  <si>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</si>
  <si>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</si>
  <si>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</si>
  <si>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</si>
  <si>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</si>
  <si>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</si>
  <si>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</si>
  <si>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</si>
  <si>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</si>
  <si>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</si>
  <si>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</si>
  <si>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</si>
  <si>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</si>
  <si>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</si>
  <si>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</si>
  <si>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</si>
  <si>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</si>
  <si>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</si>
  <si>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</si>
  <si>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</si>
  <si>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</si>
  <si>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</si>
  <si>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TOTAL DA DESPESA (EXCETO INTRA-ORÇAMENTÁRIA)</t>
  </si>
  <si>
    <t>TOTAL DA DESPESA (INTRA-ORÇAMENTÁRIA)</t>
  </si>
  <si>
    <t>TOTAL GERAL DA DESPESA POR FUNÇÃO</t>
  </si>
  <si>
    <t xml:space="preserve"> </t>
  </si>
  <si>
    <t>CAIXA E EQUIVALENTES DE CAIXA</t>
  </si>
  <si>
    <t xml:space="preserve">Caixa e Equivalentes de Caixa em Moeda Nacional </t>
  </si>
  <si>
    <t xml:space="preserve">Caixa e Equivalentes de Caixa em Moeda Estrangeira </t>
  </si>
  <si>
    <t>Total de Caixa e Equivalentes de Caixa</t>
  </si>
  <si>
    <t>CRÉDITOS A CURTO PRAZO</t>
  </si>
  <si>
    <t xml:space="preserve">Créditos Tributários a Receber  </t>
  </si>
  <si>
    <t xml:space="preserve">Clientes  </t>
  </si>
  <si>
    <t xml:space="preserve">Créditos de Transferências a Receber  </t>
  </si>
  <si>
    <t xml:space="preserve">Empréstimos e Financiamentos Concedidos  </t>
  </si>
  <si>
    <t xml:space="preserve">Dívida Ativa Tributária  </t>
  </si>
  <si>
    <t xml:space="preserve">Dívida Ativa Não Tributária  </t>
  </si>
  <si>
    <t xml:space="preserve">(-) Ajuste de Perdas de Créditos a Curto Prazo </t>
  </si>
  <si>
    <t>Total de Créditos a Curto Prazo</t>
  </si>
  <si>
    <t>DEMAIS CRÉDITOS E VALORES A CURTO PRAZO</t>
  </si>
  <si>
    <t xml:space="preserve">Adiantamentos Concedidos a Pessoal e a Terceiros </t>
  </si>
  <si>
    <t xml:space="preserve">Tributos a Recuperar / Compensar </t>
  </si>
  <si>
    <t>Créditos a Receber por Descentralização da Prestação de Serviços Públicos</t>
  </si>
  <si>
    <t xml:space="preserve">Créditos por Danos ao Patrimônio </t>
  </si>
  <si>
    <t xml:space="preserve">Depósitos Restituíveis e Valores Vinculados </t>
  </si>
  <si>
    <t>Créditos Previdenciários a Receber a Curto Prazo</t>
  </si>
  <si>
    <t xml:space="preserve">Outros Créditos a Receber e Valores a Curto Prazo </t>
  </si>
  <si>
    <t>(-) Ajuste de Perdas de Demais Créditos e Valores a CP</t>
  </si>
  <si>
    <t>Total de Demais Créditos e Valores a Curto Prazo</t>
  </si>
  <si>
    <t>INVESTIMENTOS E APLICAÇÕES TEMPORÁRIAS A CURTO PRAZO</t>
  </si>
  <si>
    <t xml:space="preserve">Títulos e Valores Mobiliários  </t>
  </si>
  <si>
    <t xml:space="preserve">Aplicação Temporária em Metais Preciosos  </t>
  </si>
  <si>
    <t xml:space="preserve">Aplicação Em Segmento de Imóveis </t>
  </si>
  <si>
    <t>(-) Ajuste de Perdas de Investimentos e Aplicações Temporárias</t>
  </si>
  <si>
    <t>Total de Investimentos e Aplicações Temporárias a Curto Prazo</t>
  </si>
  <si>
    <t>ESTOQUES</t>
  </si>
  <si>
    <t xml:space="preserve">Mercadorias para Revenda </t>
  </si>
  <si>
    <t xml:space="preserve">Produtos e Serviços Acabados </t>
  </si>
  <si>
    <t xml:space="preserve">Produtos e Serviços em Elaboração </t>
  </si>
  <si>
    <t xml:space="preserve">Matérias-Primas </t>
  </si>
  <si>
    <t xml:space="preserve">Materiais em Trânsito </t>
  </si>
  <si>
    <t xml:space="preserve">Almoxarifado </t>
  </si>
  <si>
    <t xml:space="preserve">Outros Estoques </t>
  </si>
  <si>
    <t xml:space="preserve">(-) Ajuste de Perdas de Estoques </t>
  </si>
  <si>
    <t>Total de Estoques</t>
  </si>
  <si>
    <t>ATIVO NÃO CIRCULANTE MANTIDO PARA VENDA</t>
  </si>
  <si>
    <t>Investimento Mantido para Venda</t>
  </si>
  <si>
    <t>Imobilizado Mantido para Venda</t>
  </si>
  <si>
    <t>Intangível Mantido para Venda</t>
  </si>
  <si>
    <t xml:space="preserve"> (-) Redução ao Valor Recuperável de Ativos Mantidos para Venda</t>
  </si>
  <si>
    <t>Total de Ativo Não Circulante Mantido para Venda</t>
  </si>
  <si>
    <t>VPD PAGAS ANTECIPADAMENTE</t>
  </si>
  <si>
    <t xml:space="preserve">Prêmios de Seguros a Apropriar </t>
  </si>
  <si>
    <t xml:space="preserve">VPD Financeiras a Apropriar </t>
  </si>
  <si>
    <t xml:space="preserve">Assinaturas e Anuidades a Apropriar  </t>
  </si>
  <si>
    <t xml:space="preserve">Aluguéis Pagos a Apropriar </t>
  </si>
  <si>
    <t xml:space="preserve">Tributos Pagos a Apropriar  </t>
  </si>
  <si>
    <t xml:space="preserve">Contribuições Confederativas a Apropriar </t>
  </si>
  <si>
    <t xml:space="preserve">Benefícios a Pessoal a Apropriar </t>
  </si>
  <si>
    <t xml:space="preserve">Demais VPD a Apropriar </t>
  </si>
  <si>
    <t>Total de VPD Pagas Antecipadamente</t>
  </si>
  <si>
    <t>INVESTIMENTOS</t>
  </si>
  <si>
    <t>Participações Permanentes</t>
  </si>
  <si>
    <t>Propriedades para Investimento</t>
  </si>
  <si>
    <t>Investimentos do RPPS de Longo Prazo</t>
  </si>
  <si>
    <t xml:space="preserve">Demais Investimentos Permanentes </t>
  </si>
  <si>
    <t>(-) Depreciação Acumulada de Investimentos</t>
  </si>
  <si>
    <t xml:space="preserve">(-) Redução ao Valor Recuperável de Investimentos </t>
  </si>
  <si>
    <t>Total de Investimentos</t>
  </si>
  <si>
    <t>IMOBILIZADO</t>
  </si>
  <si>
    <t>Bens Móveis</t>
  </si>
  <si>
    <t>Bens Imóveis</t>
  </si>
  <si>
    <t xml:space="preserve">(-) Subvenção Governamental para Investimentos </t>
  </si>
  <si>
    <t xml:space="preserve">(-) Depreciação / Amortização / Exaustão Acumulada </t>
  </si>
  <si>
    <t xml:space="preserve">(-) Redução ao Valor Recuperável de Imobilizado </t>
  </si>
  <si>
    <t>Total do Imobilizado</t>
  </si>
  <si>
    <t>INTANGÍVEL</t>
  </si>
  <si>
    <t xml:space="preserve">Softwares </t>
  </si>
  <si>
    <t xml:space="preserve">Marcas, Direitos e Patentes Industriais </t>
  </si>
  <si>
    <t xml:space="preserve">Direito de Uso de Imóveis </t>
  </si>
  <si>
    <t xml:space="preserve">(-) Amortização Acumulada </t>
  </si>
  <si>
    <t xml:space="preserve">(-) Redução ao Valor Recuperável de Intangível </t>
  </si>
  <si>
    <t>Total do Intangível</t>
  </si>
  <si>
    <t>OBRIGAÇÕES TRABALHISTAS, PREVIDENCIÁRIAS E ASSISTENCIAIS A PAGAR A CURTO PRAZO</t>
  </si>
  <si>
    <t xml:space="preserve">Pessoal a Pagar </t>
  </si>
  <si>
    <t>Benefícios Previdenciários a Pagar</t>
  </si>
  <si>
    <t>Benefícios Assistenciais a Pagar</t>
  </si>
  <si>
    <t xml:space="preserve">Encargos Sociais a Pagar </t>
  </si>
  <si>
    <t>Total de Obrigações Trabalhistas, Previdenciárias e Assistenciais a Pagar a Curto Prazo</t>
  </si>
  <si>
    <t>EMPRÉSTIMOS E FINANCIAMENTOS A CURTO PRAZO</t>
  </si>
  <si>
    <t xml:space="preserve">Empréstimos a Curto Prazo - Interno </t>
  </si>
  <si>
    <t xml:space="preserve">Empréstimos a Curto Prazo - Externo </t>
  </si>
  <si>
    <t xml:space="preserve">Financiamentos a Curto Prazo - Interno </t>
  </si>
  <si>
    <t xml:space="preserve">Financiamento a Curto Prazo - Externo </t>
  </si>
  <si>
    <t>Juros e Encargos a Pagar de Empréstimos e Financiamentos a Curto Prazo – Interno</t>
  </si>
  <si>
    <t>Juros e Encargos a Pagar de Empréstimos e Financiamentos a Curto Prazo - Externo</t>
  </si>
  <si>
    <t xml:space="preserve">(-) Encargos Financeiros a Apropriar - Interno </t>
  </si>
  <si>
    <t xml:space="preserve">(-) Encargos Financeiros a Apropriar - Externo </t>
  </si>
  <si>
    <t>Total de Empréstimos e Financiamentos a Curto Prazo</t>
  </si>
  <si>
    <t>FORNECEDORES E CONTAS A PAGAR A CURTO PRAZO</t>
  </si>
  <si>
    <t>Fornecedores e Contas a Pagar Nacionais a CP</t>
  </si>
  <si>
    <t>Fornecedores e Contas a Pagar Estrangeiros a CP</t>
  </si>
  <si>
    <t xml:space="preserve">Total de Fornecedores e Contas a Pagar a Curto Prazo </t>
  </si>
  <si>
    <t>OBRIGAÇÕES FISCAIS A CURTO PRAZO</t>
  </si>
  <si>
    <t xml:space="preserve">Obrigações Fiscais a Curto Prazo com a União </t>
  </si>
  <si>
    <t xml:space="preserve">Obrigações Fiscais a Curto Prazo com os Estados </t>
  </si>
  <si>
    <t xml:space="preserve">Obrigações Fiscais a Curto Prazo com os Municípios </t>
  </si>
  <si>
    <t>Total de Obrigações Fiscais a Curto Prazo</t>
  </si>
  <si>
    <t>PROVISÕES A CURTO PRAZO</t>
  </si>
  <si>
    <t xml:space="preserve">Provisão para Riscos Trabalhistas a Curto Prazo </t>
  </si>
  <si>
    <t xml:space="preserve">Provisões para Riscos Fiscais a Curto Prazo </t>
  </si>
  <si>
    <t xml:space="preserve">Provisão para Riscos Cíveis a Curto Prazo </t>
  </si>
  <si>
    <t>Provisão para Repartição de Créditos a Curto Prazo</t>
  </si>
  <si>
    <t>Provisão para Riscos Decorrentes de Contratos de PPP a Curto Prazo</t>
  </si>
  <si>
    <t>Provisão para Obrigações Decorrentes da Atuação Governamental a Curto Prazo</t>
  </si>
  <si>
    <t xml:space="preserve">Outras Provisões a Curto Prazo </t>
  </si>
  <si>
    <t xml:space="preserve">Total de Provisões a Curto Prazo </t>
  </si>
  <si>
    <t>DEMAIS OBRIGAÇÕES A CURTO PRAZO</t>
  </si>
  <si>
    <t xml:space="preserve">Adiantamentos de Clientes </t>
  </si>
  <si>
    <t xml:space="preserve">Obrigações por Danos a Terceiros </t>
  </si>
  <si>
    <t xml:space="preserve">Arrendamento Operacional a Pagar </t>
  </si>
  <si>
    <t xml:space="preserve">Debêntures e Outros Títulos de Dívida a Curto Prazo </t>
  </si>
  <si>
    <t>Dividendos e Juros sobre Capital Próprio a Pagar</t>
  </si>
  <si>
    <t>Obrigações Decorrentes de Contratos De PPP</t>
  </si>
  <si>
    <t>Depósitos de Instituições Autorizadas a Operar pelo BACEN</t>
  </si>
  <si>
    <t>Valores Restituíveis</t>
  </si>
  <si>
    <t xml:space="preserve">Outras Obrigações a Curto Prazo </t>
  </si>
  <si>
    <t>Total de Demais Obrigações a Curto Prazo</t>
  </si>
  <si>
    <t>OBRIGAÇÕES TRABALHISTAS, PREVIDENCIÁRIAS E ASSISTENCIAIS A PAGAR A LONGO PRAZO</t>
  </si>
  <si>
    <t>Pessoal a Pagar</t>
  </si>
  <si>
    <t xml:space="preserve">Benefícios Previdenciários a Pagar </t>
  </si>
  <si>
    <t xml:space="preserve">Benefícios Assistenciais a Pagar </t>
  </si>
  <si>
    <t>Total de Obrigações Trabalhistas, Previdenciárias e Assistenciais a Pagar a Longo Prazo</t>
  </si>
  <si>
    <t>EMPRÉSTIMOS E FINANCIAMENTOS A LONGO PRAZO</t>
  </si>
  <si>
    <t xml:space="preserve">Empréstimos a Longo Prazo - Interno </t>
  </si>
  <si>
    <t xml:space="preserve">Empréstimos a Longo Prazo - Externo </t>
  </si>
  <si>
    <t xml:space="preserve">Financiamentos a Longo Prazo - Interno </t>
  </si>
  <si>
    <t xml:space="preserve">Financiamento a Longo Prazo - Externo </t>
  </si>
  <si>
    <t>Juros e Encargos a Pagar de Empréstimos e Financiamentos a Longo Prazo – Interno</t>
  </si>
  <si>
    <t>Juros e Encargos a Pagar de Empréstimos e Financiamentos a Longo Prazo - Externo</t>
  </si>
  <si>
    <t>Subtotal de Empréstimos e Financiamentos a Longo Prazo</t>
  </si>
  <si>
    <t>FORNECEDORES E CONTAS A PAGAR A LONGO PRAZO</t>
  </si>
  <si>
    <t xml:space="preserve">Fornecedores Nacionais a Longo Prazo </t>
  </si>
  <si>
    <t xml:space="preserve">Fornecedores Estrangeiros a Longo Prazo </t>
  </si>
  <si>
    <t>Total de Fornecedores e Contas a Pagar a Longo Prazo</t>
  </si>
  <si>
    <t>OBRIGAÇÕES FISCAIS A LONGO PRAZO</t>
  </si>
  <si>
    <t xml:space="preserve">Obrigações Fiscais a Longo Prazo com a União </t>
  </si>
  <si>
    <t xml:space="preserve">Obrigações Fiscais a Longo Prazo com os Estados </t>
  </si>
  <si>
    <t xml:space="preserve">Obrigações Fiscais a Longo Prazo com os Municípios </t>
  </si>
  <si>
    <t>Total das Obrigações Fiscais a Longo Prazo</t>
  </si>
  <si>
    <t>PROVISÕES A LONGO PRAZO</t>
  </si>
  <si>
    <t xml:space="preserve">Provisão para Riscos Trabalhistas a Longo Prazo </t>
  </si>
  <si>
    <t xml:space="preserve">Provisões Matemáticas Previdenciárias a Longo Prazo </t>
  </si>
  <si>
    <t xml:space="preserve">Provisão para Riscos Fiscais a Longo Prazo </t>
  </si>
  <si>
    <t xml:space="preserve">Provisão para Riscos Cíveis a Longo Prazo </t>
  </si>
  <si>
    <t>Provisão para Repartição de Créditos a Longo Prazo</t>
  </si>
  <si>
    <t>Provisão para Riscos Decorrentes de Contratos de PPP a Longo Prazo</t>
  </si>
  <si>
    <t xml:space="preserve">Provisão para Obrigações Decorrentes da Atuação 
Governamental a Longo Prazo </t>
  </si>
  <si>
    <t xml:space="preserve">Outras Provisões a Longo Prazo </t>
  </si>
  <si>
    <t>Total de Provisões a Longo Prazo</t>
  </si>
  <si>
    <t>DEMAIS OBRIGAÇÕES A LONGO PRAZO</t>
  </si>
  <si>
    <t xml:space="preserve">Adiantamentos de Clientes a Longo Prazo </t>
  </si>
  <si>
    <t xml:space="preserve">Obrigações por Danos a Terceiros a Longo Prazo </t>
  </si>
  <si>
    <t xml:space="preserve">Debêntures e Outros Títulos de Dívida a Longo Prazo </t>
  </si>
  <si>
    <t xml:space="preserve">Obrigações Decorrentes de Contratos de PPP - Longo Prazo </t>
  </si>
  <si>
    <t xml:space="preserve">Valores Restituíveis </t>
  </si>
  <si>
    <t xml:space="preserve">Outras Obrigações a Longo Prazo </t>
  </si>
  <si>
    <t>Total de Demais Obrigações a Longo Prazo</t>
  </si>
  <si>
    <t>RESULTADO DIFERIDO</t>
  </si>
  <si>
    <t xml:space="preserve">Variação Patrimonial Aumentativa (VPA) Diferida </t>
  </si>
  <si>
    <t xml:space="preserve">(-) Custo Diferido </t>
  </si>
  <si>
    <t>Total do Resultado Diferido</t>
  </si>
  <si>
    <t>PATRIMÔNIO LÍQUIDO</t>
  </si>
  <si>
    <t>Reservas de Lucros</t>
  </si>
  <si>
    <t>Demais Reservas</t>
  </si>
  <si>
    <t xml:space="preserve">(-) Ações/Cotas em Tesouraria </t>
  </si>
  <si>
    <t>* Ajuste realizado no quadro Q3</t>
  </si>
  <si>
    <t xml:space="preserve">Impostos </t>
  </si>
  <si>
    <t>Taxas</t>
  </si>
  <si>
    <t xml:space="preserve">Contribuições de Melhoria </t>
  </si>
  <si>
    <t>Total dos Impostos, Taxas e Contribuições de Melhoria</t>
  </si>
  <si>
    <t xml:space="preserve">Contribuições Sociais </t>
  </si>
  <si>
    <t>Contribuição de Iluminação Pública</t>
  </si>
  <si>
    <t>Contribuições de Interesse das Categorias Profissionais</t>
  </si>
  <si>
    <t>Total das Contribuições</t>
  </si>
  <si>
    <t>Venda de Mercadorias</t>
  </si>
  <si>
    <t>Venda de Produtos</t>
  </si>
  <si>
    <t>Exploração de Bens, Direitos e Prestação de Serviços</t>
  </si>
  <si>
    <t>Total da Exploração e Venda de Bens, Serviços e Direitos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</si>
  <si>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</si>
  <si>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</si>
  <si>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</si>
  <si>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</si>
  <si>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</si>
  <si>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</si>
  <si>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</si>
  <si>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</si>
  <si>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</si>
  <si>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</si>
  <si>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</si>
  <si>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</si>
  <si>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</si>
  <si>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</si>
  <si>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</si>
  <si>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</si>
  <si>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</si>
  <si>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Reavaliação de Ativos</t>
  </si>
  <si>
    <t>Ganhos com Alienação</t>
  </si>
  <si>
    <t>Ganhos com Incorporação de Ativos</t>
  </si>
  <si>
    <t>Ganhos Desincorporação de Passivos</t>
  </si>
  <si>
    <t>Reversão de Redução a Valor Recuperável</t>
  </si>
  <si>
    <t>Total da Valorização e Ganhos com Ativos e Desincorporação de Passivos</t>
  </si>
  <si>
    <t>Variação Patrimonial Aumentativa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</si>
  <si>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</si>
  <si>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</si>
  <si>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</si>
  <si>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</si>
  <si>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</si>
  <si>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</si>
  <si>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</si>
  <si>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</si>
  <si>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</si>
  <si>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</si>
  <si>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</si>
  <si>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</si>
  <si>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</si>
  <si>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</si>
  <si>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</si>
  <si>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</si>
  <si>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</si>
  <si>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</si>
  <si>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Material de Consumo</t>
  </si>
  <si>
    <t>Serviços</t>
  </si>
  <si>
    <t>Depreciação, Amortização e Exaustão</t>
  </si>
  <si>
    <t>Total do Uso de Bens, Serviços e Consumo de Capital Fixo</t>
  </si>
  <si>
    <t>Juros e Encargos de Empréstimos e Financiamentos Obtidos</t>
  </si>
  <si>
    <t>Descontos Financeiros Concedidos</t>
  </si>
  <si>
    <t>Aportes ao Banco Central</t>
  </si>
  <si>
    <t>Outras Variações Patrimoniais Diminutivas – Financeiras</t>
  </si>
  <si>
    <t>Total das Variações Patrimoniais Diminutivas Financeiras</t>
  </si>
  <si>
    <t>Transferências Intragovernamentais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</si>
  <si>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</si>
  <si>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</si>
  <si>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</si>
  <si>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</si>
  <si>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</t>
  </si>
  <si>
    <t>Outras Transferências e Delegações Concedidas</t>
  </si>
  <si>
    <t>Total das Transferências e Delegações Concedidas</t>
  </si>
  <si>
    <t>Reavaliação, 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</si>
  <si>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</si>
  <si>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</si>
  <si>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</si>
  <si>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</si>
  <si>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</si>
  <si>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Total das Tributárias</t>
  </si>
  <si>
    <t xml:space="preserve">Custo de Mercadorias Vendidas </t>
  </si>
  <si>
    <t xml:space="preserve">Custos dos Produtos Vendidos </t>
  </si>
  <si>
    <t xml:space="preserve">Custo dos Serviços Prestados </t>
  </si>
  <si>
    <t>Total do Custo das Mercadorias Vendidas, dos Produtos Vendidos e dos Serviços Prestados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</si>
  <si>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</si>
  <si>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</si>
  <si>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</si>
  <si>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</si>
  <si>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</si>
  <si>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</si>
  <si>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</si>
  <si>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RESULTADOS ACUMULADOS</t>
  </si>
  <si>
    <t>Nota:  O quadro considera Superávits ou Déficits, Lucros e Prejuízos.</t>
  </si>
  <si>
    <t>Total de exclusões do Ativo</t>
  </si>
  <si>
    <t xml:space="preserve">PASSIVO </t>
  </si>
  <si>
    <t xml:space="preserve">Passivo Circulante     </t>
  </si>
  <si>
    <t>Desvalorização e Perda de Ativos e Incorporação de Passivo</t>
  </si>
  <si>
    <t>Variações Patrimoniais Diminutivas Tributárias</t>
  </si>
  <si>
    <t>Custo das Mercadorias Vendidas, Produtos Vendidos e Serviços Prestados</t>
  </si>
  <si>
    <t>Total de exclusões das Variações Patrimoniais Diminutivas</t>
  </si>
  <si>
    <t>Total de exclusões das Variações Patrimoniais Aumentativas</t>
  </si>
  <si>
    <t>BALANÇO PATRIMONIAL – ATIVO (CONSOLIDADO NACIONAL E POR ESFERA DE GOVERNO) - VALORES COM EXCLUSÕES</t>
  </si>
  <si>
    <t xml:space="preserve">BALANÇO PATRIMONIAL – PASSIVO E PATRIMÔNIO LÍQUIDO (CONSOLIDADO NACIONAL E POR ESFERA DE GOVERNO) - VALORES COM EXCLUSÕES </t>
  </si>
  <si>
    <t>QUADRO DOS ATIVOS E PASSIVOS FINANCEIROS E PERMANENTES – LEI Nº 4.320/1964 (CONSOLIDADO NACIONAL E POR ESFERA DE GOVERNO)</t>
  </si>
  <si>
    <t>QUADRO DAS CONTAS DE COMPENSAÇÃO – LEI Nº 4.320/1964 (CONSOLIDADO NACIONAL E POR ESFERA DE GOVERNO)</t>
  </si>
  <si>
    <t>DEMONSTRAÇÃO DAS VARIAÇÕES PATRIMONIAIS (CONSOLIDADO NACIONAL)</t>
  </si>
  <si>
    <t>DEMONSTRAÇÃO DAS VARIAÇÕES PATRIMONIAIS (CONSOLIDADO NACIONAL E POR ESFERA DE GOVERNO)</t>
  </si>
  <si>
    <t>DEMONSTRATIVO DA EXECUÇÃO ORÇAMENTÁRIA (CONSOLIDADO NACIONAL)</t>
  </si>
  <si>
    <t>DEMONSTRATIVO DA EXECUÇÃO ORÇAMENTÁRIA - RECEITA ORÇAMENTÁRIA ARRECADADA (CONSOLIDADO NACIONAL E POR ESFERA DE GOVERNO)</t>
  </si>
  <si>
    <t>DEMONSTRATIVO DA EXECUÇÃO ORÇAMENTÁRIA – DESPESA ORÇAMENTÁRIA EMPENHADA (CONSOLIDADO NACIONAL E POR ESFERA DE GOVERNO)</t>
  </si>
  <si>
    <t>DEMONSTRATIVO DA EXECUÇÃO ORÇAMENTÁRIA – DESPESA ORÇAMENTÁRIA EMPENHADA POR FUNÇÃO (CONSOLIDADO NACIONAL E POR ESFERA DE GOVERNO)</t>
  </si>
  <si>
    <t>BALANÇO PATRIMONIAL (CAIXA E EQUIVALENTES DE CAIXA)</t>
  </si>
  <si>
    <t>BALANÇO PATRIMONIAL (CRÉDITOS A CURTO PRAZO)</t>
  </si>
  <si>
    <t>BALANÇO PATRIMONIAL (DEMAIS CRÉDITOS E VALORES A CURTO PRAZO)</t>
  </si>
  <si>
    <t>BALANÇO PATRIMONIAL (INVESTIMENTOS E APLICAÇÕES TEMPORÁRIAS A CURTO PRAZO)</t>
  </si>
  <si>
    <t>BALANÇO PATRIMONIAL (ESTOQUES)</t>
  </si>
  <si>
    <t>BALANÇO PATRIMONIAL (ATIVO NÃO CIRCULANTE MANTIDO PARA VENDA)</t>
  </si>
  <si>
    <t>BALANÇO PATRIMONIAL (VPD PAGAS ANTECIPADAMENTE)</t>
  </si>
  <si>
    <t>BALANÇO PATRIMONIAL (INVESTIMENTOS)</t>
  </si>
  <si>
    <t>BALANÇO PATRIMONIAL (IMOBILIZADO)</t>
  </si>
  <si>
    <t>BALANÇO PATRIMONIAL (INTANGÍVEL)</t>
  </si>
  <si>
    <t>BALANÇO PATRIMONIAL (EMPRÉSTIMOS E FINANCIAMENTOS A CURTO PRAZO)</t>
  </si>
  <si>
    <t>BALANÇO PATRIMONIAL (FORNECEDORES E CONTAS A PAGAR A CURTO PRAZO)</t>
  </si>
  <si>
    <t>BALANÇO PATRIMONIAL (OBRIGAÇÕES FISCAIS A CURTO PRAZO)</t>
  </si>
  <si>
    <t>BALANÇO PATRIMONIAL (PROVISÕES A CURTO PRAZO)</t>
  </si>
  <si>
    <t>BALANÇO PATRIMONIAL (DEMAIS OBRIGAÇÕES A CURTO PRAZO)</t>
  </si>
  <si>
    <t>BALANÇO PATRIMONIAL (OBRIGAÇÕES TRABALHISTAS, PREVIDENCIÁRIAS E ASSISTENCIAIS A PAGAR A LONGO PRAZO)</t>
  </si>
  <si>
    <t>BALANÇO PATRIMONIAL (EMPRÉSTIMOS E FINANCIAMENTOS A LONGO PRAZO)</t>
  </si>
  <si>
    <t>BALANÇO PATRIMONIAL (FORNECEDORES E CONTAS A PAGAR A LONGO PRAZO)</t>
  </si>
  <si>
    <t>BALANÇO PATRIMONIAL (OBRIGAÇÕES FISCAIS A LONGO PRAZO)</t>
  </si>
  <si>
    <t>BALANÇO PATRIMONIAL (PROVISÕES A LONGO PRAZO)</t>
  </si>
  <si>
    <t>BALANÇO PATRIMONIAL (DEMAIS OBRIGAÇÕES A LONGO PRAZO)</t>
  </si>
  <si>
    <t>BALANÇO PATRIMONIAL (RESULTADO DIFERIDO)</t>
  </si>
  <si>
    <t>BALANÇO PATRIMONIAL (PATRIMÔNIO LÍQUIDO)</t>
  </si>
  <si>
    <t>DEMONSTRAÇÃO DAS VARIAÇÕES PATRIMONIAIS (IMPOSTOS, TAXAS E CONTRIBUIÇÕES DE MELHORIA)</t>
  </si>
  <si>
    <t>DEMONSTRAÇÃO DAS VARIAÇÕES PATRIMONIAIS (CONTRIBUIÇÕES)</t>
  </si>
  <si>
    <t>DEMONSTRAÇÃO DAS VARIAÇÕES PATRIMONIAIS (EXPLORAÇÃO E VENDA DE BENS, SERVIÇOS E DIREITOS)</t>
  </si>
  <si>
    <t>DEMONSTRAÇÃO DAS VARIAÇÕES PATRIMONIAIS (VARIAÇÕES PATRIMONIAIS AUMENTATIVAS FINANCEIRAS)</t>
  </si>
  <si>
    <t>DEMONSTRAÇÃO DAS VARIAÇÕES PATRIMONIAIS (TRANSFERÊNCIAS E DELEGAÇÕES RECEBIDAS)</t>
  </si>
  <si>
    <t>DEMONSTRAÇÃO DAS VARIAÇÕES PATRIMONIAIS (VALORIZAÇÃO E GANHOS COM ATIVOS E DESINCORPORAÇÃO DE PASSIVOS)</t>
  </si>
  <si>
    <t>DEMONSTRAÇÃO DAS VARIAÇÕES PATRIMONIAIS (OUTRAS VARIAÇÕES PATRIMONIAIS AUMENTATIVAS)</t>
  </si>
  <si>
    <t>DEMONSTRAÇÃO DAS VARIAÇÕES PATRIMONIAIS (PESSOAL E ENCARGOS)</t>
  </si>
  <si>
    <t>DEMONSTRAÇÃO DAS VARIAÇÕES PATRIMONIAIS (BENEFÍCIOS PREVIDENCIÁRIOS E ASSISTENCIAIS)</t>
  </si>
  <si>
    <t>DEMONSTRAÇÃO DAS VARIAÇÕES PATRIMONIAIS (USO DE BENS, SERVIÇOS E CONSUMO DE CAPITAL FIXO)</t>
  </si>
  <si>
    <t>DEMONSTRAÇÃO DAS VARIAÇÕES PATRIMONIAIS (VARIAÇÕES PATRIMONIAIS DIMINUTIVAS FINANCEIRAS)</t>
  </si>
  <si>
    <t>DEMONSTRAÇÃO DAS VARIAÇÕES PATRIMONIAIS (TRANSFERÊNCIAS E DELEGAÇÕES CONCEDIDAS)</t>
  </si>
  <si>
    <t>DEMONSTRAÇÃO DAS VARIAÇÕES PATRIMONIAIS (DESVALORIZAÇÃO E PERDAS DE ATIVOS E INCORPORAÇÃO DE PASSIVOS)</t>
  </si>
  <si>
    <t>DEMONSTRAÇÃO DAS VARIAÇÕES PATRIMONIAIS (TRIBUTÁRIAS)</t>
  </si>
  <si>
    <t>DEMONSTRAÇÃO DAS VARIAÇÕES PATRIMONIAIS (OUTRAS VARIAÇÕES PATRIMONIAIS DIMINUTIVAS)</t>
  </si>
  <si>
    <t>DEMONSTRAÇÃO DAS VARIAÇÕES PATRIMONIAIS (EXCLUSÕES DE SALDOS RECÍPROCOS DAS VPD E VPA)</t>
  </si>
  <si>
    <t>DEMONSTRAÇÃO DAS VARIAÇÕES PATRIMONIAIS
 (CUSTO DAS MERCADORIAS VENDIDAS, DOS PRODUTOS VENDIDOS E DOS SERVIÇOS PRESTADOS)</t>
  </si>
  <si>
    <t>CRÉDITOS A RECEBER</t>
  </si>
  <si>
    <t>BALANÇO PATRIMONIAL (CRÉDITOS A LONGO PRAZO)</t>
  </si>
  <si>
    <t>CRÉDITOS A LONGO PRAZO</t>
  </si>
  <si>
    <t>Créditos Tributários a Receber</t>
  </si>
  <si>
    <t>Clientes</t>
  </si>
  <si>
    <t>Empréstimos e Financiamentos Concedidos</t>
  </si>
  <si>
    <t>Dívida Ativa Tributaria</t>
  </si>
  <si>
    <t>Dívida Ativa não Tributaria</t>
  </si>
  <si>
    <t>Créditos Previdenciários do RPPS</t>
  </si>
  <si>
    <t>Outros Créditos a Longo Prazo</t>
  </si>
  <si>
    <t>(-) Ajuste de Perdas de Créditos a Longo Prazo</t>
  </si>
  <si>
    <t>BALANÇO PATRIMONIAL (DEMAIS CRÉDITOS E VALORES A RECEBER)</t>
  </si>
  <si>
    <t>BALANÇO PATRIMONIAL (CRÉDITOS A RECEBER)</t>
  </si>
  <si>
    <t>DEMAIS CRÉDITOS E VALORES A RECEBER</t>
  </si>
  <si>
    <t>Demais Créditos e Valores a Longo Prazo</t>
  </si>
  <si>
    <t>Total de Créditos a Receber</t>
  </si>
  <si>
    <t>Total de Demais Créditos e Valores a Receber</t>
  </si>
  <si>
    <t>BALANÇO PATRIMONIAL (DEMAIS CRÉDITOS E VALORES A LONGO PRAZO)</t>
  </si>
  <si>
    <t xml:space="preserve">Tributos a Recuperar/Compensar </t>
  </si>
  <si>
    <t xml:space="preserve">Créditos por Danos ao Patrimônio Provenientes de Créditos Administrativos </t>
  </si>
  <si>
    <t xml:space="preserve">Créditos por Danos ao Patrimônio Apurados em Tomada de Contas Especial </t>
  </si>
  <si>
    <t xml:space="preserve">Créditos por Danos ao Patrimônio Apurados em Processos Judiciais </t>
  </si>
  <si>
    <t xml:space="preserve">Outros Créditos a Receber e Valores a Longo Prazo </t>
  </si>
  <si>
    <t xml:space="preserve">(-) Ajuste de Perdas de Demais Créditos e Valores a Longo Prazo </t>
  </si>
  <si>
    <t>Total de Demais Créditos e Valores a Longo Prazo</t>
  </si>
  <si>
    <t>DEMAIS CRÉDITOS E VALORES A LONGO PRAZO</t>
  </si>
  <si>
    <t>BALANÇO PATRIMONIAL (INVESTIMENTOS E APLICAÇÕES TEMPORÁRIAS)</t>
  </si>
  <si>
    <t>INVESTIMENTOS E APLICAÇÕES TEMPORÁRIAS</t>
  </si>
  <si>
    <t>Investimentos e Aplicações Temporárias a Longo Prazo</t>
  </si>
  <si>
    <t>Total de Investimentos e Aplicações Temporárias</t>
  </si>
  <si>
    <t>BALANÇO PATRIMONIAL (INVESTIMENTOS E APLICAÇÕES TEMPORÁRIAS A LONGO PRAZO)</t>
  </si>
  <si>
    <t>INVESTIMENTOS E APLICAÇÕES TEMPORÁRIAS A LONGO PRAZO</t>
  </si>
  <si>
    <t>Total de Investimentos e Aplicações Temporárias a Longo Prazo</t>
  </si>
  <si>
    <t>Fundos Avaliados a Valor de Mercado</t>
  </si>
  <si>
    <t>(-) Ajuste de Perdas de Investimentos e Aplicações Temporárias a Longo Prazo</t>
  </si>
  <si>
    <t xml:space="preserve">Outros Investimentos e Aplicações Temporárias a Longo Prazo </t>
  </si>
  <si>
    <t>Estoques a Curto Prazo</t>
  </si>
  <si>
    <t>Estoques a Longo Prazo</t>
  </si>
  <si>
    <t>BALANÇO PATRIMONIAL (ESTOQUES LONGO PRAZO)</t>
  </si>
  <si>
    <t>ESTOQUES LONGO PRAZO</t>
  </si>
  <si>
    <t>BALANÇO PATRIMONIAL (ESTOQUES CURTO PRAZO)</t>
  </si>
  <si>
    <t>ESTOQUES CURTO PRAZO</t>
  </si>
  <si>
    <t>Adiantamentos a Fornecedores</t>
  </si>
  <si>
    <t>VPD Pagas Antecipadamente A Curto Prazo</t>
  </si>
  <si>
    <t>VPD Pagas Antecipadamente A Longo Prazo</t>
  </si>
  <si>
    <t>BALANÇO PATRIMONIAL (VPD PAGAS ANTECIPADAMENTE CURTO PRAZO)</t>
  </si>
  <si>
    <t>VPD PAGAS ANTECIPADAMENTE CURTO PRAZO</t>
  </si>
  <si>
    <t>Total de VPD Pagas Antecipadamente Curto Prazo</t>
  </si>
  <si>
    <t>BALANÇO PATRIMONIAL (VPD PAGAS ANTECIPADAMENTE LONGO PRAZO)</t>
  </si>
  <si>
    <t>VPD PAGAS ANTECIPADAMENTE LONGO PRAZO</t>
  </si>
  <si>
    <t>Total de VPD Pagas Antecipadamente Longo Prazo</t>
  </si>
  <si>
    <t>BALANÇO PATRIMONIAL (OBRIGAÇÕES TRABALHISTAS, PREVIDENCIÁRIAS E ASSISTENCIAIS A PAGAR)</t>
  </si>
  <si>
    <t>OBRIGAÇÕES TRABALHISTAS, PREVIDENCIÁRIAS E ASSISTENCIAIS A PAGAR</t>
  </si>
  <si>
    <t>Total de Obrigações Trabalhistas, Previdenciárias E Assistenciais A Pagar</t>
  </si>
  <si>
    <t>Obrigações Trab., Prev. E Assist. A Pagar a Curto Prazo</t>
  </si>
  <si>
    <t>Obrigações Trab., Prev. E Assist. A Pagar a Longo Prazo</t>
  </si>
  <si>
    <t>BALANÇO PATRIMONIAL (EMPRÉSTIMOS E FINANCIAMENTOS A PAGAR)</t>
  </si>
  <si>
    <t>EMPRÉSTIMOS E FINANCIAMENTOS</t>
  </si>
  <si>
    <t>Empréstimos E Financiamentos de Curto Prazo</t>
  </si>
  <si>
    <t>Empréstimos E Financiamentos de Longo Prazo</t>
  </si>
  <si>
    <t>Total de Empréstimos E Financiamentos</t>
  </si>
  <si>
    <t>BALANÇO PATRIMONIAL (FORNECEDORES E CONTAS A PAGAR)</t>
  </si>
  <si>
    <t>FORNECEDORES E CONTAS A PAGAR</t>
  </si>
  <si>
    <t>Fornecedores e Contas a Pagar de Curto Prazo</t>
  </si>
  <si>
    <t>Fornecedores e Contas a Pagar de Longo Prazo</t>
  </si>
  <si>
    <t>Total de Fornecedores e Contas a Pagar</t>
  </si>
  <si>
    <t>BALANÇO PATRIMONIAL (OBRIGAÇÕES FISCAIS)</t>
  </si>
  <si>
    <t>OBRIGAÇÕES FISCAIS</t>
  </si>
  <si>
    <t>Obrigações Fiscais de Curto Prazo</t>
  </si>
  <si>
    <t>Obrigações Fiscais de Longo Prazo</t>
  </si>
  <si>
    <t>Total de Obrigações Fiscais</t>
  </si>
  <si>
    <t>BALANÇO PATRIMONIAL (PROVISÕES)</t>
  </si>
  <si>
    <t>PROVISÕES</t>
  </si>
  <si>
    <t>Provisões de Curto Prazo</t>
  </si>
  <si>
    <t>Provisões de Longo Prazo</t>
  </si>
  <si>
    <t>Total de Provisões</t>
  </si>
  <si>
    <t>BALANÇO PATRIMONIAL (DEMAIS OBRIGAÇÕES)</t>
  </si>
  <si>
    <t>DEMAIS OBRIGAÇÕES</t>
  </si>
  <si>
    <t>Demais Obrigações de Curto Prazo</t>
  </si>
  <si>
    <t>Demais Obrigações de Longo Prazo</t>
  </si>
  <si>
    <t>Total de Demais Obrigações</t>
  </si>
  <si>
    <t>Diferença das exclusões de saldos de transações recíprocas de ativos e passivos</t>
  </si>
  <si>
    <t xml:space="preserve">Uso de Bens, Serviços e Consumo de Capital Fixo </t>
  </si>
  <si>
    <t xml:space="preserve">Exploração e Venda de Bens, Serviços e Direitos </t>
  </si>
  <si>
    <t>Total dos Resultados Acumulados após as exclusões</t>
  </si>
  <si>
    <t>Patrimônio Líquido sem exclusões</t>
  </si>
  <si>
    <t>Patrimônio Líquido Após exclusões</t>
  </si>
  <si>
    <t>Total de exclusões do Passivo</t>
  </si>
  <si>
    <t>Resultados Acumulados</t>
  </si>
  <si>
    <t>Balanço Patrimonial (Obrigações Trabalhistas, Previdenciárias e Assistenciais a Pagar a Curto Prazo)</t>
  </si>
  <si>
    <t>BALANÇO PATRIMONIAL (EXCLUSÕES DE SALDOS RECÍPROCOS DOS ATIVOS E DOS PASSIVOS)</t>
  </si>
  <si>
    <t>Resultado Patrimonial do Período conforme DVP antes das Exclusões</t>
  </si>
  <si>
    <t>Exclusões das contas de PL que não estão no grupo de resultados acumulados</t>
  </si>
  <si>
    <t>Reservas e Outros</t>
  </si>
  <si>
    <t>BALANÇO PATRIMONIAL (RESULTADOS ACUMULADOS)</t>
  </si>
  <si>
    <t>Total dos Atos Potenciais Passivos</t>
  </si>
  <si>
    <t xml:space="preserve">Execução de Outros Atos Potenciais Passivos </t>
  </si>
  <si>
    <t xml:space="preserve">Execução de Obrigações Contratuais </t>
  </si>
  <si>
    <t xml:space="preserve">Execução de Obrigações Conveniadas e Outros Instrumentos Congêneres </t>
  </si>
  <si>
    <t xml:space="preserve">Execução de Garantias e Contragarantias Concedidas </t>
  </si>
  <si>
    <t>Total dos Atos Potenciais Ativos</t>
  </si>
  <si>
    <t>Execução de Outros Atos Potenciais Ativos</t>
  </si>
  <si>
    <t>Execução de Direitos Contratuais</t>
  </si>
  <si>
    <t>Execução de Direitos Conveniados e Outros Instrumentos Congêneres</t>
  </si>
  <si>
    <t>Execução de Garantias e Contragarantias Recebidas</t>
  </si>
  <si>
    <t>Total de Créditos a Longo Prazo</t>
  </si>
  <si>
    <t>DIFERENÇA DAS EXCLUSÕES DE VPD E VPA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</si>
</sst>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#,##0;[Red]\(#,##0\)"/>
    <numFmt numFmtId="165" formatCode="#,##0.00;[Red]\(#,##0.00\)"/>
    <numFmt numFmtId="166" formatCode="#,##0,,;[Red]\(#,##0,,\)"/>
    <numFmt numFmtId="167" formatCode="#,##0.00_ ;[Red]\-#,##0.00\ "/>
    <numFmt numFmtId="168" formatCode="#,##0_ ;[Red]\-#,##0\ "/>
    <numFmt numFmtId="169" formatCode="_-* #,##0_-;\-* #,##0_-;_-* &quot;-&quot;??_-;_-@_-"/>
    <numFmt numFmtId="170" formatCode="#,##0.00;[Red]#,##0.00"/>
  </numFmts>
  <fonts count="30">
    <font>
      <sz val="11"/>
      <color theme="1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LucidaSansRegular"/>
    </font>
    <font>
      <sz val="10"/>
      <name val="LucidaSansRegular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Times New Roman"/>
      <family val="1"/>
    </font>
    <font>
      <i/>
      <sz val="8"/>
      <name val="Calibri"/>
      <family val="2"/>
      <scheme val="minor"/>
    </font>
    <font>
      <b/>
      <sz val="8"/>
      <name val="Calibri"/>
      <family val="2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  <font>
      <b/>
      <sz val="14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7" fillId="0" borderId="0"/>
  </cellStyleXfs>
  <cellXfs count="35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2" fillId="0" borderId="3" xfId="0" applyFont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9" xfId="0" applyBorder="1" applyAlignment="1">
      <alignment horizontal="center" wrapText="1"/>
    </xf>
    <xf numFmtId="0" fontId="5" fillId="0" borderId="11" xfId="0" applyFont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20" xfId="0" applyBorder="1" applyAlignment="1">
      <alignment horizontal="right"/>
    </xf>
    <xf numFmtId="0" fontId="0" fillId="0" borderId="20" xfId="0" applyBorder="1"/>
    <xf numFmtId="0" fontId="0" fillId="0" borderId="22" xfId="0" applyBorder="1" applyAlignment="1">
      <alignment horizontal="center" wrapText="1"/>
    </xf>
    <xf numFmtId="0" fontId="0" fillId="0" borderId="0" xfId="0"/>
    <xf numFmtId="0" fontId="3" fillId="0" borderId="0" xfId="0" applyFont="1"/>
    <xf numFmtId="165" fontId="6" fillId="4" borderId="17" xfId="0" applyNumberFormat="1" applyFont="1" applyFill="1" applyBorder="1" applyAlignment="1">
      <alignment vertical="center" wrapText="1"/>
    </xf>
    <xf numFmtId="165" fontId="6" fillId="4" borderId="10" xfId="0" applyNumberFormat="1" applyFont="1" applyFill="1" applyBorder="1" applyAlignment="1">
      <alignment vertical="center" wrapText="1"/>
    </xf>
    <xf numFmtId="165" fontId="6" fillId="4" borderId="18" xfId="0" applyNumberFormat="1" applyFont="1" applyFill="1" applyBorder="1" applyAlignment="1">
      <alignment vertical="center" wrapText="1"/>
    </xf>
    <xf numFmtId="165" fontId="6" fillId="4" borderId="11" xfId="0" applyNumberFormat="1" applyFont="1" applyFill="1" applyBorder="1" applyAlignment="1">
      <alignment vertical="center" wrapText="1"/>
    </xf>
    <xf numFmtId="165" fontId="6" fillId="0" borderId="13" xfId="0" applyNumberFormat="1" applyFont="1" applyBorder="1" applyAlignment="1">
      <alignment vertical="center" wrapText="1"/>
    </xf>
    <xf numFmtId="165" fontId="6" fillId="0" borderId="9" xfId="0" applyNumberFormat="1" applyFont="1" applyBorder="1" applyAlignment="1">
      <alignment vertical="center" wrapText="1"/>
    </xf>
    <xf numFmtId="165" fontId="6" fillId="0" borderId="14" xfId="0" applyNumberFormat="1" applyFont="1" applyBorder="1" applyAlignment="1">
      <alignment vertical="center" wrapText="1"/>
    </xf>
    <xf numFmtId="165" fontId="6" fillId="0" borderId="11" xfId="0" applyNumberFormat="1" applyFont="1" applyBorder="1" applyAlignment="1">
      <alignment vertical="center" wrapText="1"/>
    </xf>
    <xf numFmtId="165" fontId="6" fillId="4" borderId="13" xfId="0" applyNumberFormat="1" applyFont="1" applyFill="1" applyBorder="1" applyAlignment="1">
      <alignment vertical="center" wrapText="1"/>
    </xf>
    <xf numFmtId="165" fontId="6" fillId="4" borderId="9" xfId="0" applyNumberFormat="1" applyFont="1" applyFill="1" applyBorder="1" applyAlignment="1">
      <alignment vertical="center" wrapText="1"/>
    </xf>
    <xf numFmtId="165" fontId="6" fillId="4" borderId="14" xfId="0" applyNumberFormat="1" applyFont="1" applyFill="1" applyBorder="1" applyAlignment="1">
      <alignment vertical="center" wrapText="1"/>
    </xf>
    <xf numFmtId="165" fontId="5" fillId="4" borderId="17" xfId="0" applyNumberFormat="1" applyFont="1" applyFill="1" applyBorder="1" applyAlignment="1">
      <alignment vertical="center" wrapText="1"/>
    </xf>
    <xf numFmtId="165" fontId="5" fillId="4" borderId="10" xfId="0" applyNumberFormat="1" applyFont="1" applyFill="1" applyBorder="1" applyAlignment="1">
      <alignment vertical="center" wrapText="1"/>
    </xf>
    <xf numFmtId="165" fontId="5" fillId="4" borderId="18" xfId="0" applyNumberFormat="1" applyFont="1" applyFill="1" applyBorder="1" applyAlignment="1">
      <alignment vertical="center" wrapText="1"/>
    </xf>
    <xf numFmtId="165" fontId="5" fillId="4" borderId="11" xfId="0" applyNumberFormat="1" applyFont="1" applyFill="1" applyBorder="1" applyAlignment="1">
      <alignment vertical="center" wrapText="1"/>
    </xf>
    <xf numFmtId="165" fontId="5" fillId="4" borderId="15" xfId="0" applyNumberFormat="1" applyFont="1" applyFill="1" applyBorder="1" applyAlignment="1">
      <alignment vertical="center" wrapText="1"/>
    </xf>
    <xf numFmtId="165" fontId="5" fillId="4" borderId="12" xfId="0" applyNumberFormat="1" applyFont="1" applyFill="1" applyBorder="1" applyAlignment="1">
      <alignment vertical="center" wrapText="1"/>
    </xf>
    <xf numFmtId="165" fontId="5" fillId="4" borderId="16" xfId="0" applyNumberFormat="1" applyFont="1" applyFill="1" applyBorder="1" applyAlignment="1">
      <alignment vertical="center" wrapText="1"/>
    </xf>
    <xf numFmtId="165" fontId="5" fillId="0" borderId="13" xfId="0" applyNumberFormat="1" applyFont="1" applyBorder="1" applyAlignment="1">
      <alignment vertical="center" wrapText="1"/>
    </xf>
    <xf numFmtId="165" fontId="5" fillId="0" borderId="9" xfId="0" applyNumberFormat="1" applyFont="1" applyBorder="1" applyAlignment="1">
      <alignment vertical="center" wrapText="1"/>
    </xf>
    <xf numFmtId="165" fontId="5" fillId="0" borderId="14" xfId="0" applyNumberFormat="1" applyFont="1" applyBorder="1" applyAlignment="1">
      <alignment vertical="center" wrapText="1"/>
    </xf>
    <xf numFmtId="165" fontId="5" fillId="0" borderId="11" xfId="0" applyNumberFormat="1" applyFont="1" applyBorder="1" applyAlignment="1">
      <alignment vertical="center" wrapText="1"/>
    </xf>
    <xf numFmtId="165" fontId="5" fillId="4" borderId="13" xfId="0" applyNumberFormat="1" applyFont="1" applyFill="1" applyBorder="1" applyAlignment="1">
      <alignment vertical="center" wrapText="1"/>
    </xf>
    <xf numFmtId="165" fontId="5" fillId="4" borderId="9" xfId="0" applyNumberFormat="1" applyFont="1" applyFill="1" applyBorder="1" applyAlignment="1">
      <alignment vertical="center" wrapText="1"/>
    </xf>
    <xf numFmtId="165" fontId="5" fillId="4" borderId="14" xfId="0" applyNumberFormat="1" applyFont="1" applyFill="1" applyBorder="1" applyAlignment="1">
      <alignment vertical="center" wrapText="1"/>
    </xf>
    <xf numFmtId="165" fontId="5" fillId="4" borderId="23" xfId="0" applyNumberFormat="1" applyFont="1" applyFill="1" applyBorder="1" applyAlignment="1">
      <alignment vertical="center" wrapText="1"/>
    </xf>
    <xf numFmtId="165" fontId="5" fillId="0" borderId="23" xfId="0" applyNumberFormat="1" applyFont="1" applyBorder="1" applyAlignment="1">
      <alignment vertical="center" wrapText="1"/>
    </xf>
    <xf numFmtId="0" fontId="3" fillId="0" borderId="0" xfId="0" applyFont="1"/>
    <xf numFmtId="0" fontId="10" fillId="0" borderId="0" xfId="0" applyFont="1"/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3" borderId="0" xfId="0" applyFont="1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right" vertical="center"/>
    </xf>
    <xf numFmtId="164" fontId="10" fillId="3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164" fontId="10" fillId="0" borderId="4" xfId="0" applyNumberFormat="1" applyFont="1" applyBorder="1" applyAlignment="1">
      <alignment horizontal="right" vertical="center"/>
    </xf>
    <xf numFmtId="164" fontId="10" fillId="3" borderId="4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164" fontId="11" fillId="0" borderId="1" xfId="0" applyNumberFormat="1" applyFont="1" applyBorder="1" applyAlignment="1">
      <alignment horizontal="right" vertical="center"/>
    </xf>
    <xf numFmtId="164" fontId="14" fillId="3" borderId="1" xfId="0" applyNumberFormat="1" applyFont="1" applyFill="1" applyBorder="1" applyAlignment="1">
      <alignment horizontal="right" vertical="center"/>
    </xf>
    <xf numFmtId="164" fontId="12" fillId="0" borderId="0" xfId="0" applyNumberFormat="1" applyFont="1" applyAlignment="1">
      <alignment vertical="center"/>
    </xf>
    <xf numFmtId="164" fontId="10" fillId="3" borderId="0" xfId="0" applyNumberFormat="1" applyFont="1" applyFill="1"/>
    <xf numFmtId="164" fontId="11" fillId="0" borderId="0" xfId="0" applyNumberFormat="1" applyFont="1" applyAlignment="1">
      <alignment horizontal="right" vertical="center"/>
    </xf>
    <xf numFmtId="164" fontId="11" fillId="3" borderId="0" xfId="0" applyNumberFormat="1" applyFont="1" applyFill="1" applyAlignment="1">
      <alignment horizontal="right" vertical="center"/>
    </xf>
    <xf numFmtId="164" fontId="11" fillId="0" borderId="0" xfId="0" applyNumberFormat="1" applyFont="1" applyAlignment="1">
      <alignment vertical="center"/>
    </xf>
    <xf numFmtId="164" fontId="11" fillId="3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10" fillId="3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164" fontId="11" fillId="0" borderId="4" xfId="0" applyNumberFormat="1" applyFont="1" applyBorder="1" applyAlignment="1">
      <alignment horizontal="right" vertical="center"/>
    </xf>
    <xf numFmtId="0" fontId="10" fillId="0" borderId="6" xfId="0" applyFont="1" applyBorder="1"/>
    <xf numFmtId="164" fontId="11" fillId="3" borderId="1" xfId="0" applyNumberFormat="1" applyFont="1" applyFill="1" applyBorder="1" applyAlignment="1">
      <alignment horizontal="right" vertical="center"/>
    </xf>
    <xf numFmtId="164" fontId="12" fillId="3" borderId="0" xfId="0" applyNumberFormat="1" applyFont="1" applyFill="1" applyAlignment="1">
      <alignment vertical="center"/>
    </xf>
    <xf numFmtId="0" fontId="10" fillId="0" borderId="3" xfId="0" applyFont="1" applyBorder="1"/>
    <xf numFmtId="0" fontId="10" fillId="0" borderId="0" xfId="0" applyFont="1" applyAlignment="1">
      <alignment vertical="center"/>
    </xf>
    <xf numFmtId="164" fontId="10" fillId="0" borderId="0" xfId="0" applyNumberFormat="1" applyFont="1"/>
    <xf numFmtId="164" fontId="14" fillId="3" borderId="0" xfId="0" applyNumberFormat="1" applyFont="1" applyFill="1"/>
    <xf numFmtId="0" fontId="10" fillId="0" borderId="7" xfId="0" applyFont="1" applyBorder="1"/>
    <xf numFmtId="0" fontId="10" fillId="0" borderId="4" xfId="0" applyFont="1" applyBorder="1"/>
    <xf numFmtId="0" fontId="10" fillId="0" borderId="5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168" fontId="10" fillId="0" borderId="0" xfId="0" applyNumberFormat="1" applyFont="1"/>
    <xf numFmtId="0" fontId="10" fillId="0" borderId="8" xfId="0" applyFont="1" applyBorder="1"/>
    <xf numFmtId="0" fontId="10" fillId="2" borderId="0" xfId="0" applyFont="1" applyFill="1"/>
    <xf numFmtId="164" fontId="12" fillId="0" borderId="0" xfId="0" applyNumberFormat="1" applyFont="1" applyAlignment="1">
      <alignment horizontal="right" vertical="center"/>
    </xf>
    <xf numFmtId="164" fontId="12" fillId="3" borderId="0" xfId="0" applyNumberFormat="1" applyFont="1" applyFill="1" applyAlignment="1">
      <alignment horizontal="right" vertical="center"/>
    </xf>
    <xf numFmtId="164" fontId="11" fillId="3" borderId="4" xfId="0" applyNumberFormat="1" applyFont="1" applyFill="1" applyBorder="1" applyAlignment="1">
      <alignment horizontal="right" vertical="center"/>
    </xf>
    <xf numFmtId="0" fontId="10" fillId="0" borderId="7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1" xfId="0" applyFont="1" applyBorder="1"/>
    <xf numFmtId="0" fontId="10" fillId="0" borderId="2" xfId="0" applyFont="1" applyBorder="1"/>
    <xf numFmtId="0" fontId="10" fillId="0" borderId="0" xfId="0" applyFont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/>
    <xf numFmtId="164" fontId="12" fillId="0" borderId="4" xfId="0" applyNumberFormat="1" applyFont="1" applyBorder="1" applyAlignment="1">
      <alignment vertical="center"/>
    </xf>
    <xf numFmtId="164" fontId="12" fillId="3" borderId="4" xfId="0" applyNumberFormat="1" applyFont="1" applyFill="1" applyBorder="1" applyAlignment="1">
      <alignment vertical="center"/>
    </xf>
    <xf numFmtId="164" fontId="12" fillId="0" borderId="4" xfId="0" applyNumberFormat="1" applyFont="1" applyBorder="1" applyAlignment="1">
      <alignment horizontal="right" vertical="center"/>
    </xf>
    <xf numFmtId="164" fontId="12" fillId="3" borderId="4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3" fontId="10" fillId="0" borderId="4" xfId="0" applyNumberFormat="1" applyFont="1" applyBorder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/>
    <xf numFmtId="164" fontId="12" fillId="0" borderId="0" xfId="0" applyNumberFormat="1" applyFont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164" fontId="10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vertical="center"/>
    </xf>
    <xf numFmtId="164" fontId="11" fillId="2" borderId="0" xfId="0" applyNumberFormat="1" applyFont="1" applyFill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164" fontId="11" fillId="0" borderId="1" xfId="0" applyNumberFormat="1" applyFont="1" applyBorder="1" applyAlignment="1">
      <alignment vertical="center"/>
    </xf>
    <xf numFmtId="164" fontId="11" fillId="3" borderId="1" xfId="0" applyNumberFormat="1" applyFont="1" applyFill="1" applyBorder="1" applyAlignment="1">
      <alignment vertical="center"/>
    </xf>
    <xf numFmtId="164" fontId="11" fillId="2" borderId="0" xfId="0" applyNumberFormat="1" applyFont="1" applyFill="1" applyAlignment="1">
      <alignment horizontal="right" vertical="center"/>
    </xf>
    <xf numFmtId="3" fontId="10" fillId="0" borderId="0" xfId="0" applyNumberFormat="1" applyFont="1"/>
    <xf numFmtId="0" fontId="10" fillId="0" borderId="1" xfId="0" applyFont="1" applyBorder="1" applyAlignment="1">
      <alignment horizontal="right" vertical="center"/>
    </xf>
    <xf numFmtId="164" fontId="10" fillId="2" borderId="0" xfId="0" applyNumberFormat="1" applyFont="1" applyFill="1" applyAlignment="1">
      <alignment horizontal="right" vertical="center"/>
    </xf>
    <xf numFmtId="168" fontId="3" fillId="0" borderId="0" xfId="0" applyNumberFormat="1" applyFont="1"/>
    <xf numFmtId="0" fontId="15" fillId="0" borderId="0" xfId="0" applyFont="1"/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horizontal="right" vertical="center"/>
    </xf>
    <xf numFmtId="164" fontId="15" fillId="3" borderId="0" xfId="0" applyNumberFormat="1" applyFont="1" applyFill="1" applyAlignment="1">
      <alignment horizontal="right" vertical="center"/>
    </xf>
    <xf numFmtId="164" fontId="15" fillId="0" borderId="4" xfId="0" applyNumberFormat="1" applyFont="1" applyBorder="1" applyAlignment="1">
      <alignment horizontal="right" vertical="center"/>
    </xf>
    <xf numFmtId="164" fontId="15" fillId="3" borderId="4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164" fontId="17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right" vertical="center"/>
    </xf>
    <xf numFmtId="164" fontId="17" fillId="3" borderId="0" xfId="0" applyNumberFormat="1" applyFont="1" applyFill="1" applyAlignment="1">
      <alignment horizontal="right" vertical="center"/>
    </xf>
    <xf numFmtId="0" fontId="15" fillId="0" borderId="7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164" fontId="20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justify" vertical="top"/>
    </xf>
    <xf numFmtId="0" fontId="15" fillId="0" borderId="8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17" fillId="2" borderId="0" xfId="0" applyFont="1" applyFill="1" applyAlignment="1">
      <alignment horizontal="right" vertical="center" wrapText="1"/>
    </xf>
    <xf numFmtId="0" fontId="15" fillId="0" borderId="3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164" fontId="17" fillId="0" borderId="0" xfId="0" applyNumberFormat="1" applyFont="1" applyAlignment="1">
      <alignment horizontal="right" vertical="center" wrapText="1"/>
    </xf>
    <xf numFmtId="164" fontId="19" fillId="0" borderId="0" xfId="0" applyNumberFormat="1" applyFont="1" applyAlignment="1">
      <alignment horizontal="right" vertical="center" wrapText="1"/>
    </xf>
    <xf numFmtId="164" fontId="17" fillId="3" borderId="0" xfId="0" applyNumberFormat="1" applyFont="1" applyFill="1" applyAlignment="1">
      <alignment horizontal="right" vertical="center" wrapText="1"/>
    </xf>
    <xf numFmtId="0" fontId="15" fillId="0" borderId="7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 wrapText="1"/>
    </xf>
    <xf numFmtId="0" fontId="15" fillId="0" borderId="5" xfId="0" applyFont="1" applyBorder="1" applyAlignment="1">
      <alignment horizontal="right" vertical="center" wrapText="1"/>
    </xf>
    <xf numFmtId="0" fontId="15" fillId="0" borderId="6" xfId="0" applyFont="1" applyBorder="1"/>
    <xf numFmtId="164" fontId="15" fillId="0" borderId="0" xfId="0" applyNumberFormat="1" applyFont="1" applyAlignment="1">
      <alignment horizontal="right" vertical="center" wrapText="1"/>
    </xf>
    <xf numFmtId="164" fontId="15" fillId="0" borderId="0" xfId="0" applyNumberFormat="1" applyFont="1" applyAlignment="1">
      <alignment horizontal="right" vertical="center" wrapText="1" indent="2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164" fontId="15" fillId="0" borderId="4" xfId="0" applyNumberFormat="1" applyFont="1" applyBorder="1" applyAlignment="1">
      <alignment horizontal="right" vertical="center" wrapText="1"/>
    </xf>
    <xf numFmtId="0" fontId="15" fillId="0" borderId="6" xfId="0" applyFont="1" applyBorder="1" applyAlignment="1">
      <alignment wrapText="1"/>
    </xf>
    <xf numFmtId="0" fontId="15" fillId="0" borderId="3" xfId="0" applyFont="1" applyBorder="1"/>
    <xf numFmtId="0" fontId="15" fillId="0" borderId="5" xfId="0" applyFont="1" applyBorder="1"/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64" fontId="15" fillId="0" borderId="0" xfId="0" applyNumberFormat="1" applyFont="1"/>
    <xf numFmtId="164" fontId="15" fillId="3" borderId="0" xfId="0" applyNumberFormat="1" applyFont="1" applyFill="1" applyAlignment="1">
      <alignment horizontal="right" vertical="center" wrapText="1"/>
    </xf>
    <xf numFmtId="164" fontId="15" fillId="3" borderId="4" xfId="0" applyNumberFormat="1" applyFont="1" applyFill="1" applyBorder="1" applyAlignment="1">
      <alignment horizontal="right" vertical="center" wrapText="1"/>
    </xf>
    <xf numFmtId="168" fontId="15" fillId="0" borderId="0" xfId="0" applyNumberFormat="1" applyFont="1" applyAlignment="1">
      <alignment horizontal="right" vertical="center" wrapText="1"/>
    </xf>
    <xf numFmtId="168" fontId="15" fillId="0" borderId="0" xfId="0" applyNumberFormat="1" applyFont="1" applyAlignment="1">
      <alignment horizontal="right" vertical="center" wrapText="1" indent="2"/>
    </xf>
    <xf numFmtId="168" fontId="15" fillId="3" borderId="0" xfId="0" applyNumberFormat="1" applyFont="1" applyFill="1" applyAlignment="1">
      <alignment horizontal="right" vertical="center" wrapText="1"/>
    </xf>
    <xf numFmtId="168" fontId="15" fillId="0" borderId="4" xfId="0" applyNumberFormat="1" applyFont="1" applyBorder="1" applyAlignment="1">
      <alignment horizontal="right" vertical="center" wrapText="1"/>
    </xf>
    <xf numFmtId="168" fontId="15" fillId="3" borderId="4" xfId="0" applyNumberFormat="1" applyFont="1" applyFill="1" applyBorder="1" applyAlignment="1">
      <alignment horizontal="right" vertical="center" wrapText="1"/>
    </xf>
    <xf numFmtId="168" fontId="17" fillId="0" borderId="0" xfId="0" applyNumberFormat="1" applyFont="1" applyAlignment="1">
      <alignment horizontal="right" vertical="center" wrapText="1"/>
    </xf>
    <xf numFmtId="168" fontId="19" fillId="0" borderId="0" xfId="0" applyNumberFormat="1" applyFont="1" applyAlignment="1">
      <alignment horizontal="right" vertical="center" wrapText="1"/>
    </xf>
    <xf numFmtId="168" fontId="17" fillId="3" borderId="0" xfId="0" applyNumberFormat="1" applyFont="1" applyFill="1" applyAlignment="1">
      <alignment horizontal="right" vertical="center" wrapText="1"/>
    </xf>
    <xf numFmtId="0" fontId="17" fillId="2" borderId="0" xfId="0" applyFont="1" applyFill="1" applyAlignment="1">
      <alignment horizontal="center" vertical="center" wrapText="1"/>
    </xf>
    <xf numFmtId="0" fontId="21" fillId="5" borderId="0" xfId="0" applyFont="1" applyFill="1"/>
    <xf numFmtId="0" fontId="21" fillId="5" borderId="8" xfId="0" applyFont="1" applyFill="1" applyBorder="1"/>
    <xf numFmtId="0" fontId="22" fillId="5" borderId="1" xfId="0" applyFont="1" applyFill="1" applyBorder="1" applyAlignment="1">
      <alignment vertical="center"/>
    </xf>
    <xf numFmtId="169" fontId="23" fillId="5" borderId="1" xfId="1" applyNumberFormat="1" applyFont="1" applyFill="1" applyBorder="1" applyAlignment="1">
      <alignment horizontal="left"/>
    </xf>
    <xf numFmtId="0" fontId="21" fillId="5" borderId="2" xfId="0" applyFont="1" applyFill="1" applyBorder="1"/>
    <xf numFmtId="0" fontId="21" fillId="5" borderId="6" xfId="0" applyFont="1" applyFill="1" applyBorder="1"/>
    <xf numFmtId="169" fontId="23" fillId="5" borderId="0" xfId="1" applyNumberFormat="1" applyFont="1" applyFill="1" applyBorder="1" applyAlignment="1">
      <alignment horizontal="left"/>
    </xf>
    <xf numFmtId="0" fontId="21" fillId="5" borderId="3" xfId="0" applyFont="1" applyFill="1" applyBorder="1"/>
    <xf numFmtId="0" fontId="22" fillId="5" borderId="0" xfId="0" applyFont="1" applyFill="1" applyBorder="1" applyAlignment="1">
      <alignment vertical="center"/>
    </xf>
    <xf numFmtId="0" fontId="21" fillId="0" borderId="0" xfId="0" applyFont="1" applyBorder="1"/>
    <xf numFmtId="49" fontId="21" fillId="5" borderId="6" xfId="0" applyNumberFormat="1" applyFont="1" applyFill="1" applyBorder="1" applyAlignment="1">
      <alignment horizontal="center"/>
    </xf>
    <xf numFmtId="49" fontId="21" fillId="5" borderId="3" xfId="0" applyNumberFormat="1" applyFont="1" applyFill="1" applyBorder="1" applyAlignment="1">
      <alignment horizontal="center"/>
    </xf>
    <xf numFmtId="49" fontId="21" fillId="5" borderId="0" xfId="0" applyNumberFormat="1" applyFont="1" applyFill="1" applyAlignment="1">
      <alignment horizontal="center"/>
    </xf>
    <xf numFmtId="0" fontId="21" fillId="5" borderId="0" xfId="0" applyFont="1" applyFill="1" applyAlignment="1">
      <alignment wrapText="1"/>
    </xf>
    <xf numFmtId="164" fontId="21" fillId="0" borderId="0" xfId="1" applyNumberFormat="1" applyFont="1" applyFill="1" applyAlignment="1">
      <alignment vertical="center"/>
    </xf>
    <xf numFmtId="164" fontId="24" fillId="0" borderId="24" xfId="1" applyNumberFormat="1" applyFont="1" applyFill="1" applyBorder="1" applyAlignment="1">
      <alignment vertical="center"/>
    </xf>
    <xf numFmtId="0" fontId="21" fillId="5" borderId="7" xfId="0" applyFont="1" applyFill="1" applyBorder="1"/>
    <xf numFmtId="0" fontId="25" fillId="5" borderId="4" xfId="0" applyFont="1" applyFill="1" applyBorder="1" applyAlignment="1">
      <alignment vertical="center" wrapText="1"/>
    </xf>
    <xf numFmtId="166" fontId="24" fillId="5" borderId="4" xfId="1" applyNumberFormat="1" applyFont="1" applyFill="1" applyBorder="1" applyAlignment="1">
      <alignment vertical="center"/>
    </xf>
    <xf numFmtId="0" fontId="21" fillId="5" borderId="5" xfId="0" applyFont="1" applyFill="1" applyBorder="1"/>
    <xf numFmtId="3" fontId="21" fillId="5" borderId="0" xfId="0" applyNumberFormat="1" applyFont="1" applyFill="1"/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horizontal="center" vertical="center"/>
    </xf>
    <xf numFmtId="169" fontId="17" fillId="5" borderId="0" xfId="1" applyNumberFormat="1" applyFont="1" applyFill="1" applyBorder="1" applyAlignment="1">
      <alignment horizontal="center" vertical="center"/>
    </xf>
    <xf numFmtId="49" fontId="17" fillId="5" borderId="0" xfId="0" applyNumberFormat="1" applyFont="1" applyFill="1" applyBorder="1" applyAlignment="1">
      <alignment horizontal="center" vertical="center"/>
    </xf>
    <xf numFmtId="49" fontId="17" fillId="5" borderId="0" xfId="1" applyNumberFormat="1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wrapText="1"/>
    </xf>
    <xf numFmtId="164" fontId="21" fillId="0" borderId="0" xfId="1" applyNumberFormat="1" applyFont="1" applyFill="1" applyBorder="1" applyAlignment="1">
      <alignment vertical="center"/>
    </xf>
    <xf numFmtId="0" fontId="24" fillId="5" borderId="0" xfId="0" applyFont="1" applyFill="1" applyBorder="1" applyAlignment="1">
      <alignment wrapText="1"/>
    </xf>
    <xf numFmtId="164" fontId="24" fillId="0" borderId="0" xfId="1" applyNumberFormat="1" applyFont="1" applyFill="1" applyBorder="1" applyAlignment="1">
      <alignment vertical="center"/>
    </xf>
    <xf numFmtId="0" fontId="21" fillId="0" borderId="8" xfId="0" applyFont="1" applyFill="1" applyBorder="1"/>
    <xf numFmtId="0" fontId="21" fillId="0" borderId="1" xfId="0" applyFont="1" applyFill="1" applyBorder="1"/>
    <xf numFmtId="0" fontId="21" fillId="0" borderId="2" xfId="0" applyFont="1" applyFill="1" applyBorder="1"/>
    <xf numFmtId="0" fontId="21" fillId="0" borderId="6" xfId="0" applyFont="1" applyFill="1" applyBorder="1"/>
    <xf numFmtId="0" fontId="21" fillId="0" borderId="3" xfId="0" applyFont="1" applyFill="1" applyBorder="1"/>
    <xf numFmtId="0" fontId="26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wrapText="1"/>
    </xf>
    <xf numFmtId="0" fontId="24" fillId="0" borderId="0" xfId="0" applyFont="1" applyFill="1" applyAlignment="1">
      <alignment wrapText="1"/>
    </xf>
    <xf numFmtId="0" fontId="26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right" vertical="center" wrapText="1"/>
    </xf>
    <xf numFmtId="0" fontId="27" fillId="0" borderId="0" xfId="0" applyFont="1" applyFill="1" applyAlignment="1">
      <alignment horizontal="left" vertical="center" wrapText="1" indent="2"/>
    </xf>
    <xf numFmtId="164" fontId="15" fillId="0" borderId="0" xfId="0" applyNumberFormat="1" applyFont="1" applyFill="1" applyAlignment="1">
      <alignment horizontal="right" vertical="center" wrapText="1"/>
    </xf>
    <xf numFmtId="164" fontId="21" fillId="0" borderId="3" xfId="0" applyNumberFormat="1" applyFont="1" applyFill="1" applyBorder="1"/>
    <xf numFmtId="0" fontId="24" fillId="0" borderId="6" xfId="0" applyFont="1" applyFill="1" applyBorder="1"/>
    <xf numFmtId="0" fontId="28" fillId="0" borderId="0" xfId="0" applyFont="1" applyFill="1" applyAlignment="1">
      <alignment vertical="center" wrapText="1"/>
    </xf>
    <xf numFmtId="164" fontId="17" fillId="0" borderId="24" xfId="0" applyNumberFormat="1" applyFont="1" applyFill="1" applyBorder="1" applyAlignment="1">
      <alignment horizontal="right" vertical="center" wrapText="1"/>
    </xf>
    <xf numFmtId="164" fontId="17" fillId="0" borderId="0" xfId="0" applyNumberFormat="1" applyFont="1" applyFill="1" applyAlignment="1">
      <alignment horizontal="right" vertical="center" wrapText="1"/>
    </xf>
    <xf numFmtId="164" fontId="24" fillId="0" borderId="3" xfId="0" applyNumberFormat="1" applyFont="1" applyFill="1" applyBorder="1"/>
    <xf numFmtId="0" fontId="24" fillId="5" borderId="0" xfId="0" applyFont="1" applyFill="1"/>
    <xf numFmtId="3" fontId="24" fillId="5" borderId="0" xfId="0" applyNumberFormat="1" applyFont="1" applyFill="1"/>
    <xf numFmtId="0" fontId="27" fillId="0" borderId="0" xfId="0" applyFont="1" applyFill="1" applyAlignment="1">
      <alignment vertical="center" wrapText="1"/>
    </xf>
    <xf numFmtId="164" fontId="15" fillId="0" borderId="0" xfId="0" quotePrefix="1" applyNumberFormat="1" applyFont="1" applyFill="1" applyAlignment="1">
      <alignment horizontal="right" vertical="center" wrapText="1"/>
    </xf>
    <xf numFmtId="0" fontId="21" fillId="0" borderId="7" xfId="0" applyFont="1" applyFill="1" applyBorder="1"/>
    <xf numFmtId="0" fontId="21" fillId="0" borderId="4" xfId="0" applyFont="1" applyFill="1" applyBorder="1"/>
    <xf numFmtId="164" fontId="21" fillId="0" borderId="4" xfId="0" applyNumberFormat="1" applyFont="1" applyFill="1" applyBorder="1"/>
    <xf numFmtId="164" fontId="21" fillId="0" borderId="5" xfId="0" applyNumberFormat="1" applyFont="1" applyFill="1" applyBorder="1"/>
    <xf numFmtId="0" fontId="21" fillId="5" borderId="0" xfId="0" applyFont="1" applyFill="1" applyAlignment="1">
      <alignment horizontal="left"/>
    </xf>
    <xf numFmtId="0" fontId="21" fillId="0" borderId="0" xfId="0" applyFont="1" applyFill="1"/>
    <xf numFmtId="164" fontId="26" fillId="0" borderId="0" xfId="0" applyNumberFormat="1" applyFont="1" applyFill="1" applyAlignment="1">
      <alignment horizontal="right" vertical="center" wrapText="1"/>
    </xf>
    <xf numFmtId="0" fontId="26" fillId="0" borderId="0" xfId="0" applyFont="1" applyFill="1" applyAlignment="1">
      <alignment horizontal="right" vertical="center" wrapText="1"/>
    </xf>
    <xf numFmtId="0" fontId="21" fillId="0" borderId="0" xfId="0" applyFont="1" applyFill="1" applyAlignment="1">
      <alignment vertical="center" wrapText="1"/>
    </xf>
    <xf numFmtId="0" fontId="29" fillId="0" borderId="0" xfId="0" applyFont="1" applyFill="1" applyAlignment="1">
      <alignment vertical="center" wrapText="1"/>
    </xf>
    <xf numFmtId="164" fontId="26" fillId="0" borderId="24" xfId="0" applyNumberFormat="1" applyFont="1" applyFill="1" applyBorder="1" applyAlignment="1">
      <alignment horizontal="right" vertical="center" wrapText="1"/>
    </xf>
    <xf numFmtId="0" fontId="24" fillId="0" borderId="3" xfId="0" applyFont="1" applyFill="1" applyBorder="1"/>
    <xf numFmtId="0" fontId="24" fillId="0" borderId="0" xfId="0" applyFont="1" applyFill="1"/>
    <xf numFmtId="0" fontId="21" fillId="0" borderId="5" xfId="0" applyFont="1" applyFill="1" applyBorder="1"/>
    <xf numFmtId="164" fontId="21" fillId="5" borderId="0" xfId="0" applyNumberFormat="1" applyFont="1" applyFill="1"/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justify" vertical="top" wrapText="1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1" fillId="5" borderId="0" xfId="0" applyFont="1" applyFill="1"/>
    <xf numFmtId="0" fontId="21" fillId="0" borderId="0" xfId="0" applyFont="1" applyFill="1"/>
    <xf numFmtId="169" fontId="7" fillId="0" borderId="0" xfId="1" applyNumberFormat="1"/>
    <xf numFmtId="169" fontId="21" fillId="5" borderId="0" xfId="0" applyNumberFormat="1" applyFont="1" applyFill="1"/>
    <xf numFmtId="170" fontId="0" fillId="0" borderId="0" xfId="0" applyNumberFormat="1"/>
    <xf numFmtId="164" fontId="17" fillId="0" borderId="0" xfId="0" applyNumberFormat="1" applyFont="1" applyFill="1" applyBorder="1" applyAlignment="1">
      <alignment horizontal="right" vertical="center" wrapText="1"/>
    </xf>
    <xf numFmtId="0" fontId="21" fillId="5" borderId="0" xfId="0" applyFont="1" applyFill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21" fillId="5" borderId="0" xfId="0" applyFont="1" applyFill="1" applyBorder="1" applyAlignment="1">
      <alignment horizontal="left" wrapText="1" indent="5"/>
    </xf>
    <xf numFmtId="0" fontId="24" fillId="5" borderId="6" xfId="0" applyFont="1" applyFill="1" applyBorder="1"/>
    <xf numFmtId="0" fontId="24" fillId="5" borderId="0" xfId="0" applyFont="1" applyFill="1" applyBorder="1" applyAlignment="1">
      <alignment horizontal="left" wrapText="1" indent="3"/>
    </xf>
    <xf numFmtId="0" fontId="24" fillId="5" borderId="3" xfId="0" applyFont="1" applyFill="1" applyBorder="1"/>
    <xf numFmtId="169" fontId="0" fillId="5" borderId="0" xfId="1" applyNumberFormat="1" applyFont="1" applyFill="1"/>
    <xf numFmtId="0" fontId="11" fillId="0" borderId="0" xfId="0" applyFont="1"/>
    <xf numFmtId="0" fontId="11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/>
    <xf numFmtId="0" fontId="11" fillId="0" borderId="3" xfId="0" applyFont="1" applyBorder="1" applyAlignment="1">
      <alignment horizontal="center" vertical="center"/>
    </xf>
    <xf numFmtId="0" fontId="9" fillId="0" borderId="3" xfId="0" applyFont="1" applyBorder="1"/>
    <xf numFmtId="0" fontId="10" fillId="0" borderId="3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21" fillId="5" borderId="0" xfId="0" applyFont="1" applyFill="1" applyAlignment="1">
      <alignment horizontal="left" wrapText="1"/>
    </xf>
    <xf numFmtId="0" fontId="21" fillId="5" borderId="0" xfId="0" applyFont="1" applyFill="1"/>
    <xf numFmtId="169" fontId="23" fillId="5" borderId="1" xfId="1" applyNumberFormat="1" applyFont="1" applyFill="1" applyBorder="1" applyAlignment="1">
      <alignment horizontal="left"/>
    </xf>
    <xf numFmtId="0" fontId="21" fillId="0" borderId="1" xfId="0" applyFont="1" applyBorder="1"/>
    <xf numFmtId="169" fontId="17" fillId="5" borderId="0" xfId="1" applyNumberFormat="1" applyFont="1" applyFill="1" applyBorder="1" applyAlignment="1">
      <alignment horizontal="center" vertical="center"/>
    </xf>
    <xf numFmtId="0" fontId="21" fillId="5" borderId="0" xfId="0" applyFont="1" applyFill="1" applyBorder="1"/>
    <xf numFmtId="0" fontId="15" fillId="5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1" fillId="0" borderId="0" xfId="0" applyFont="1" applyFill="1"/>
    <xf numFmtId="0" fontId="21" fillId="5" borderId="1" xfId="0" applyFont="1" applyFill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7"/>
  <sheetViews>
    <sheetView showGridLines="0" tabSelected="1" zoomScale="85" zoomScaleNormal="85" workbookViewId="0">
      <pane xSplit="4" ySplit="8" topLeftCell="E9" activePane="bottomRight" state="frozen"/>
      <selection activeCell="R1102" sqref="R1102"/>
      <selection pane="topRight" activeCell="R1102" sqref="R1102"/>
      <selection pane="bottomLeft" activeCell="R1102" sqref="R1102"/>
      <selection pane="bottomRight" activeCell="C4" sqref="C4:S4"/>
    </sheetView>
  </sheetViews>
  <sheetFormatPr defaultColWidth="12.85546875" defaultRowHeight="15"/>
  <cols>
    <col min="1" max="1" width="6.85546875" style="32" customWidth="1"/>
    <col min="2" max="2" width="2.28515625" style="32" customWidth="1"/>
    <col min="3" max="3" width="76.85546875" style="32" customWidth="1"/>
    <col min="4" max="4" width="1.28515625" style="32" customWidth="1"/>
    <col min="5" max="5" width="26.28515625" style="32" customWidth="1"/>
    <col min="6" max="6" width="26.140625" style="32" customWidth="1"/>
    <col min="7" max="7" width="26.28515625" style="32" customWidth="1"/>
    <col min="8" max="8" width="1.28515625" style="32" customWidth="1"/>
    <col min="9" max="9" width="26.28515625" style="32" customWidth="1"/>
    <col min="10" max="10" width="26" style="32" customWidth="1"/>
    <col min="11" max="11" width="26.42578125" style="32" customWidth="1"/>
    <col min="12" max="12" width="1.28515625" style="32" customWidth="1"/>
    <col min="13" max="13" width="26.42578125" style="32" customWidth="1"/>
    <col min="14" max="14" width="25.85546875" style="32" customWidth="1"/>
    <col min="15" max="15" width="26.140625" style="32" customWidth="1"/>
    <col min="16" max="16" width="1.28515625" style="32" customWidth="1"/>
    <col min="17" max="18" width="25.85546875" style="32" customWidth="1"/>
    <col min="19" max="19" width="26" style="32" customWidth="1"/>
    <col min="20" max="20" width="2.28515625" style="32" customWidth="1"/>
  </cols>
  <sheetData>
    <row r="1" spans="2:20" ht="15.75" customHeight="1" thickBot="1"/>
    <row r="2" spans="2:20">
      <c r="B2" s="4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>
      <c r="B3" s="27"/>
      <c r="C3" s="326" t="s">
        <v>0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28"/>
    </row>
    <row r="4" spans="2:20">
      <c r="B4" s="26"/>
      <c r="C4" s="328" t="s">
        <v>1</v>
      </c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5"/>
    </row>
    <row r="5" spans="2:20">
      <c r="B5" s="1"/>
      <c r="S5" s="19"/>
      <c r="T5" s="6"/>
    </row>
    <row r="6" spans="2:20" ht="15.75" customHeight="1" thickBot="1">
      <c r="B6" s="1"/>
      <c r="T6" s="6"/>
    </row>
    <row r="7" spans="2:20">
      <c r="B7" s="1"/>
      <c r="E7" s="23"/>
      <c r="F7" s="24" t="s">
        <v>2</v>
      </c>
      <c r="G7" s="25"/>
      <c r="I7" s="23"/>
      <c r="J7" s="24" t="s">
        <v>3</v>
      </c>
      <c r="K7" s="25"/>
      <c r="M7" s="23"/>
      <c r="N7" s="24" t="s">
        <v>4</v>
      </c>
      <c r="O7" s="25"/>
      <c r="Q7" s="23"/>
      <c r="R7" s="24" t="s">
        <v>5</v>
      </c>
      <c r="S7" s="25"/>
      <c r="T7" s="6"/>
    </row>
    <row r="8" spans="2:20">
      <c r="B8" s="1"/>
      <c r="C8" s="15" t="s">
        <v>6</v>
      </c>
      <c r="E8" s="20" t="s">
        <v>7</v>
      </c>
      <c r="F8" s="21" t="s">
        <v>8</v>
      </c>
      <c r="G8" s="22" t="s">
        <v>9</v>
      </c>
      <c r="H8" s="18"/>
      <c r="I8" s="16" t="s">
        <v>7</v>
      </c>
      <c r="J8" s="10" t="s">
        <v>8</v>
      </c>
      <c r="K8" s="17" t="s">
        <v>9</v>
      </c>
      <c r="L8" s="18"/>
      <c r="M8" s="16" t="s">
        <v>7</v>
      </c>
      <c r="N8" s="10" t="s">
        <v>8</v>
      </c>
      <c r="O8" s="17" t="s">
        <v>9</v>
      </c>
      <c r="P8" s="18"/>
      <c r="Q8" s="16" t="s">
        <v>7</v>
      </c>
      <c r="R8" s="10" t="s">
        <v>8</v>
      </c>
      <c r="S8" s="17" t="s">
        <v>9</v>
      </c>
      <c r="T8" s="6"/>
    </row>
    <row r="9" spans="2:20">
      <c r="B9" s="1"/>
      <c r="C9" s="14" t="s">
        <v>10</v>
      </c>
      <c r="D9" s="12"/>
      <c r="E9" s="34">
        <v>6084031864353.0498</v>
      </c>
      <c r="F9" s="35">
        <v>1092014527922.939</v>
      </c>
      <c r="G9" s="36">
        <v>4992017336430.1104</v>
      </c>
      <c r="H9" s="37"/>
      <c r="I9" s="34">
        <v>1401793070683.3899</v>
      </c>
      <c r="J9" s="35">
        <v>33644337022.149899</v>
      </c>
      <c r="K9" s="36">
        <v>1368148733661.24</v>
      </c>
      <c r="L9" s="37"/>
      <c r="M9" s="34">
        <v>1056539908350.65</v>
      </c>
      <c r="N9" s="35">
        <v>23916488143.030029</v>
      </c>
      <c r="O9" s="36">
        <v>1032623420207.62</v>
      </c>
      <c r="P9" s="37"/>
      <c r="Q9" s="34">
        <v>8542364843387.0898</v>
      </c>
      <c r="R9" s="35">
        <v>1149575353088.1189</v>
      </c>
      <c r="S9" s="36">
        <v>7392789490298.9707</v>
      </c>
      <c r="T9" s="6"/>
    </row>
    <row r="10" spans="2:20">
      <c r="B10" s="1"/>
      <c r="C10" s="13" t="s">
        <v>11</v>
      </c>
      <c r="D10" s="11"/>
      <c r="E10" s="38">
        <v>1929731185303.5901</v>
      </c>
      <c r="F10" s="39">
        <v>222681067286.0303</v>
      </c>
      <c r="G10" s="40">
        <v>1707050118017.5601</v>
      </c>
      <c r="H10" s="41"/>
      <c r="I10" s="38">
        <v>334457133412.09998</v>
      </c>
      <c r="J10" s="39">
        <v>16801575158.199949</v>
      </c>
      <c r="K10" s="40">
        <v>317655558253.90002</v>
      </c>
      <c r="L10" s="41"/>
      <c r="M10" s="38">
        <v>327393412508.37</v>
      </c>
      <c r="N10" s="39">
        <v>8472128261.7299805</v>
      </c>
      <c r="O10" s="40">
        <v>318921284246.64001</v>
      </c>
      <c r="P10" s="41"/>
      <c r="Q10" s="38">
        <v>2591581731224.0601</v>
      </c>
      <c r="R10" s="39">
        <v>247954770705.95999</v>
      </c>
      <c r="S10" s="40">
        <v>2343626960518.1001</v>
      </c>
      <c r="T10" s="6"/>
    </row>
    <row r="11" spans="2:20">
      <c r="B11" s="1"/>
      <c r="C11" s="14" t="s">
        <v>12</v>
      </c>
      <c r="D11" s="12"/>
      <c r="E11" s="42">
        <v>1624733818169.6899</v>
      </c>
      <c r="F11" s="43">
        <v>90725170494.290039</v>
      </c>
      <c r="G11" s="44">
        <v>1534008647675.3999</v>
      </c>
      <c r="H11" s="37"/>
      <c r="I11" s="42">
        <v>130405077899.42999</v>
      </c>
      <c r="J11" s="43">
        <v>2600642174.209991</v>
      </c>
      <c r="K11" s="44">
        <v>127804435725.22</v>
      </c>
      <c r="L11" s="37"/>
      <c r="M11" s="42">
        <v>120643426637.2</v>
      </c>
      <c r="N11" s="43">
        <v>2270448441.4199829</v>
      </c>
      <c r="O11" s="44">
        <v>118372978195.78</v>
      </c>
      <c r="P11" s="37"/>
      <c r="Q11" s="42">
        <v>1875782322706.3201</v>
      </c>
      <c r="R11" s="43">
        <v>95596261109.919922</v>
      </c>
      <c r="S11" s="44">
        <v>1780186061596.3999</v>
      </c>
      <c r="T11" s="6"/>
    </row>
    <row r="12" spans="2:20">
      <c r="B12" s="1"/>
      <c r="C12" s="13" t="s">
        <v>13</v>
      </c>
      <c r="D12" s="11"/>
      <c r="E12" s="38">
        <v>1607589557246.98</v>
      </c>
      <c r="F12" s="39">
        <v>90725170494.290039</v>
      </c>
      <c r="G12" s="40">
        <v>1516864386752.6899</v>
      </c>
      <c r="H12" s="41"/>
      <c r="I12" s="38">
        <v>130316193764.03999</v>
      </c>
      <c r="J12" s="39">
        <v>2600642174.209991</v>
      </c>
      <c r="K12" s="40">
        <v>127715551589.83</v>
      </c>
      <c r="L12" s="41"/>
      <c r="M12" s="38">
        <v>120079580133.49001</v>
      </c>
      <c r="N12" s="39">
        <v>2270448441.4199982</v>
      </c>
      <c r="O12" s="40">
        <v>117809131692.07001</v>
      </c>
      <c r="P12" s="41"/>
      <c r="Q12" s="38">
        <v>1857985331144.51</v>
      </c>
      <c r="R12" s="39">
        <v>95596261109.919922</v>
      </c>
      <c r="S12" s="40">
        <v>1762389070034.5901</v>
      </c>
      <c r="T12" s="6"/>
    </row>
    <row r="13" spans="2:20" ht="25.5" customHeight="1">
      <c r="B13" s="1"/>
      <c r="C13" s="14" t="s">
        <v>14</v>
      </c>
      <c r="D13" s="12"/>
      <c r="E13" s="42">
        <v>1516864386752.6899</v>
      </c>
      <c r="F13" s="43">
        <v>0</v>
      </c>
      <c r="G13" s="44">
        <v>1516864386752.6899</v>
      </c>
      <c r="H13" s="37"/>
      <c r="I13" s="42">
        <v>127715551589.83</v>
      </c>
      <c r="J13" s="43">
        <v>0</v>
      </c>
      <c r="K13" s="44">
        <v>127715551589.83</v>
      </c>
      <c r="L13" s="37"/>
      <c r="M13" s="42">
        <v>117809131692.07001</v>
      </c>
      <c r="N13" s="43">
        <v>0</v>
      </c>
      <c r="O13" s="44">
        <v>117809131692.07001</v>
      </c>
      <c r="P13" s="37"/>
      <c r="Q13" s="42">
        <v>1762389070034.5901</v>
      </c>
      <c r="R13" s="43">
        <v>0</v>
      </c>
      <c r="S13" s="44">
        <v>1762389070034.5901</v>
      </c>
      <c r="T13" s="6"/>
    </row>
    <row r="14" spans="2:20" ht="25.5" customHeight="1">
      <c r="B14" s="1"/>
      <c r="C14" s="13" t="s">
        <v>15</v>
      </c>
      <c r="D14" s="11"/>
      <c r="E14" s="38">
        <v>90725170494.289993</v>
      </c>
      <c r="F14" s="39">
        <v>90725170494.289993</v>
      </c>
      <c r="G14" s="40">
        <v>0</v>
      </c>
      <c r="H14" s="41"/>
      <c r="I14" s="38">
        <v>2600642174.21</v>
      </c>
      <c r="J14" s="39">
        <v>2600642174.21</v>
      </c>
      <c r="K14" s="40">
        <v>0</v>
      </c>
      <c r="L14" s="41"/>
      <c r="M14" s="38">
        <v>2270448441.4200001</v>
      </c>
      <c r="N14" s="39">
        <v>2270448441.4200001</v>
      </c>
      <c r="O14" s="40">
        <v>0</v>
      </c>
      <c r="P14" s="41"/>
      <c r="Q14" s="38">
        <v>95596261109.919998</v>
      </c>
      <c r="R14" s="39">
        <v>95596261109.919998</v>
      </c>
      <c r="S14" s="40">
        <v>0</v>
      </c>
      <c r="T14" s="6"/>
    </row>
    <row r="15" spans="2:20">
      <c r="B15" s="1"/>
      <c r="C15" s="14" t="s">
        <v>16</v>
      </c>
      <c r="D15" s="12"/>
      <c r="E15" s="42">
        <v>17144260922.709999</v>
      </c>
      <c r="F15" s="43">
        <v>0</v>
      </c>
      <c r="G15" s="44">
        <v>17144260922.709999</v>
      </c>
      <c r="H15" s="37"/>
      <c r="I15" s="42">
        <v>88884135.390000001</v>
      </c>
      <c r="J15" s="43">
        <v>0</v>
      </c>
      <c r="K15" s="44">
        <v>88884135.390000001</v>
      </c>
      <c r="L15" s="37"/>
      <c r="M15" s="42">
        <v>563846503.71000004</v>
      </c>
      <c r="N15" s="43">
        <v>0</v>
      </c>
      <c r="O15" s="44">
        <v>563846503.71000004</v>
      </c>
      <c r="P15" s="37"/>
      <c r="Q15" s="42">
        <v>17796991561.810001</v>
      </c>
      <c r="R15" s="43">
        <v>0</v>
      </c>
      <c r="S15" s="44">
        <v>17796991561.810001</v>
      </c>
      <c r="T15" s="6"/>
    </row>
    <row r="16" spans="2:20" ht="25.5" customHeight="1">
      <c r="B16" s="1"/>
      <c r="C16" s="13" t="s">
        <v>17</v>
      </c>
      <c r="D16" s="11"/>
      <c r="E16" s="38">
        <v>17144260922.709999</v>
      </c>
      <c r="F16" s="39">
        <v>0</v>
      </c>
      <c r="G16" s="40">
        <v>17144260922.709999</v>
      </c>
      <c r="H16" s="41"/>
      <c r="I16" s="38">
        <v>88884135.390000001</v>
      </c>
      <c r="J16" s="39">
        <v>0</v>
      </c>
      <c r="K16" s="40">
        <v>88884135.390000001</v>
      </c>
      <c r="L16" s="41"/>
      <c r="M16" s="38">
        <v>563846503.71000004</v>
      </c>
      <c r="N16" s="39">
        <v>0</v>
      </c>
      <c r="O16" s="40">
        <v>563846503.71000004</v>
      </c>
      <c r="P16" s="41"/>
      <c r="Q16" s="38">
        <v>17796991561.810001</v>
      </c>
      <c r="R16" s="39">
        <v>0</v>
      </c>
      <c r="S16" s="40">
        <v>17796991561.810001</v>
      </c>
      <c r="T16" s="6"/>
    </row>
    <row r="17" spans="2:20">
      <c r="B17" s="1"/>
      <c r="C17" s="14" t="s">
        <v>18</v>
      </c>
      <c r="D17" s="12"/>
      <c r="E17" s="42">
        <v>108041543518.24001</v>
      </c>
      <c r="F17" s="43">
        <v>11613704130.900009</v>
      </c>
      <c r="G17" s="44">
        <v>96427839387.339996</v>
      </c>
      <c r="H17" s="37"/>
      <c r="I17" s="42">
        <v>64909175369.449997</v>
      </c>
      <c r="J17" s="43">
        <v>2671552574.6099849</v>
      </c>
      <c r="K17" s="44">
        <v>62237622794.840012</v>
      </c>
      <c r="L17" s="37"/>
      <c r="M17" s="42">
        <v>57471972607.459999</v>
      </c>
      <c r="N17" s="43">
        <v>367061705.55999762</v>
      </c>
      <c r="O17" s="44">
        <v>57104910901.900002</v>
      </c>
      <c r="P17" s="37"/>
      <c r="Q17" s="42">
        <v>230422691495.14999</v>
      </c>
      <c r="R17" s="43">
        <v>14652318411.07004</v>
      </c>
      <c r="S17" s="44">
        <v>215770373084.07999</v>
      </c>
      <c r="T17" s="6"/>
    </row>
    <row r="18" spans="2:20">
      <c r="B18" s="1"/>
      <c r="C18" s="13" t="s">
        <v>19</v>
      </c>
      <c r="D18" s="11"/>
      <c r="E18" s="38">
        <v>79803120744.520004</v>
      </c>
      <c r="F18" s="39">
        <v>0</v>
      </c>
      <c r="G18" s="40">
        <v>79803120744.520004</v>
      </c>
      <c r="H18" s="41"/>
      <c r="I18" s="38">
        <v>44076622343.160004</v>
      </c>
      <c r="J18" s="39">
        <v>835869044.36000061</v>
      </c>
      <c r="K18" s="40">
        <v>43240753298.800003</v>
      </c>
      <c r="L18" s="41"/>
      <c r="M18" s="38">
        <v>36534462819.209999</v>
      </c>
      <c r="N18" s="39">
        <v>1669850323.690002</v>
      </c>
      <c r="O18" s="40">
        <v>34864612495.519997</v>
      </c>
      <c r="P18" s="41"/>
      <c r="Q18" s="38">
        <v>160414205906.89001</v>
      </c>
      <c r="R18" s="39">
        <v>2505719368.0500178</v>
      </c>
      <c r="S18" s="40">
        <v>157908486538.84</v>
      </c>
      <c r="T18" s="6"/>
    </row>
    <row r="19" spans="2:20">
      <c r="B19" s="1"/>
      <c r="C19" s="14" t="s">
        <v>20</v>
      </c>
      <c r="D19" s="12"/>
      <c r="E19" s="42">
        <v>79803120744.520004</v>
      </c>
      <c r="F19" s="43">
        <v>0</v>
      </c>
      <c r="G19" s="44">
        <v>79803120744.520004</v>
      </c>
      <c r="H19" s="37"/>
      <c r="I19" s="42">
        <v>43240753298.800003</v>
      </c>
      <c r="J19" s="43">
        <v>0</v>
      </c>
      <c r="K19" s="44">
        <v>43240753298.800003</v>
      </c>
      <c r="L19" s="37"/>
      <c r="M19" s="42">
        <v>34864612495.519997</v>
      </c>
      <c r="N19" s="43">
        <v>0</v>
      </c>
      <c r="O19" s="44">
        <v>34864612495.519997</v>
      </c>
      <c r="P19" s="37"/>
      <c r="Q19" s="42">
        <v>157908486538.84</v>
      </c>
      <c r="R19" s="43">
        <v>0</v>
      </c>
      <c r="S19" s="44">
        <v>157908486538.84</v>
      </c>
      <c r="T19" s="6"/>
    </row>
    <row r="20" spans="2:20">
      <c r="B20" s="1"/>
      <c r="C20" s="13" t="s">
        <v>21</v>
      </c>
      <c r="D20" s="11"/>
      <c r="E20" s="38">
        <v>0</v>
      </c>
      <c r="F20" s="39">
        <v>0</v>
      </c>
      <c r="G20" s="40">
        <v>0</v>
      </c>
      <c r="H20" s="41"/>
      <c r="I20" s="38">
        <v>832359646.65999997</v>
      </c>
      <c r="J20" s="39">
        <v>832359646.65999997</v>
      </c>
      <c r="K20" s="40">
        <v>0</v>
      </c>
      <c r="L20" s="41"/>
      <c r="M20" s="38">
        <v>1012971829.91</v>
      </c>
      <c r="N20" s="39">
        <v>1012971829.91</v>
      </c>
      <c r="O20" s="40">
        <v>0</v>
      </c>
      <c r="P20" s="41"/>
      <c r="Q20" s="38">
        <v>1845331476.5699999</v>
      </c>
      <c r="R20" s="39">
        <v>1845331476.5699999</v>
      </c>
      <c r="S20" s="40">
        <v>0</v>
      </c>
      <c r="T20" s="6"/>
    </row>
    <row r="21" spans="2:20">
      <c r="B21" s="1"/>
      <c r="C21" s="14" t="s">
        <v>22</v>
      </c>
      <c r="D21" s="12"/>
      <c r="E21" s="42">
        <v>0</v>
      </c>
      <c r="F21" s="43">
        <v>0</v>
      </c>
      <c r="G21" s="44">
        <v>0</v>
      </c>
      <c r="H21" s="37"/>
      <c r="I21" s="42">
        <v>3509397.7</v>
      </c>
      <c r="J21" s="43">
        <v>3509397.7</v>
      </c>
      <c r="K21" s="44">
        <v>0</v>
      </c>
      <c r="L21" s="37"/>
      <c r="M21" s="42">
        <v>500163103.10000002</v>
      </c>
      <c r="N21" s="43">
        <v>500163103.10000002</v>
      </c>
      <c r="O21" s="44">
        <v>0</v>
      </c>
      <c r="P21" s="37"/>
      <c r="Q21" s="42">
        <v>503672500.80000001</v>
      </c>
      <c r="R21" s="43">
        <v>503672500.80000001</v>
      </c>
      <c r="S21" s="44">
        <v>0</v>
      </c>
      <c r="T21" s="6"/>
    </row>
    <row r="22" spans="2:20">
      <c r="B22" s="1"/>
      <c r="C22" s="13" t="s">
        <v>23</v>
      </c>
      <c r="D22" s="11"/>
      <c r="E22" s="38">
        <v>0</v>
      </c>
      <c r="F22" s="39">
        <v>0</v>
      </c>
      <c r="G22" s="40">
        <v>0</v>
      </c>
      <c r="H22" s="41"/>
      <c r="I22" s="38">
        <v>0</v>
      </c>
      <c r="J22" s="39">
        <v>0</v>
      </c>
      <c r="K22" s="40">
        <v>0</v>
      </c>
      <c r="L22" s="41"/>
      <c r="M22" s="38">
        <v>13137935.869999999</v>
      </c>
      <c r="N22" s="39">
        <v>13137935.869999999</v>
      </c>
      <c r="O22" s="40">
        <v>0</v>
      </c>
      <c r="P22" s="41"/>
      <c r="Q22" s="38">
        <v>13137935.869999999</v>
      </c>
      <c r="R22" s="39">
        <v>13137935.869999999</v>
      </c>
      <c r="S22" s="40">
        <v>0</v>
      </c>
      <c r="T22" s="6"/>
    </row>
    <row r="23" spans="2:20" ht="25.5" customHeight="1">
      <c r="B23" s="1"/>
      <c r="C23" s="14" t="s">
        <v>24</v>
      </c>
      <c r="D23" s="12"/>
      <c r="E23" s="42">
        <v>0</v>
      </c>
      <c r="F23" s="43">
        <v>0</v>
      </c>
      <c r="G23" s="44">
        <v>0</v>
      </c>
      <c r="H23" s="37"/>
      <c r="I23" s="42">
        <v>0</v>
      </c>
      <c r="J23" s="43">
        <v>0</v>
      </c>
      <c r="K23" s="44">
        <v>0</v>
      </c>
      <c r="L23" s="37"/>
      <c r="M23" s="42">
        <v>143577454.81</v>
      </c>
      <c r="N23" s="43">
        <v>143577454.81</v>
      </c>
      <c r="O23" s="44">
        <v>0</v>
      </c>
      <c r="P23" s="37"/>
      <c r="Q23" s="42">
        <v>143577454.81</v>
      </c>
      <c r="R23" s="43">
        <v>143577454.81</v>
      </c>
      <c r="S23" s="44">
        <v>0</v>
      </c>
      <c r="T23" s="6"/>
    </row>
    <row r="24" spans="2:20">
      <c r="B24" s="1"/>
      <c r="C24" s="13" t="s">
        <v>25</v>
      </c>
      <c r="D24" s="11"/>
      <c r="E24" s="38">
        <v>742329850.66999996</v>
      </c>
      <c r="F24" s="39">
        <v>100889225.01000001</v>
      </c>
      <c r="G24" s="40">
        <v>641440625.65999997</v>
      </c>
      <c r="H24" s="41"/>
      <c r="I24" s="38">
        <v>1963012994.0699999</v>
      </c>
      <c r="J24" s="39">
        <v>631588972.49000001</v>
      </c>
      <c r="K24" s="40">
        <v>1331424021.5799999</v>
      </c>
      <c r="L24" s="41"/>
      <c r="M24" s="38">
        <v>1023139628.74</v>
      </c>
      <c r="N24" s="39">
        <v>177789724.16</v>
      </c>
      <c r="O24" s="40">
        <v>845349904.58000004</v>
      </c>
      <c r="P24" s="41"/>
      <c r="Q24" s="38">
        <v>3728482473.48</v>
      </c>
      <c r="R24" s="39">
        <v>910267921.66000032</v>
      </c>
      <c r="S24" s="40">
        <v>2818214551.8200002</v>
      </c>
      <c r="T24" s="6"/>
    </row>
    <row r="25" spans="2:20">
      <c r="B25" s="1"/>
      <c r="C25" s="14" t="s">
        <v>26</v>
      </c>
      <c r="D25" s="12"/>
      <c r="E25" s="42">
        <v>641440625.65999997</v>
      </c>
      <c r="F25" s="43">
        <v>0</v>
      </c>
      <c r="G25" s="44">
        <v>641440625.65999997</v>
      </c>
      <c r="H25" s="37"/>
      <c r="I25" s="42">
        <v>1331424021.5799999</v>
      </c>
      <c r="J25" s="43">
        <v>0</v>
      </c>
      <c r="K25" s="44">
        <v>1331424021.5799999</v>
      </c>
      <c r="L25" s="37"/>
      <c r="M25" s="42">
        <v>845349904.58000004</v>
      </c>
      <c r="N25" s="43">
        <v>0</v>
      </c>
      <c r="O25" s="44">
        <v>845349904.58000004</v>
      </c>
      <c r="P25" s="37"/>
      <c r="Q25" s="42">
        <v>2818214551.8200002</v>
      </c>
      <c r="R25" s="43">
        <v>0</v>
      </c>
      <c r="S25" s="44">
        <v>2818214551.8200002</v>
      </c>
      <c r="T25" s="6"/>
    </row>
    <row r="26" spans="2:20">
      <c r="B26" s="1"/>
      <c r="C26" s="13" t="s">
        <v>27</v>
      </c>
      <c r="D26" s="11"/>
      <c r="E26" s="38">
        <v>77834842.469999999</v>
      </c>
      <c r="F26" s="39">
        <v>77834842.469999999</v>
      </c>
      <c r="G26" s="40">
        <v>0</v>
      </c>
      <c r="H26" s="41"/>
      <c r="I26" s="38">
        <v>629234166.13999999</v>
      </c>
      <c r="J26" s="39">
        <v>629234166.13999999</v>
      </c>
      <c r="K26" s="40">
        <v>0</v>
      </c>
      <c r="L26" s="41"/>
      <c r="M26" s="38">
        <v>163920703.68000001</v>
      </c>
      <c r="N26" s="39">
        <v>163920703.68000001</v>
      </c>
      <c r="O26" s="40">
        <v>0</v>
      </c>
      <c r="P26" s="41"/>
      <c r="Q26" s="38">
        <v>870989712.28999996</v>
      </c>
      <c r="R26" s="39">
        <v>870989712.28999996</v>
      </c>
      <c r="S26" s="40">
        <v>0</v>
      </c>
      <c r="T26" s="6"/>
    </row>
    <row r="27" spans="2:20">
      <c r="B27" s="1"/>
      <c r="C27" s="14" t="s">
        <v>28</v>
      </c>
      <c r="D27" s="12"/>
      <c r="E27" s="42">
        <v>0</v>
      </c>
      <c r="F27" s="43">
        <v>0</v>
      </c>
      <c r="G27" s="44">
        <v>0</v>
      </c>
      <c r="H27" s="37"/>
      <c r="I27" s="42">
        <v>47669.98</v>
      </c>
      <c r="J27" s="43">
        <v>47669.98</v>
      </c>
      <c r="K27" s="44">
        <v>0</v>
      </c>
      <c r="L27" s="37"/>
      <c r="M27" s="42">
        <v>3658802.68</v>
      </c>
      <c r="N27" s="43">
        <v>3658802.68</v>
      </c>
      <c r="O27" s="44">
        <v>0</v>
      </c>
      <c r="P27" s="37"/>
      <c r="Q27" s="42">
        <v>3706472.66</v>
      </c>
      <c r="R27" s="43">
        <v>3706472.66</v>
      </c>
      <c r="S27" s="44">
        <v>0</v>
      </c>
      <c r="T27" s="6"/>
    </row>
    <row r="28" spans="2:20">
      <c r="B28" s="1"/>
      <c r="C28" s="13" t="s">
        <v>29</v>
      </c>
      <c r="D28" s="11"/>
      <c r="E28" s="38">
        <v>285702.8</v>
      </c>
      <c r="F28" s="39">
        <v>285702.8</v>
      </c>
      <c r="G28" s="40">
        <v>0</v>
      </c>
      <c r="H28" s="41"/>
      <c r="I28" s="38">
        <v>1077200.25</v>
      </c>
      <c r="J28" s="39">
        <v>1077200.25</v>
      </c>
      <c r="K28" s="40">
        <v>0</v>
      </c>
      <c r="L28" s="41"/>
      <c r="M28" s="38">
        <v>2847086.56</v>
      </c>
      <c r="N28" s="39">
        <v>2847086.56</v>
      </c>
      <c r="O28" s="40">
        <v>0</v>
      </c>
      <c r="P28" s="41"/>
      <c r="Q28" s="38">
        <v>4209989.6100000003</v>
      </c>
      <c r="R28" s="39">
        <v>4209989.6100000003</v>
      </c>
      <c r="S28" s="40">
        <v>0</v>
      </c>
      <c r="T28" s="6"/>
    </row>
    <row r="29" spans="2:20">
      <c r="B29" s="1"/>
      <c r="C29" s="14" t="s">
        <v>30</v>
      </c>
      <c r="D29" s="12"/>
      <c r="E29" s="42">
        <v>22768679.739999998</v>
      </c>
      <c r="F29" s="43">
        <v>22768679.739999998</v>
      </c>
      <c r="G29" s="44">
        <v>0</v>
      </c>
      <c r="H29" s="37"/>
      <c r="I29" s="42">
        <v>1229936.1200000001</v>
      </c>
      <c r="J29" s="43">
        <v>1229936.1200000001</v>
      </c>
      <c r="K29" s="44">
        <v>0</v>
      </c>
      <c r="L29" s="37"/>
      <c r="M29" s="42">
        <v>7363131.2400000002</v>
      </c>
      <c r="N29" s="43">
        <v>7363131.2400000002</v>
      </c>
      <c r="O29" s="44">
        <v>0</v>
      </c>
      <c r="P29" s="37"/>
      <c r="Q29" s="42">
        <v>31361747.100000001</v>
      </c>
      <c r="R29" s="43">
        <v>31361747.100000001</v>
      </c>
      <c r="S29" s="44">
        <v>0</v>
      </c>
      <c r="T29" s="6"/>
    </row>
    <row r="30" spans="2:20">
      <c r="B30" s="1"/>
      <c r="C30" s="13" t="s">
        <v>31</v>
      </c>
      <c r="D30" s="11"/>
      <c r="E30" s="38">
        <v>0</v>
      </c>
      <c r="F30" s="39">
        <v>0</v>
      </c>
      <c r="G30" s="40">
        <v>0</v>
      </c>
      <c r="H30" s="41"/>
      <c r="I30" s="38">
        <v>3387678485.3600001</v>
      </c>
      <c r="J30" s="39">
        <v>827746143.21000004</v>
      </c>
      <c r="K30" s="40">
        <v>2559932342.1500001</v>
      </c>
      <c r="L30" s="41"/>
      <c r="M30" s="38">
        <v>2945223303.6100001</v>
      </c>
      <c r="N30" s="39">
        <v>2515432942.1700001</v>
      </c>
      <c r="O30" s="40">
        <v>429790361.44</v>
      </c>
      <c r="P30" s="41"/>
      <c r="Q30" s="38">
        <v>6332901788.9700003</v>
      </c>
      <c r="R30" s="39">
        <v>3343179085.3800001</v>
      </c>
      <c r="S30" s="40">
        <v>2989722703.5900002</v>
      </c>
      <c r="T30" s="6"/>
    </row>
    <row r="31" spans="2:20">
      <c r="B31" s="1"/>
      <c r="C31" s="14" t="s">
        <v>32</v>
      </c>
      <c r="D31" s="12"/>
      <c r="E31" s="42">
        <v>0</v>
      </c>
      <c r="F31" s="43">
        <v>0</v>
      </c>
      <c r="G31" s="44">
        <v>0</v>
      </c>
      <c r="H31" s="37"/>
      <c r="I31" s="42">
        <v>2559932342.1500001</v>
      </c>
      <c r="J31" s="43">
        <v>0</v>
      </c>
      <c r="K31" s="44">
        <v>2559932342.1500001</v>
      </c>
      <c r="L31" s="37"/>
      <c r="M31" s="42">
        <v>429790361.44</v>
      </c>
      <c r="N31" s="43">
        <v>0</v>
      </c>
      <c r="O31" s="44">
        <v>429790361.44</v>
      </c>
      <c r="P31" s="37"/>
      <c r="Q31" s="42">
        <v>2989722703.5900002</v>
      </c>
      <c r="R31" s="43">
        <v>0</v>
      </c>
      <c r="S31" s="44">
        <v>2989722703.5900002</v>
      </c>
      <c r="T31" s="6"/>
    </row>
    <row r="32" spans="2:20" ht="25.5" customHeight="1">
      <c r="B32" s="1"/>
      <c r="C32" s="13" t="s">
        <v>33</v>
      </c>
      <c r="D32" s="11"/>
      <c r="E32" s="38">
        <v>0</v>
      </c>
      <c r="F32" s="39">
        <v>0</v>
      </c>
      <c r="G32" s="40">
        <v>0</v>
      </c>
      <c r="H32" s="41"/>
      <c r="I32" s="38">
        <v>543469463.39999998</v>
      </c>
      <c r="J32" s="39">
        <v>543469463.39999998</v>
      </c>
      <c r="K32" s="40">
        <v>0</v>
      </c>
      <c r="L32" s="41"/>
      <c r="M32" s="38">
        <v>1369742457.55</v>
      </c>
      <c r="N32" s="39">
        <v>1369742457.55</v>
      </c>
      <c r="O32" s="40">
        <v>0</v>
      </c>
      <c r="P32" s="41"/>
      <c r="Q32" s="38">
        <v>1913211920.95</v>
      </c>
      <c r="R32" s="39">
        <v>1913211920.95</v>
      </c>
      <c r="S32" s="40">
        <v>0</v>
      </c>
      <c r="T32" s="6"/>
    </row>
    <row r="33" spans="2:20" ht="25.5" customHeight="1">
      <c r="B33" s="1"/>
      <c r="C33" s="14" t="s">
        <v>34</v>
      </c>
      <c r="D33" s="12"/>
      <c r="E33" s="42">
        <v>0</v>
      </c>
      <c r="F33" s="43">
        <v>0</v>
      </c>
      <c r="G33" s="44">
        <v>0</v>
      </c>
      <c r="H33" s="37"/>
      <c r="I33" s="42">
        <v>97672820.280000001</v>
      </c>
      <c r="J33" s="43">
        <v>97672820.280000001</v>
      </c>
      <c r="K33" s="44">
        <v>0</v>
      </c>
      <c r="L33" s="37"/>
      <c r="M33" s="42">
        <v>1119112926.6700001</v>
      </c>
      <c r="N33" s="43">
        <v>1119112926.6700001</v>
      </c>
      <c r="O33" s="44">
        <v>0</v>
      </c>
      <c r="P33" s="37"/>
      <c r="Q33" s="42">
        <v>1216785746.95</v>
      </c>
      <c r="R33" s="43">
        <v>1216785746.95</v>
      </c>
      <c r="S33" s="44">
        <v>0</v>
      </c>
      <c r="T33" s="6"/>
    </row>
    <row r="34" spans="2:20" ht="25.5" customHeight="1">
      <c r="B34" s="1"/>
      <c r="C34" s="13" t="s">
        <v>35</v>
      </c>
      <c r="D34" s="11"/>
      <c r="E34" s="38">
        <v>0</v>
      </c>
      <c r="F34" s="39">
        <v>0</v>
      </c>
      <c r="G34" s="40">
        <v>0</v>
      </c>
      <c r="H34" s="41"/>
      <c r="I34" s="38">
        <v>186603859.53</v>
      </c>
      <c r="J34" s="39">
        <v>186603859.53</v>
      </c>
      <c r="K34" s="40">
        <v>0</v>
      </c>
      <c r="L34" s="41"/>
      <c r="M34" s="38">
        <v>26577557.949999999</v>
      </c>
      <c r="N34" s="39">
        <v>26577557.949999999</v>
      </c>
      <c r="O34" s="40">
        <v>0</v>
      </c>
      <c r="P34" s="41"/>
      <c r="Q34" s="38">
        <v>213181417.47999999</v>
      </c>
      <c r="R34" s="39">
        <v>213181417.47999999</v>
      </c>
      <c r="S34" s="40">
        <v>0</v>
      </c>
      <c r="T34" s="6"/>
    </row>
    <row r="35" spans="2:20">
      <c r="B35" s="1"/>
      <c r="C35" s="14" t="s">
        <v>36</v>
      </c>
      <c r="D35" s="12"/>
      <c r="E35" s="42">
        <v>58618413452.080002</v>
      </c>
      <c r="F35" s="43">
        <v>11526094445.66</v>
      </c>
      <c r="G35" s="44">
        <v>47092319006.419998</v>
      </c>
      <c r="H35" s="37"/>
      <c r="I35" s="42">
        <v>7773647792.3500004</v>
      </c>
      <c r="J35" s="43">
        <v>374138249.32000059</v>
      </c>
      <c r="K35" s="44">
        <v>7399509543.0299997</v>
      </c>
      <c r="L35" s="37"/>
      <c r="M35" s="42">
        <v>432365987.72000003</v>
      </c>
      <c r="N35" s="43">
        <v>240795857.69999999</v>
      </c>
      <c r="O35" s="44">
        <v>191570130.02000001</v>
      </c>
      <c r="P35" s="37"/>
      <c r="Q35" s="42">
        <v>66824427232.150002</v>
      </c>
      <c r="R35" s="43">
        <v>12141028552.68001</v>
      </c>
      <c r="S35" s="44">
        <v>54683398679.469994</v>
      </c>
      <c r="T35" s="6"/>
    </row>
    <row r="36" spans="2:20" ht="25.5" customHeight="1">
      <c r="B36" s="1"/>
      <c r="C36" s="13" t="s">
        <v>37</v>
      </c>
      <c r="D36" s="11"/>
      <c r="E36" s="38">
        <v>47092319006.419998</v>
      </c>
      <c r="F36" s="39">
        <v>0</v>
      </c>
      <c r="G36" s="40">
        <v>47092319006.419998</v>
      </c>
      <c r="H36" s="41"/>
      <c r="I36" s="38">
        <v>7399509543.0299997</v>
      </c>
      <c r="J36" s="39">
        <v>0</v>
      </c>
      <c r="K36" s="40">
        <v>7399509543.0299997</v>
      </c>
      <c r="L36" s="41"/>
      <c r="M36" s="38">
        <v>191570130.02000001</v>
      </c>
      <c r="N36" s="39">
        <v>0</v>
      </c>
      <c r="O36" s="40">
        <v>191570130.02000001</v>
      </c>
      <c r="P36" s="41"/>
      <c r="Q36" s="38">
        <v>54683398679.470001</v>
      </c>
      <c r="R36" s="39">
        <v>0</v>
      </c>
      <c r="S36" s="40">
        <v>54683398679.470001</v>
      </c>
      <c r="T36" s="6"/>
    </row>
    <row r="37" spans="2:20">
      <c r="B37" s="1"/>
      <c r="C37" s="14" t="s">
        <v>38</v>
      </c>
      <c r="D37" s="12"/>
      <c r="E37" s="42">
        <v>909087930.73000002</v>
      </c>
      <c r="F37" s="43">
        <v>909087930.73000002</v>
      </c>
      <c r="G37" s="44">
        <v>0</v>
      </c>
      <c r="H37" s="37"/>
      <c r="I37" s="42">
        <v>374102389.12</v>
      </c>
      <c r="J37" s="43">
        <v>374102389.12</v>
      </c>
      <c r="K37" s="44">
        <v>0</v>
      </c>
      <c r="L37" s="37"/>
      <c r="M37" s="42">
        <v>230798689.19</v>
      </c>
      <c r="N37" s="43">
        <v>230798689.19</v>
      </c>
      <c r="O37" s="44">
        <v>0</v>
      </c>
      <c r="P37" s="37"/>
      <c r="Q37" s="42">
        <v>1513989009.04</v>
      </c>
      <c r="R37" s="43">
        <v>1513989009.04</v>
      </c>
      <c r="S37" s="44">
        <v>0</v>
      </c>
      <c r="T37" s="6"/>
    </row>
    <row r="38" spans="2:20" ht="25.5" customHeight="1">
      <c r="B38" s="1"/>
      <c r="C38" s="13" t="s">
        <v>39</v>
      </c>
      <c r="D38" s="11"/>
      <c r="E38" s="38">
        <v>0</v>
      </c>
      <c r="F38" s="39">
        <v>0</v>
      </c>
      <c r="G38" s="40">
        <v>0</v>
      </c>
      <c r="H38" s="41"/>
      <c r="I38" s="38">
        <v>0</v>
      </c>
      <c r="J38" s="39">
        <v>0</v>
      </c>
      <c r="K38" s="40">
        <v>0</v>
      </c>
      <c r="L38" s="41"/>
      <c r="M38" s="38">
        <v>6742.85</v>
      </c>
      <c r="N38" s="39">
        <v>6742.85</v>
      </c>
      <c r="O38" s="40">
        <v>0</v>
      </c>
      <c r="P38" s="41"/>
      <c r="Q38" s="38">
        <v>6742.85</v>
      </c>
      <c r="R38" s="39">
        <v>6742.85</v>
      </c>
      <c r="S38" s="40">
        <v>0</v>
      </c>
      <c r="T38" s="6"/>
    </row>
    <row r="39" spans="2:20" ht="25.5" customHeight="1">
      <c r="B39" s="1"/>
      <c r="C39" s="14" t="s">
        <v>40</v>
      </c>
      <c r="D39" s="12"/>
      <c r="E39" s="42">
        <v>8310889264.0200005</v>
      </c>
      <c r="F39" s="43">
        <v>8310889264.0200005</v>
      </c>
      <c r="G39" s="44">
        <v>0</v>
      </c>
      <c r="H39" s="37"/>
      <c r="I39" s="42">
        <v>35860.199999999997</v>
      </c>
      <c r="J39" s="43">
        <v>35860.199999999997</v>
      </c>
      <c r="K39" s="44">
        <v>0</v>
      </c>
      <c r="L39" s="37"/>
      <c r="M39" s="42">
        <v>9843695.3399999999</v>
      </c>
      <c r="N39" s="43">
        <v>9843695.3399999999</v>
      </c>
      <c r="O39" s="44">
        <v>0</v>
      </c>
      <c r="P39" s="37"/>
      <c r="Q39" s="42">
        <v>8320768819.5600004</v>
      </c>
      <c r="R39" s="43">
        <v>8320768819.5600004</v>
      </c>
      <c r="S39" s="44">
        <v>0</v>
      </c>
      <c r="T39" s="6"/>
    </row>
    <row r="40" spans="2:20" ht="25.5" customHeight="1">
      <c r="B40" s="1"/>
      <c r="C40" s="13" t="s">
        <v>41</v>
      </c>
      <c r="D40" s="11"/>
      <c r="E40" s="38">
        <v>2306117250.9099998</v>
      </c>
      <c r="F40" s="39">
        <v>2306117250.9099998</v>
      </c>
      <c r="G40" s="40">
        <v>0</v>
      </c>
      <c r="H40" s="41"/>
      <c r="I40" s="38">
        <v>0</v>
      </c>
      <c r="J40" s="39">
        <v>0</v>
      </c>
      <c r="K40" s="40">
        <v>0</v>
      </c>
      <c r="L40" s="41"/>
      <c r="M40" s="38">
        <v>146730.32</v>
      </c>
      <c r="N40" s="39">
        <v>146730.32</v>
      </c>
      <c r="O40" s="40">
        <v>0</v>
      </c>
      <c r="P40" s="41"/>
      <c r="Q40" s="38">
        <v>2306263981.23</v>
      </c>
      <c r="R40" s="39">
        <v>2306263981.23</v>
      </c>
      <c r="S40" s="40">
        <v>0</v>
      </c>
      <c r="T40" s="6"/>
    </row>
    <row r="41" spans="2:20">
      <c r="B41" s="1"/>
      <c r="C41" s="14" t="s">
        <v>42</v>
      </c>
      <c r="D41" s="12"/>
      <c r="E41" s="42">
        <v>88595141.030000001</v>
      </c>
      <c r="F41" s="43">
        <v>0</v>
      </c>
      <c r="G41" s="44">
        <v>88595141.030000001</v>
      </c>
      <c r="H41" s="37"/>
      <c r="I41" s="42">
        <v>13054097608.120001</v>
      </c>
      <c r="J41" s="43">
        <v>2678353.8600006099</v>
      </c>
      <c r="K41" s="44">
        <v>13051419254.26</v>
      </c>
      <c r="L41" s="37"/>
      <c r="M41" s="42">
        <v>26546992760.830002</v>
      </c>
      <c r="N41" s="43">
        <v>246916772.6400032</v>
      </c>
      <c r="O41" s="44">
        <v>26300075988.189999</v>
      </c>
      <c r="P41" s="37"/>
      <c r="Q41" s="42">
        <v>39689685509.980003</v>
      </c>
      <c r="R41" s="43">
        <v>249595126.5000076</v>
      </c>
      <c r="S41" s="44">
        <v>39440090383.480003</v>
      </c>
      <c r="T41" s="6"/>
    </row>
    <row r="42" spans="2:20">
      <c r="B42" s="1"/>
      <c r="C42" s="13" t="s">
        <v>43</v>
      </c>
      <c r="D42" s="11"/>
      <c r="E42" s="38">
        <v>88595141.030000001</v>
      </c>
      <c r="F42" s="39">
        <v>0</v>
      </c>
      <c r="G42" s="40">
        <v>88595141.030000001</v>
      </c>
      <c r="H42" s="41"/>
      <c r="I42" s="38">
        <v>13051419254.26</v>
      </c>
      <c r="J42" s="39">
        <v>0</v>
      </c>
      <c r="K42" s="40">
        <v>13051419254.26</v>
      </c>
      <c r="L42" s="41"/>
      <c r="M42" s="38">
        <v>26300075988.189999</v>
      </c>
      <c r="N42" s="39">
        <v>0</v>
      </c>
      <c r="O42" s="40">
        <v>26300075988.189999</v>
      </c>
      <c r="P42" s="41"/>
      <c r="Q42" s="38">
        <v>39440090383.480003</v>
      </c>
      <c r="R42" s="39">
        <v>0</v>
      </c>
      <c r="S42" s="40">
        <v>39440090383.480003</v>
      </c>
      <c r="T42" s="6"/>
    </row>
    <row r="43" spans="2:20">
      <c r="B43" s="1"/>
      <c r="C43" s="14" t="s">
        <v>44</v>
      </c>
      <c r="D43" s="12"/>
      <c r="E43" s="42">
        <v>0</v>
      </c>
      <c r="F43" s="43">
        <v>0</v>
      </c>
      <c r="G43" s="44">
        <v>0</v>
      </c>
      <c r="H43" s="37"/>
      <c r="I43" s="42">
        <v>2678353.86</v>
      </c>
      <c r="J43" s="43">
        <v>2678353.86</v>
      </c>
      <c r="K43" s="44">
        <v>0</v>
      </c>
      <c r="L43" s="37"/>
      <c r="M43" s="42">
        <v>115727806.08</v>
      </c>
      <c r="N43" s="43">
        <v>115727806.08</v>
      </c>
      <c r="O43" s="44">
        <v>0</v>
      </c>
      <c r="P43" s="37"/>
      <c r="Q43" s="42">
        <v>118406159.94</v>
      </c>
      <c r="R43" s="43">
        <v>118406159.94</v>
      </c>
      <c r="S43" s="44">
        <v>0</v>
      </c>
      <c r="T43" s="6"/>
    </row>
    <row r="44" spans="2:20">
      <c r="B44" s="1"/>
      <c r="C44" s="13" t="s">
        <v>45</v>
      </c>
      <c r="D44" s="11"/>
      <c r="E44" s="38">
        <v>0</v>
      </c>
      <c r="F44" s="39">
        <v>0</v>
      </c>
      <c r="G44" s="40">
        <v>0</v>
      </c>
      <c r="H44" s="41"/>
      <c r="I44" s="38">
        <v>0</v>
      </c>
      <c r="J44" s="39">
        <v>0</v>
      </c>
      <c r="K44" s="40">
        <v>0</v>
      </c>
      <c r="L44" s="41"/>
      <c r="M44" s="38">
        <v>6519067.8499999996</v>
      </c>
      <c r="N44" s="39">
        <v>6519067.8499999996</v>
      </c>
      <c r="O44" s="40">
        <v>0</v>
      </c>
      <c r="P44" s="41"/>
      <c r="Q44" s="38">
        <v>6519067.8499999996</v>
      </c>
      <c r="R44" s="39">
        <v>6519067.8499999996</v>
      </c>
      <c r="S44" s="40">
        <v>0</v>
      </c>
      <c r="T44" s="6"/>
    </row>
    <row r="45" spans="2:20">
      <c r="B45" s="1"/>
      <c r="C45" s="14" t="s">
        <v>46</v>
      </c>
      <c r="D45" s="12"/>
      <c r="E45" s="42">
        <v>0</v>
      </c>
      <c r="F45" s="43">
        <v>0</v>
      </c>
      <c r="G45" s="44">
        <v>0</v>
      </c>
      <c r="H45" s="37"/>
      <c r="I45" s="42">
        <v>0</v>
      </c>
      <c r="J45" s="43">
        <v>0</v>
      </c>
      <c r="K45" s="44">
        <v>0</v>
      </c>
      <c r="L45" s="37"/>
      <c r="M45" s="42">
        <v>7884503.0099999998</v>
      </c>
      <c r="N45" s="43">
        <v>7884503.0099999998</v>
      </c>
      <c r="O45" s="44">
        <v>0</v>
      </c>
      <c r="P45" s="37"/>
      <c r="Q45" s="42">
        <v>7884503.0099999998</v>
      </c>
      <c r="R45" s="43">
        <v>7884503.0099999998</v>
      </c>
      <c r="S45" s="44">
        <v>0</v>
      </c>
      <c r="T45" s="6"/>
    </row>
    <row r="46" spans="2:20">
      <c r="B46" s="1"/>
      <c r="C46" s="13" t="s">
        <v>47</v>
      </c>
      <c r="D46" s="11"/>
      <c r="E46" s="38">
        <v>0</v>
      </c>
      <c r="F46" s="39">
        <v>0</v>
      </c>
      <c r="G46" s="40">
        <v>0</v>
      </c>
      <c r="H46" s="41"/>
      <c r="I46" s="38">
        <v>0</v>
      </c>
      <c r="J46" s="39">
        <v>0</v>
      </c>
      <c r="K46" s="40">
        <v>0</v>
      </c>
      <c r="L46" s="41"/>
      <c r="M46" s="38">
        <v>116785395.7</v>
      </c>
      <c r="N46" s="39">
        <v>116785395.7</v>
      </c>
      <c r="O46" s="40">
        <v>0</v>
      </c>
      <c r="P46" s="41"/>
      <c r="Q46" s="38">
        <v>116785395.7</v>
      </c>
      <c r="R46" s="39">
        <v>116785395.7</v>
      </c>
      <c r="S46" s="40">
        <v>0</v>
      </c>
      <c r="T46" s="6"/>
    </row>
    <row r="47" spans="2:20">
      <c r="B47" s="1"/>
      <c r="C47" s="14" t="s">
        <v>48</v>
      </c>
      <c r="D47" s="12"/>
      <c r="E47" s="42">
        <v>676795574.67999995</v>
      </c>
      <c r="F47" s="43">
        <v>0</v>
      </c>
      <c r="G47" s="44">
        <v>676795574.67999995</v>
      </c>
      <c r="H47" s="37"/>
      <c r="I47" s="42">
        <v>2503963748.5</v>
      </c>
      <c r="J47" s="43">
        <v>0</v>
      </c>
      <c r="K47" s="44">
        <v>2503963748.5</v>
      </c>
      <c r="L47" s="37"/>
      <c r="M47" s="42">
        <v>4779760795.8500004</v>
      </c>
      <c r="N47" s="43">
        <v>263887248.03000069</v>
      </c>
      <c r="O47" s="44">
        <v>4515873547.8199997</v>
      </c>
      <c r="P47" s="37"/>
      <c r="Q47" s="42">
        <v>7960520119.0300007</v>
      </c>
      <c r="R47" s="43">
        <v>263887248.03000069</v>
      </c>
      <c r="S47" s="44">
        <v>7696632871</v>
      </c>
      <c r="T47" s="6"/>
    </row>
    <row r="48" spans="2:20">
      <c r="B48" s="1"/>
      <c r="C48" s="13" t="s">
        <v>49</v>
      </c>
      <c r="D48" s="11"/>
      <c r="E48" s="38">
        <v>676795574.67999995</v>
      </c>
      <c r="F48" s="39">
        <v>0</v>
      </c>
      <c r="G48" s="40">
        <v>676795574.67999995</v>
      </c>
      <c r="H48" s="41"/>
      <c r="I48" s="38">
        <v>2503963748.5</v>
      </c>
      <c r="J48" s="39">
        <v>0</v>
      </c>
      <c r="K48" s="40">
        <v>2503963748.5</v>
      </c>
      <c r="L48" s="41"/>
      <c r="M48" s="38">
        <v>4515873547.8199997</v>
      </c>
      <c r="N48" s="39">
        <v>0</v>
      </c>
      <c r="O48" s="40">
        <v>4515873547.8199997</v>
      </c>
      <c r="P48" s="41"/>
      <c r="Q48" s="38">
        <v>7696632871</v>
      </c>
      <c r="R48" s="39">
        <v>0</v>
      </c>
      <c r="S48" s="40">
        <v>7696632871</v>
      </c>
      <c r="T48" s="6"/>
    </row>
    <row r="49" spans="2:20">
      <c r="B49" s="1"/>
      <c r="C49" s="14" t="s">
        <v>50</v>
      </c>
      <c r="D49" s="12"/>
      <c r="E49" s="42">
        <v>0</v>
      </c>
      <c r="F49" s="43">
        <v>0</v>
      </c>
      <c r="G49" s="44">
        <v>0</v>
      </c>
      <c r="H49" s="37"/>
      <c r="I49" s="42">
        <v>0</v>
      </c>
      <c r="J49" s="43">
        <v>0</v>
      </c>
      <c r="K49" s="44">
        <v>0</v>
      </c>
      <c r="L49" s="37"/>
      <c r="M49" s="42">
        <v>126798615.79000001</v>
      </c>
      <c r="N49" s="43">
        <v>126798615.79000001</v>
      </c>
      <c r="O49" s="44">
        <v>0</v>
      </c>
      <c r="P49" s="37"/>
      <c r="Q49" s="42">
        <v>126798615.79000001</v>
      </c>
      <c r="R49" s="43">
        <v>126798615.79000001</v>
      </c>
      <c r="S49" s="44">
        <v>0</v>
      </c>
      <c r="T49" s="6"/>
    </row>
    <row r="50" spans="2:20">
      <c r="B50" s="1"/>
      <c r="C50" s="13" t="s">
        <v>51</v>
      </c>
      <c r="D50" s="11"/>
      <c r="E50" s="38">
        <v>0</v>
      </c>
      <c r="F50" s="39">
        <v>0</v>
      </c>
      <c r="G50" s="40">
        <v>0</v>
      </c>
      <c r="H50" s="41"/>
      <c r="I50" s="38">
        <v>0</v>
      </c>
      <c r="J50" s="39">
        <v>0</v>
      </c>
      <c r="K50" s="40">
        <v>0</v>
      </c>
      <c r="L50" s="41"/>
      <c r="M50" s="38">
        <v>9518073.2699999996</v>
      </c>
      <c r="N50" s="39">
        <v>9518073.2699999996</v>
      </c>
      <c r="O50" s="40">
        <v>0</v>
      </c>
      <c r="P50" s="41"/>
      <c r="Q50" s="38">
        <v>9518073.2699999996</v>
      </c>
      <c r="R50" s="39">
        <v>9518073.2699999996</v>
      </c>
      <c r="S50" s="40">
        <v>0</v>
      </c>
      <c r="T50" s="6"/>
    </row>
    <row r="51" spans="2:20">
      <c r="B51" s="1"/>
      <c r="C51" s="14" t="s">
        <v>52</v>
      </c>
      <c r="D51" s="12"/>
      <c r="E51" s="42">
        <v>0</v>
      </c>
      <c r="F51" s="43">
        <v>0</v>
      </c>
      <c r="G51" s="44">
        <v>0</v>
      </c>
      <c r="H51" s="37"/>
      <c r="I51" s="42">
        <v>0</v>
      </c>
      <c r="J51" s="43">
        <v>0</v>
      </c>
      <c r="K51" s="44">
        <v>0</v>
      </c>
      <c r="L51" s="37"/>
      <c r="M51" s="42">
        <v>49081.09</v>
      </c>
      <c r="N51" s="43">
        <v>49081.09</v>
      </c>
      <c r="O51" s="44">
        <v>0</v>
      </c>
      <c r="P51" s="37"/>
      <c r="Q51" s="42">
        <v>49081.09</v>
      </c>
      <c r="R51" s="43">
        <v>49081.09</v>
      </c>
      <c r="S51" s="44">
        <v>0</v>
      </c>
      <c r="T51" s="6"/>
    </row>
    <row r="52" spans="2:20">
      <c r="B52" s="1"/>
      <c r="C52" s="13" t="s">
        <v>53</v>
      </c>
      <c r="D52" s="11"/>
      <c r="E52" s="38">
        <v>0</v>
      </c>
      <c r="F52" s="39">
        <v>0</v>
      </c>
      <c r="G52" s="40">
        <v>0</v>
      </c>
      <c r="H52" s="41"/>
      <c r="I52" s="38">
        <v>0</v>
      </c>
      <c r="J52" s="39">
        <v>0</v>
      </c>
      <c r="K52" s="40">
        <v>0</v>
      </c>
      <c r="L52" s="41"/>
      <c r="M52" s="38">
        <v>127521477.88</v>
      </c>
      <c r="N52" s="39">
        <v>127521477.88</v>
      </c>
      <c r="O52" s="40">
        <v>0</v>
      </c>
      <c r="P52" s="41"/>
      <c r="Q52" s="38">
        <v>127521477.88</v>
      </c>
      <c r="R52" s="39">
        <v>127521477.88</v>
      </c>
      <c r="S52" s="40">
        <v>0</v>
      </c>
      <c r="T52" s="6"/>
    </row>
    <row r="53" spans="2:20">
      <c r="B53" s="1"/>
      <c r="C53" s="14" t="s">
        <v>54</v>
      </c>
      <c r="D53" s="12"/>
      <c r="E53" s="42">
        <v>-31887711244.740002</v>
      </c>
      <c r="F53" s="43">
        <v>-13279539.77000046</v>
      </c>
      <c r="G53" s="44">
        <v>-31874431704.970001</v>
      </c>
      <c r="H53" s="37"/>
      <c r="I53" s="42">
        <v>-7849847602.1099997</v>
      </c>
      <c r="J53" s="43">
        <v>-468188.63000011438</v>
      </c>
      <c r="K53" s="44">
        <v>-7849379413.4799995</v>
      </c>
      <c r="L53" s="37"/>
      <c r="M53" s="42">
        <v>-14789972688.5</v>
      </c>
      <c r="N53" s="43">
        <v>-4747611162.8299999</v>
      </c>
      <c r="O53" s="44">
        <v>-10042361525.67</v>
      </c>
      <c r="P53" s="37"/>
      <c r="Q53" s="42">
        <v>-54527531535.350014</v>
      </c>
      <c r="R53" s="43">
        <v>-4761358891.230011</v>
      </c>
      <c r="S53" s="44">
        <v>-49766172644.120003</v>
      </c>
      <c r="T53" s="6"/>
    </row>
    <row r="54" spans="2:20" ht="25.5" customHeight="1">
      <c r="B54" s="1"/>
      <c r="C54" s="13" t="s">
        <v>55</v>
      </c>
      <c r="D54" s="11"/>
      <c r="E54" s="38">
        <v>-31874431704.970001</v>
      </c>
      <c r="F54" s="39">
        <v>0</v>
      </c>
      <c r="G54" s="40">
        <v>-31874431704.970001</v>
      </c>
      <c r="H54" s="41"/>
      <c r="I54" s="38">
        <v>-7849379413.4799995</v>
      </c>
      <c r="J54" s="39">
        <v>0</v>
      </c>
      <c r="K54" s="40">
        <v>-7849379413.4799995</v>
      </c>
      <c r="L54" s="41"/>
      <c r="M54" s="38">
        <v>-10042361525.67</v>
      </c>
      <c r="N54" s="39">
        <v>0</v>
      </c>
      <c r="O54" s="40">
        <v>-10042361525.67</v>
      </c>
      <c r="P54" s="41"/>
      <c r="Q54" s="38">
        <v>-49766172644.120003</v>
      </c>
      <c r="R54" s="39">
        <v>0</v>
      </c>
      <c r="S54" s="40">
        <v>-49766172644.120003</v>
      </c>
      <c r="T54" s="6"/>
    </row>
    <row r="55" spans="2:20" ht="25.5" customHeight="1">
      <c r="B55" s="1"/>
      <c r="C55" s="14" t="s">
        <v>56</v>
      </c>
      <c r="D55" s="12"/>
      <c r="E55" s="42">
        <v>0</v>
      </c>
      <c r="F55" s="43">
        <v>0</v>
      </c>
      <c r="G55" s="44">
        <v>0</v>
      </c>
      <c r="H55" s="37"/>
      <c r="I55" s="42">
        <v>-468188.63</v>
      </c>
      <c r="J55" s="43">
        <v>-468188.63</v>
      </c>
      <c r="K55" s="44">
        <v>0</v>
      </c>
      <c r="L55" s="37"/>
      <c r="M55" s="42">
        <v>-1128683.02</v>
      </c>
      <c r="N55" s="43">
        <v>-1128683.02</v>
      </c>
      <c r="O55" s="44">
        <v>0</v>
      </c>
      <c r="P55" s="37"/>
      <c r="Q55" s="42">
        <v>-1596871.65</v>
      </c>
      <c r="R55" s="43">
        <v>-1596871.65</v>
      </c>
      <c r="S55" s="44">
        <v>0</v>
      </c>
      <c r="T55" s="6"/>
    </row>
    <row r="56" spans="2:20" ht="25.5" customHeight="1">
      <c r="B56" s="1"/>
      <c r="C56" s="13" t="s">
        <v>57</v>
      </c>
      <c r="D56" s="11"/>
      <c r="E56" s="38">
        <v>0</v>
      </c>
      <c r="F56" s="39">
        <v>0</v>
      </c>
      <c r="G56" s="40">
        <v>0</v>
      </c>
      <c r="H56" s="41"/>
      <c r="I56" s="38">
        <v>0</v>
      </c>
      <c r="J56" s="39">
        <v>0</v>
      </c>
      <c r="K56" s="40">
        <v>0</v>
      </c>
      <c r="L56" s="41"/>
      <c r="M56" s="38">
        <v>-338583.03999999998</v>
      </c>
      <c r="N56" s="39">
        <v>-338583.03999999998</v>
      </c>
      <c r="O56" s="40">
        <v>0</v>
      </c>
      <c r="P56" s="41"/>
      <c r="Q56" s="38">
        <v>-338583.03999999998</v>
      </c>
      <c r="R56" s="39">
        <v>-338583.03999999998</v>
      </c>
      <c r="S56" s="40">
        <v>0</v>
      </c>
      <c r="T56" s="6"/>
    </row>
    <row r="57" spans="2:20" ht="25.5" customHeight="1">
      <c r="B57" s="1"/>
      <c r="C57" s="14" t="s">
        <v>58</v>
      </c>
      <c r="D57" s="12"/>
      <c r="E57" s="42">
        <v>-1584220.66</v>
      </c>
      <c r="F57" s="43">
        <v>-1584220.66</v>
      </c>
      <c r="G57" s="44">
        <v>0</v>
      </c>
      <c r="H57" s="37"/>
      <c r="I57" s="42">
        <v>0</v>
      </c>
      <c r="J57" s="43">
        <v>0</v>
      </c>
      <c r="K57" s="44">
        <v>0</v>
      </c>
      <c r="L57" s="37"/>
      <c r="M57" s="42">
        <v>-389177.21</v>
      </c>
      <c r="N57" s="43">
        <v>-389177.21</v>
      </c>
      <c r="O57" s="44">
        <v>0</v>
      </c>
      <c r="P57" s="37"/>
      <c r="Q57" s="42">
        <v>-1973397.87</v>
      </c>
      <c r="R57" s="43">
        <v>-1973397.87</v>
      </c>
      <c r="S57" s="44">
        <v>0</v>
      </c>
      <c r="T57" s="6"/>
    </row>
    <row r="58" spans="2:20" ht="25.5" customHeight="1">
      <c r="B58" s="1"/>
      <c r="C58" s="13" t="s">
        <v>59</v>
      </c>
      <c r="D58" s="11"/>
      <c r="E58" s="38">
        <v>-11695319.109999999</v>
      </c>
      <c r="F58" s="39">
        <v>-11695319.109999999</v>
      </c>
      <c r="G58" s="40">
        <v>0</v>
      </c>
      <c r="H58" s="41"/>
      <c r="I58" s="38">
        <v>0</v>
      </c>
      <c r="J58" s="39">
        <v>0</v>
      </c>
      <c r="K58" s="40">
        <v>0</v>
      </c>
      <c r="L58" s="41"/>
      <c r="M58" s="38">
        <v>-4745754719.5600004</v>
      </c>
      <c r="N58" s="39">
        <v>-4745754719.5600004</v>
      </c>
      <c r="O58" s="40">
        <v>0</v>
      </c>
      <c r="P58" s="41"/>
      <c r="Q58" s="38">
        <v>-4757450038.6700001</v>
      </c>
      <c r="R58" s="39">
        <v>-4757450038.6700001</v>
      </c>
      <c r="S58" s="40">
        <v>0</v>
      </c>
      <c r="T58" s="6"/>
    </row>
    <row r="59" spans="2:20">
      <c r="B59" s="1"/>
      <c r="C59" s="14" t="s">
        <v>60</v>
      </c>
      <c r="D59" s="12"/>
      <c r="E59" s="42">
        <v>172832538086.39999</v>
      </c>
      <c r="F59" s="43">
        <v>120341791315.05</v>
      </c>
      <c r="G59" s="44">
        <v>52490746771.349991</v>
      </c>
      <c r="H59" s="37"/>
      <c r="I59" s="42">
        <v>85188463403.080002</v>
      </c>
      <c r="J59" s="43">
        <v>11529380409.379999</v>
      </c>
      <c r="K59" s="44">
        <v>73659082993.699997</v>
      </c>
      <c r="L59" s="37"/>
      <c r="M59" s="42">
        <v>31564706860.82</v>
      </c>
      <c r="N59" s="43">
        <v>5827816410.5000038</v>
      </c>
      <c r="O59" s="44">
        <v>25736890450.32</v>
      </c>
      <c r="P59" s="37"/>
      <c r="Q59" s="42">
        <v>289585708350.29999</v>
      </c>
      <c r="R59" s="43">
        <v>137698988134.92999</v>
      </c>
      <c r="S59" s="44">
        <v>151886720215.37</v>
      </c>
      <c r="T59" s="6"/>
    </row>
    <row r="60" spans="2:20">
      <c r="B60" s="1"/>
      <c r="C60" s="13" t="s">
        <v>61</v>
      </c>
      <c r="D60" s="11"/>
      <c r="E60" s="38">
        <v>4785322227.8400002</v>
      </c>
      <c r="F60" s="39">
        <v>9192303.4000005722</v>
      </c>
      <c r="G60" s="40">
        <v>4776129924.4399996</v>
      </c>
      <c r="H60" s="41"/>
      <c r="I60" s="38">
        <v>13472480154.83</v>
      </c>
      <c r="J60" s="39">
        <v>1351525152.74</v>
      </c>
      <c r="K60" s="40">
        <v>12120955002.09</v>
      </c>
      <c r="L60" s="41"/>
      <c r="M60" s="38">
        <v>1041737361.5700001</v>
      </c>
      <c r="N60" s="39">
        <v>5317558.2600001097</v>
      </c>
      <c r="O60" s="40">
        <v>1036419803.3099999</v>
      </c>
      <c r="P60" s="41"/>
      <c r="Q60" s="38">
        <v>19299539744.240002</v>
      </c>
      <c r="R60" s="39">
        <v>1366035014.3999979</v>
      </c>
      <c r="S60" s="40">
        <v>17933504729.84</v>
      </c>
      <c r="T60" s="6"/>
    </row>
    <row r="61" spans="2:20">
      <c r="B61" s="1"/>
      <c r="C61" s="14" t="s">
        <v>62</v>
      </c>
      <c r="D61" s="12"/>
      <c r="E61" s="42">
        <v>4776129924.4399996</v>
      </c>
      <c r="F61" s="43">
        <v>0</v>
      </c>
      <c r="G61" s="44">
        <v>4776129924.4399996</v>
      </c>
      <c r="H61" s="37"/>
      <c r="I61" s="42">
        <v>12120955002.09</v>
      </c>
      <c r="J61" s="43">
        <v>0</v>
      </c>
      <c r="K61" s="44">
        <v>12120955002.09</v>
      </c>
      <c r="L61" s="37"/>
      <c r="M61" s="42">
        <v>1036419803.3099999</v>
      </c>
      <c r="N61" s="43">
        <v>0</v>
      </c>
      <c r="O61" s="44">
        <v>1036419803.3099999</v>
      </c>
      <c r="P61" s="37"/>
      <c r="Q61" s="42">
        <v>17933504729.84</v>
      </c>
      <c r="R61" s="43">
        <v>0</v>
      </c>
      <c r="S61" s="44">
        <v>17933504729.84</v>
      </c>
      <c r="T61" s="6"/>
    </row>
    <row r="62" spans="2:20">
      <c r="B62" s="1"/>
      <c r="C62" s="13" t="s">
        <v>63</v>
      </c>
      <c r="D62" s="11"/>
      <c r="E62" s="38">
        <v>9000300</v>
      </c>
      <c r="F62" s="39">
        <v>9000300</v>
      </c>
      <c r="G62" s="40">
        <v>0</v>
      </c>
      <c r="H62" s="41"/>
      <c r="I62" s="38">
        <v>340404763.89999998</v>
      </c>
      <c r="J62" s="39">
        <v>340404763.89999998</v>
      </c>
      <c r="K62" s="40">
        <v>0</v>
      </c>
      <c r="L62" s="41"/>
      <c r="M62" s="38">
        <v>2257944.4900000002</v>
      </c>
      <c r="N62" s="39">
        <v>2257944.4900000002</v>
      </c>
      <c r="O62" s="40">
        <v>0</v>
      </c>
      <c r="P62" s="41"/>
      <c r="Q62" s="38">
        <v>351663008.38999999</v>
      </c>
      <c r="R62" s="39">
        <v>351663008.38999999</v>
      </c>
      <c r="S62" s="40">
        <v>0</v>
      </c>
      <c r="T62" s="6"/>
    </row>
    <row r="63" spans="2:20">
      <c r="B63" s="1"/>
      <c r="C63" s="14" t="s">
        <v>64</v>
      </c>
      <c r="D63" s="12"/>
      <c r="E63" s="42">
        <v>0</v>
      </c>
      <c r="F63" s="43">
        <v>0</v>
      </c>
      <c r="G63" s="44">
        <v>0</v>
      </c>
      <c r="H63" s="37"/>
      <c r="I63" s="42">
        <v>240016330.15000001</v>
      </c>
      <c r="J63" s="43">
        <v>240016330.15000001</v>
      </c>
      <c r="K63" s="44">
        <v>0</v>
      </c>
      <c r="L63" s="37"/>
      <c r="M63" s="42">
        <v>546635.54</v>
      </c>
      <c r="N63" s="43">
        <v>546635.54</v>
      </c>
      <c r="O63" s="44">
        <v>0</v>
      </c>
      <c r="P63" s="37"/>
      <c r="Q63" s="42">
        <v>240562965.69</v>
      </c>
      <c r="R63" s="43">
        <v>240562965.69</v>
      </c>
      <c r="S63" s="44">
        <v>0</v>
      </c>
      <c r="T63" s="6"/>
    </row>
    <row r="64" spans="2:20">
      <c r="B64" s="1"/>
      <c r="C64" s="13" t="s">
        <v>65</v>
      </c>
      <c r="D64" s="11"/>
      <c r="E64" s="38">
        <v>5474.39</v>
      </c>
      <c r="F64" s="39">
        <v>5474.39</v>
      </c>
      <c r="G64" s="40">
        <v>0</v>
      </c>
      <c r="H64" s="41"/>
      <c r="I64" s="38">
        <v>51153.67</v>
      </c>
      <c r="J64" s="39">
        <v>51153.67</v>
      </c>
      <c r="K64" s="40">
        <v>0</v>
      </c>
      <c r="L64" s="41"/>
      <c r="M64" s="38">
        <v>2011294.18</v>
      </c>
      <c r="N64" s="39">
        <v>2011294.18</v>
      </c>
      <c r="O64" s="40">
        <v>0</v>
      </c>
      <c r="P64" s="41"/>
      <c r="Q64" s="38">
        <v>2067922.24</v>
      </c>
      <c r="R64" s="39">
        <v>2067922.24</v>
      </c>
      <c r="S64" s="40">
        <v>0</v>
      </c>
      <c r="T64" s="6"/>
    </row>
    <row r="65" spans="2:20">
      <c r="B65" s="1"/>
      <c r="C65" s="14" t="s">
        <v>66</v>
      </c>
      <c r="D65" s="12"/>
      <c r="E65" s="42">
        <v>186529.01</v>
      </c>
      <c r="F65" s="43">
        <v>186529.01</v>
      </c>
      <c r="G65" s="44">
        <v>0</v>
      </c>
      <c r="H65" s="37"/>
      <c r="I65" s="42">
        <v>771052905.01999998</v>
      </c>
      <c r="J65" s="43">
        <v>771052905.01999998</v>
      </c>
      <c r="K65" s="44">
        <v>0</v>
      </c>
      <c r="L65" s="37"/>
      <c r="M65" s="42">
        <v>501684.05</v>
      </c>
      <c r="N65" s="43">
        <v>501684.05</v>
      </c>
      <c r="O65" s="44">
        <v>0</v>
      </c>
      <c r="P65" s="37"/>
      <c r="Q65" s="42">
        <v>771741118.07999992</v>
      </c>
      <c r="R65" s="43">
        <v>771741118.07999992</v>
      </c>
      <c r="S65" s="44">
        <v>0</v>
      </c>
      <c r="T65" s="6"/>
    </row>
    <row r="66" spans="2:20">
      <c r="B66" s="1"/>
      <c r="C66" s="13" t="s">
        <v>67</v>
      </c>
      <c r="D66" s="11"/>
      <c r="E66" s="38">
        <v>329248668.74000001</v>
      </c>
      <c r="F66" s="39">
        <v>19966700.440000001</v>
      </c>
      <c r="G66" s="40">
        <v>309281968.30000001</v>
      </c>
      <c r="H66" s="41"/>
      <c r="I66" s="38">
        <v>62234098.119999997</v>
      </c>
      <c r="J66" s="39">
        <v>26725288.18</v>
      </c>
      <c r="K66" s="40">
        <v>35508809.939999998</v>
      </c>
      <c r="L66" s="41"/>
      <c r="M66" s="38">
        <v>121056830.67</v>
      </c>
      <c r="N66" s="39">
        <v>54147771.210000001</v>
      </c>
      <c r="O66" s="40">
        <v>66909059.460000001</v>
      </c>
      <c r="P66" s="41"/>
      <c r="Q66" s="38">
        <v>512539597.52999997</v>
      </c>
      <c r="R66" s="39">
        <v>100839759.83</v>
      </c>
      <c r="S66" s="40">
        <v>411699837.69999999</v>
      </c>
      <c r="T66" s="6"/>
    </row>
    <row r="67" spans="2:20">
      <c r="B67" s="1"/>
      <c r="C67" s="14" t="s">
        <v>68</v>
      </c>
      <c r="D67" s="12"/>
      <c r="E67" s="42">
        <v>309281968.30000001</v>
      </c>
      <c r="F67" s="43">
        <v>0</v>
      </c>
      <c r="G67" s="44">
        <v>309281968.30000001</v>
      </c>
      <c r="H67" s="37"/>
      <c r="I67" s="42">
        <v>35508809.939999998</v>
      </c>
      <c r="J67" s="43">
        <v>0</v>
      </c>
      <c r="K67" s="44">
        <v>35508809.939999998</v>
      </c>
      <c r="L67" s="37"/>
      <c r="M67" s="42">
        <v>66909059.460000001</v>
      </c>
      <c r="N67" s="43">
        <v>0</v>
      </c>
      <c r="O67" s="44">
        <v>66909059.460000001</v>
      </c>
      <c r="P67" s="37"/>
      <c r="Q67" s="42">
        <v>411699837.69999999</v>
      </c>
      <c r="R67" s="43">
        <v>0</v>
      </c>
      <c r="S67" s="44">
        <v>411699837.69999999</v>
      </c>
      <c r="T67" s="6"/>
    </row>
    <row r="68" spans="2:20">
      <c r="B68" s="1"/>
      <c r="C68" s="13" t="s">
        <v>69</v>
      </c>
      <c r="D68" s="11"/>
      <c r="E68" s="38">
        <v>5120681.8099999996</v>
      </c>
      <c r="F68" s="39">
        <v>5120681.8099999996</v>
      </c>
      <c r="G68" s="40">
        <v>0</v>
      </c>
      <c r="H68" s="41"/>
      <c r="I68" s="38">
        <v>501846.41</v>
      </c>
      <c r="J68" s="39">
        <v>501846.41</v>
      </c>
      <c r="K68" s="40">
        <v>0</v>
      </c>
      <c r="L68" s="41"/>
      <c r="M68" s="38">
        <v>1847833.96</v>
      </c>
      <c r="N68" s="39">
        <v>1847833.96</v>
      </c>
      <c r="O68" s="40">
        <v>0</v>
      </c>
      <c r="P68" s="41"/>
      <c r="Q68" s="38">
        <v>7470362.1799999997</v>
      </c>
      <c r="R68" s="39">
        <v>7470362.1799999997</v>
      </c>
      <c r="S68" s="40">
        <v>0</v>
      </c>
      <c r="T68" s="6"/>
    </row>
    <row r="69" spans="2:20">
      <c r="B69" s="1"/>
      <c r="C69" s="14" t="s">
        <v>70</v>
      </c>
      <c r="D69" s="12"/>
      <c r="E69" s="42">
        <v>0</v>
      </c>
      <c r="F69" s="43">
        <v>0</v>
      </c>
      <c r="G69" s="44">
        <v>0</v>
      </c>
      <c r="H69" s="37"/>
      <c r="I69" s="42">
        <v>25698159.23</v>
      </c>
      <c r="J69" s="43">
        <v>25698159.23</v>
      </c>
      <c r="K69" s="44">
        <v>0</v>
      </c>
      <c r="L69" s="37"/>
      <c r="M69" s="42">
        <v>39587437.460000001</v>
      </c>
      <c r="N69" s="43">
        <v>39587437.460000001</v>
      </c>
      <c r="O69" s="44">
        <v>0</v>
      </c>
      <c r="P69" s="37"/>
      <c r="Q69" s="42">
        <v>65285596.689999998</v>
      </c>
      <c r="R69" s="43">
        <v>65285596.689999998</v>
      </c>
      <c r="S69" s="44">
        <v>0</v>
      </c>
      <c r="T69" s="6"/>
    </row>
    <row r="70" spans="2:20">
      <c r="B70" s="1"/>
      <c r="C70" s="13" t="s">
        <v>71</v>
      </c>
      <c r="D70" s="11"/>
      <c r="E70" s="38">
        <v>0</v>
      </c>
      <c r="F70" s="39">
        <v>0</v>
      </c>
      <c r="G70" s="40">
        <v>0</v>
      </c>
      <c r="H70" s="41"/>
      <c r="I70" s="38">
        <v>0</v>
      </c>
      <c r="J70" s="39">
        <v>0</v>
      </c>
      <c r="K70" s="40">
        <v>0</v>
      </c>
      <c r="L70" s="41"/>
      <c r="M70" s="38">
        <v>1003.29</v>
      </c>
      <c r="N70" s="39">
        <v>1003.29</v>
      </c>
      <c r="O70" s="40">
        <v>0</v>
      </c>
      <c r="P70" s="41"/>
      <c r="Q70" s="38">
        <v>1003.29</v>
      </c>
      <c r="R70" s="39">
        <v>1003.29</v>
      </c>
      <c r="S70" s="40">
        <v>0</v>
      </c>
      <c r="T70" s="6"/>
    </row>
    <row r="71" spans="2:20" ht="25.5" customHeight="1">
      <c r="B71" s="1"/>
      <c r="C71" s="14" t="s">
        <v>72</v>
      </c>
      <c r="D71" s="12"/>
      <c r="E71" s="42">
        <v>14846018.630000001</v>
      </c>
      <c r="F71" s="43">
        <v>14846018.630000001</v>
      </c>
      <c r="G71" s="44">
        <v>0</v>
      </c>
      <c r="H71" s="37"/>
      <c r="I71" s="42">
        <v>525282.54</v>
      </c>
      <c r="J71" s="43">
        <v>525282.54</v>
      </c>
      <c r="K71" s="44">
        <v>0</v>
      </c>
      <c r="L71" s="37"/>
      <c r="M71" s="42">
        <v>12711496.5</v>
      </c>
      <c r="N71" s="43">
        <v>12711496.5</v>
      </c>
      <c r="O71" s="44">
        <v>0</v>
      </c>
      <c r="P71" s="37"/>
      <c r="Q71" s="42">
        <v>28082797.670000002</v>
      </c>
      <c r="R71" s="43">
        <v>28082797.670000002</v>
      </c>
      <c r="S71" s="44">
        <v>0</v>
      </c>
      <c r="T71" s="6"/>
    </row>
    <row r="72" spans="2:20" ht="25.5" customHeight="1">
      <c r="B72" s="1"/>
      <c r="C72" s="13" t="s">
        <v>73</v>
      </c>
      <c r="D72" s="11"/>
      <c r="E72" s="38">
        <v>0</v>
      </c>
      <c r="F72" s="39">
        <v>0</v>
      </c>
      <c r="G72" s="40">
        <v>0</v>
      </c>
      <c r="H72" s="41"/>
      <c r="I72" s="38">
        <v>127050819.03</v>
      </c>
      <c r="J72" s="39">
        <v>955244.1099999994</v>
      </c>
      <c r="K72" s="40">
        <v>126095574.92</v>
      </c>
      <c r="L72" s="41"/>
      <c r="M72" s="38">
        <v>283404070.07999998</v>
      </c>
      <c r="N72" s="39">
        <v>4031985.3599999552</v>
      </c>
      <c r="O72" s="40">
        <v>279372084.72000003</v>
      </c>
      <c r="P72" s="41"/>
      <c r="Q72" s="38">
        <v>410454889.11000001</v>
      </c>
      <c r="R72" s="39">
        <v>4987229.469999969</v>
      </c>
      <c r="S72" s="40">
        <v>405467659.63999999</v>
      </c>
      <c r="T72" s="6"/>
    </row>
    <row r="73" spans="2:20" ht="25.5" customHeight="1">
      <c r="B73" s="1"/>
      <c r="C73" s="14" t="s">
        <v>74</v>
      </c>
      <c r="D73" s="12"/>
      <c r="E73" s="42">
        <v>0</v>
      </c>
      <c r="F73" s="43">
        <v>0</v>
      </c>
      <c r="G73" s="44">
        <v>0</v>
      </c>
      <c r="H73" s="37"/>
      <c r="I73" s="42">
        <v>126095574.92</v>
      </c>
      <c r="J73" s="43">
        <v>0</v>
      </c>
      <c r="K73" s="44">
        <v>126095574.92</v>
      </c>
      <c r="L73" s="37"/>
      <c r="M73" s="42">
        <v>279372084.72000003</v>
      </c>
      <c r="N73" s="43">
        <v>0</v>
      </c>
      <c r="O73" s="44">
        <v>279372084.72000003</v>
      </c>
      <c r="P73" s="37"/>
      <c r="Q73" s="42">
        <v>405467659.63999999</v>
      </c>
      <c r="R73" s="43">
        <v>0</v>
      </c>
      <c r="S73" s="44">
        <v>405467659.63999999</v>
      </c>
      <c r="T73" s="6"/>
    </row>
    <row r="74" spans="2:20" ht="25.5" customHeight="1">
      <c r="B74" s="1"/>
      <c r="C74" s="13" t="s">
        <v>75</v>
      </c>
      <c r="D74" s="11"/>
      <c r="E74" s="38">
        <v>0</v>
      </c>
      <c r="F74" s="39">
        <v>0</v>
      </c>
      <c r="G74" s="40">
        <v>0</v>
      </c>
      <c r="H74" s="41"/>
      <c r="I74" s="38">
        <v>955244.11</v>
      </c>
      <c r="J74" s="39">
        <v>955244.11</v>
      </c>
      <c r="K74" s="40">
        <v>0</v>
      </c>
      <c r="L74" s="41"/>
      <c r="M74" s="38">
        <v>0</v>
      </c>
      <c r="N74" s="39">
        <v>0</v>
      </c>
      <c r="O74" s="40">
        <v>0</v>
      </c>
      <c r="P74" s="41"/>
      <c r="Q74" s="38">
        <v>955244.11</v>
      </c>
      <c r="R74" s="39">
        <v>955244.11</v>
      </c>
      <c r="S74" s="40">
        <v>0</v>
      </c>
      <c r="T74" s="6"/>
    </row>
    <row r="75" spans="2:20" ht="25.5" customHeight="1">
      <c r="B75" s="1"/>
      <c r="C75" s="14" t="s">
        <v>76</v>
      </c>
      <c r="D75" s="12"/>
      <c r="E75" s="42">
        <v>0</v>
      </c>
      <c r="F75" s="43">
        <v>0</v>
      </c>
      <c r="G75" s="44">
        <v>0</v>
      </c>
      <c r="H75" s="37"/>
      <c r="I75" s="42">
        <v>0</v>
      </c>
      <c r="J75" s="43">
        <v>0</v>
      </c>
      <c r="K75" s="44">
        <v>0</v>
      </c>
      <c r="L75" s="37"/>
      <c r="M75" s="42">
        <v>0</v>
      </c>
      <c r="N75" s="43">
        <v>0</v>
      </c>
      <c r="O75" s="44">
        <v>0</v>
      </c>
      <c r="P75" s="37"/>
      <c r="Q75" s="42">
        <v>0</v>
      </c>
      <c r="R75" s="43">
        <v>0</v>
      </c>
      <c r="S75" s="44">
        <v>0</v>
      </c>
      <c r="T75" s="6"/>
    </row>
    <row r="76" spans="2:20" ht="25.5" customHeight="1">
      <c r="B76" s="1"/>
      <c r="C76" s="13" t="s">
        <v>77</v>
      </c>
      <c r="D76" s="11"/>
      <c r="E76" s="38">
        <v>0</v>
      </c>
      <c r="F76" s="39">
        <v>0</v>
      </c>
      <c r="G76" s="40">
        <v>0</v>
      </c>
      <c r="H76" s="41"/>
      <c r="I76" s="38">
        <v>0</v>
      </c>
      <c r="J76" s="39">
        <v>0</v>
      </c>
      <c r="K76" s="40">
        <v>0</v>
      </c>
      <c r="L76" s="41"/>
      <c r="M76" s="38">
        <v>36162.65</v>
      </c>
      <c r="N76" s="39">
        <v>36162.65</v>
      </c>
      <c r="O76" s="40">
        <v>0</v>
      </c>
      <c r="P76" s="41"/>
      <c r="Q76" s="38">
        <v>36162.65</v>
      </c>
      <c r="R76" s="39">
        <v>36162.65</v>
      </c>
      <c r="S76" s="40">
        <v>0</v>
      </c>
      <c r="T76" s="6"/>
    </row>
    <row r="77" spans="2:20" ht="25.5" customHeight="1">
      <c r="B77" s="1"/>
      <c r="C77" s="14" t="s">
        <v>78</v>
      </c>
      <c r="D77" s="12"/>
      <c r="E77" s="42">
        <v>0</v>
      </c>
      <c r="F77" s="43">
        <v>0</v>
      </c>
      <c r="G77" s="44">
        <v>0</v>
      </c>
      <c r="H77" s="37"/>
      <c r="I77" s="42">
        <v>0</v>
      </c>
      <c r="J77" s="43">
        <v>0</v>
      </c>
      <c r="K77" s="44">
        <v>0</v>
      </c>
      <c r="L77" s="37"/>
      <c r="M77" s="42">
        <v>3995822.71</v>
      </c>
      <c r="N77" s="43">
        <v>3995822.71</v>
      </c>
      <c r="O77" s="44">
        <v>0</v>
      </c>
      <c r="P77" s="37"/>
      <c r="Q77" s="42">
        <v>3995822.71</v>
      </c>
      <c r="R77" s="43">
        <v>3995822.71</v>
      </c>
      <c r="S77" s="44">
        <v>0</v>
      </c>
      <c r="T77" s="6"/>
    </row>
    <row r="78" spans="2:20">
      <c r="B78" s="1"/>
      <c r="C78" s="13" t="s">
        <v>79</v>
      </c>
      <c r="D78" s="11"/>
      <c r="E78" s="38">
        <v>4004290727.8200002</v>
      </c>
      <c r="F78" s="39">
        <v>9334286.2600002289</v>
      </c>
      <c r="G78" s="40">
        <v>3994956441.5599999</v>
      </c>
      <c r="H78" s="41"/>
      <c r="I78" s="38">
        <v>5537605038.71</v>
      </c>
      <c r="J78" s="39">
        <v>6845.4099998474121</v>
      </c>
      <c r="K78" s="40">
        <v>5537598193.3000002</v>
      </c>
      <c r="L78" s="41"/>
      <c r="M78" s="38">
        <v>901935960.20000005</v>
      </c>
      <c r="N78" s="39">
        <v>7516911.5099999905</v>
      </c>
      <c r="O78" s="40">
        <v>894419048.69000006</v>
      </c>
      <c r="P78" s="41"/>
      <c r="Q78" s="38">
        <v>10443831726.73</v>
      </c>
      <c r="R78" s="39">
        <v>16858043.179998402</v>
      </c>
      <c r="S78" s="40">
        <v>10426973683.549999</v>
      </c>
      <c r="T78" s="6"/>
    </row>
    <row r="79" spans="2:20">
      <c r="B79" s="1"/>
      <c r="C79" s="14" t="s">
        <v>80</v>
      </c>
      <c r="D79" s="12"/>
      <c r="E79" s="42">
        <v>3994956441.5599999</v>
      </c>
      <c r="F79" s="43">
        <v>0</v>
      </c>
      <c r="G79" s="44">
        <v>3994956441.5599999</v>
      </c>
      <c r="H79" s="37"/>
      <c r="I79" s="42">
        <v>5537598193.3000002</v>
      </c>
      <c r="J79" s="43">
        <v>0</v>
      </c>
      <c r="K79" s="44">
        <v>5537598193.3000002</v>
      </c>
      <c r="L79" s="37"/>
      <c r="M79" s="42">
        <v>894419048.69000006</v>
      </c>
      <c r="N79" s="43">
        <v>0</v>
      </c>
      <c r="O79" s="44">
        <v>894419048.69000006</v>
      </c>
      <c r="P79" s="37"/>
      <c r="Q79" s="42">
        <v>10426973683.549999</v>
      </c>
      <c r="R79" s="43">
        <v>0</v>
      </c>
      <c r="S79" s="44">
        <v>10426973683.549999</v>
      </c>
      <c r="T79" s="6"/>
    </row>
    <row r="80" spans="2:20">
      <c r="B80" s="1"/>
      <c r="C80" s="13" t="s">
        <v>81</v>
      </c>
      <c r="D80" s="11"/>
      <c r="E80" s="38">
        <v>0</v>
      </c>
      <c r="F80" s="39">
        <v>0</v>
      </c>
      <c r="G80" s="40">
        <v>0</v>
      </c>
      <c r="H80" s="41"/>
      <c r="I80" s="38">
        <v>3016.73</v>
      </c>
      <c r="J80" s="39">
        <v>3016.73</v>
      </c>
      <c r="K80" s="40">
        <v>0</v>
      </c>
      <c r="L80" s="41"/>
      <c r="M80" s="38">
        <v>166257.87</v>
      </c>
      <c r="N80" s="39">
        <v>166257.87</v>
      </c>
      <c r="O80" s="40">
        <v>0</v>
      </c>
      <c r="P80" s="41"/>
      <c r="Q80" s="38">
        <v>169274.6</v>
      </c>
      <c r="R80" s="39">
        <v>169274.6</v>
      </c>
      <c r="S80" s="40">
        <v>0</v>
      </c>
      <c r="T80" s="6"/>
    </row>
    <row r="81" spans="2:20" ht="25.5" customHeight="1">
      <c r="B81" s="1"/>
      <c r="C81" s="14" t="s">
        <v>82</v>
      </c>
      <c r="D81" s="12"/>
      <c r="E81" s="42">
        <v>0</v>
      </c>
      <c r="F81" s="43">
        <v>0</v>
      </c>
      <c r="G81" s="44">
        <v>0</v>
      </c>
      <c r="H81" s="37"/>
      <c r="I81" s="42">
        <v>0</v>
      </c>
      <c r="J81" s="43">
        <v>0</v>
      </c>
      <c r="K81" s="44">
        <v>0</v>
      </c>
      <c r="L81" s="37"/>
      <c r="M81" s="42">
        <v>7233654.6200000001</v>
      </c>
      <c r="N81" s="43">
        <v>7233654.6200000001</v>
      </c>
      <c r="O81" s="44">
        <v>0</v>
      </c>
      <c r="P81" s="37"/>
      <c r="Q81" s="42">
        <v>7233654.6200000001</v>
      </c>
      <c r="R81" s="43">
        <v>7233654.6200000001</v>
      </c>
      <c r="S81" s="44">
        <v>0</v>
      </c>
      <c r="T81" s="6"/>
    </row>
    <row r="82" spans="2:20" ht="25.5" customHeight="1">
      <c r="B82" s="1"/>
      <c r="C82" s="13" t="s">
        <v>83</v>
      </c>
      <c r="D82" s="11"/>
      <c r="E82" s="38">
        <v>9334286.2599999998</v>
      </c>
      <c r="F82" s="39">
        <v>9334286.2599999998</v>
      </c>
      <c r="G82" s="40">
        <v>0</v>
      </c>
      <c r="H82" s="41"/>
      <c r="I82" s="38">
        <v>0</v>
      </c>
      <c r="J82" s="39">
        <v>0</v>
      </c>
      <c r="K82" s="40">
        <v>0</v>
      </c>
      <c r="L82" s="41"/>
      <c r="M82" s="38">
        <v>61074.77</v>
      </c>
      <c r="N82" s="39">
        <v>61074.77</v>
      </c>
      <c r="O82" s="40">
        <v>0</v>
      </c>
      <c r="P82" s="41"/>
      <c r="Q82" s="38">
        <v>9395361.0299999993</v>
      </c>
      <c r="R82" s="39">
        <v>9395361.0299999993</v>
      </c>
      <c r="S82" s="40">
        <v>0</v>
      </c>
      <c r="T82" s="6"/>
    </row>
    <row r="83" spans="2:20" ht="25.5" customHeight="1">
      <c r="B83" s="1"/>
      <c r="C83" s="14" t="s">
        <v>84</v>
      </c>
      <c r="D83" s="12"/>
      <c r="E83" s="42">
        <v>0</v>
      </c>
      <c r="F83" s="43">
        <v>0</v>
      </c>
      <c r="G83" s="44">
        <v>0</v>
      </c>
      <c r="H83" s="37"/>
      <c r="I83" s="42">
        <v>3828.68</v>
      </c>
      <c r="J83" s="43">
        <v>3828.68</v>
      </c>
      <c r="K83" s="44">
        <v>0</v>
      </c>
      <c r="L83" s="37"/>
      <c r="M83" s="42">
        <v>55924.25</v>
      </c>
      <c r="N83" s="43">
        <v>55924.25</v>
      </c>
      <c r="O83" s="44">
        <v>0</v>
      </c>
      <c r="P83" s="37"/>
      <c r="Q83" s="42">
        <v>59752.93</v>
      </c>
      <c r="R83" s="43">
        <v>59752.93</v>
      </c>
      <c r="S83" s="44">
        <v>0</v>
      </c>
      <c r="T83" s="6"/>
    </row>
    <row r="84" spans="2:20">
      <c r="B84" s="1"/>
      <c r="C84" s="13" t="s">
        <v>85</v>
      </c>
      <c r="D84" s="11"/>
      <c r="E84" s="38">
        <v>10781375599</v>
      </c>
      <c r="F84" s="39">
        <v>1932725.6700000761</v>
      </c>
      <c r="G84" s="40">
        <v>10779442873.33</v>
      </c>
      <c r="H84" s="41"/>
      <c r="I84" s="38">
        <v>23350735849.849998</v>
      </c>
      <c r="J84" s="39">
        <v>1353107144.2099991</v>
      </c>
      <c r="K84" s="40">
        <v>21997628705.639999</v>
      </c>
      <c r="L84" s="41"/>
      <c r="M84" s="38">
        <v>7992072997.4700003</v>
      </c>
      <c r="N84" s="39">
        <v>26392813.150000568</v>
      </c>
      <c r="O84" s="40">
        <v>7965680184.3199997</v>
      </c>
      <c r="P84" s="41"/>
      <c r="Q84" s="38">
        <v>42124184446.32</v>
      </c>
      <c r="R84" s="39">
        <v>1381432683.029999</v>
      </c>
      <c r="S84" s="40">
        <v>40742751763.290001</v>
      </c>
      <c r="T84" s="6"/>
    </row>
    <row r="85" spans="2:20" ht="25.5" customHeight="1">
      <c r="B85" s="1"/>
      <c r="C85" s="14" t="s">
        <v>86</v>
      </c>
      <c r="D85" s="12"/>
      <c r="E85" s="42">
        <v>10779442873.33</v>
      </c>
      <c r="F85" s="43">
        <v>0</v>
      </c>
      <c r="G85" s="44">
        <v>10779442873.33</v>
      </c>
      <c r="H85" s="37"/>
      <c r="I85" s="42">
        <v>21997628705.639999</v>
      </c>
      <c r="J85" s="43">
        <v>0</v>
      </c>
      <c r="K85" s="44">
        <v>21997628705.639999</v>
      </c>
      <c r="L85" s="37"/>
      <c r="M85" s="42">
        <v>7965680184.3199997</v>
      </c>
      <c r="N85" s="43">
        <v>0</v>
      </c>
      <c r="O85" s="44">
        <v>7965680184.3199997</v>
      </c>
      <c r="P85" s="37"/>
      <c r="Q85" s="42">
        <v>40742751763.290001</v>
      </c>
      <c r="R85" s="43">
        <v>0</v>
      </c>
      <c r="S85" s="44">
        <v>40742751763.290001</v>
      </c>
      <c r="T85" s="6"/>
    </row>
    <row r="86" spans="2:20" ht="25.5" customHeight="1">
      <c r="B86" s="1"/>
      <c r="C86" s="13" t="s">
        <v>87</v>
      </c>
      <c r="D86" s="11"/>
      <c r="E86" s="38">
        <v>0</v>
      </c>
      <c r="F86" s="39">
        <v>0</v>
      </c>
      <c r="G86" s="40">
        <v>0</v>
      </c>
      <c r="H86" s="41"/>
      <c r="I86" s="38">
        <v>1348947352.8900001</v>
      </c>
      <c r="J86" s="39">
        <v>1348947352.8900001</v>
      </c>
      <c r="K86" s="40">
        <v>0</v>
      </c>
      <c r="L86" s="41"/>
      <c r="M86" s="38">
        <v>19188030.199999999</v>
      </c>
      <c r="N86" s="39">
        <v>19188030.199999999</v>
      </c>
      <c r="O86" s="40">
        <v>0</v>
      </c>
      <c r="P86" s="41"/>
      <c r="Q86" s="38">
        <v>1368135383.0899999</v>
      </c>
      <c r="R86" s="39">
        <v>1368135383.0899999</v>
      </c>
      <c r="S86" s="40">
        <v>0</v>
      </c>
      <c r="T86" s="6"/>
    </row>
    <row r="87" spans="2:20" ht="25.5" customHeight="1">
      <c r="B87" s="1"/>
      <c r="C87" s="14" t="s">
        <v>88</v>
      </c>
      <c r="D87" s="12"/>
      <c r="E87" s="42">
        <v>0</v>
      </c>
      <c r="F87" s="43">
        <v>0</v>
      </c>
      <c r="G87" s="44">
        <v>0</v>
      </c>
      <c r="H87" s="37"/>
      <c r="I87" s="42">
        <v>3862979.14</v>
      </c>
      <c r="J87" s="43">
        <v>3862979.14</v>
      </c>
      <c r="K87" s="44">
        <v>0</v>
      </c>
      <c r="L87" s="37"/>
      <c r="M87" s="42">
        <v>6262291.4699999997</v>
      </c>
      <c r="N87" s="43">
        <v>6262291.4699999997</v>
      </c>
      <c r="O87" s="44">
        <v>0</v>
      </c>
      <c r="P87" s="37"/>
      <c r="Q87" s="42">
        <v>10125270.609999999</v>
      </c>
      <c r="R87" s="43">
        <v>10125270.609999999</v>
      </c>
      <c r="S87" s="44">
        <v>0</v>
      </c>
      <c r="T87" s="6"/>
    </row>
    <row r="88" spans="2:20" ht="25.5" customHeight="1">
      <c r="B88" s="1"/>
      <c r="C88" s="13" t="s">
        <v>89</v>
      </c>
      <c r="D88" s="11"/>
      <c r="E88" s="38">
        <v>1932725.67</v>
      </c>
      <c r="F88" s="39">
        <v>1932725.67</v>
      </c>
      <c r="G88" s="40">
        <v>0</v>
      </c>
      <c r="H88" s="41"/>
      <c r="I88" s="38">
        <v>0</v>
      </c>
      <c r="J88" s="39">
        <v>0</v>
      </c>
      <c r="K88" s="40">
        <v>0</v>
      </c>
      <c r="L88" s="41"/>
      <c r="M88" s="38">
        <v>375383.96</v>
      </c>
      <c r="N88" s="39">
        <v>375383.96</v>
      </c>
      <c r="O88" s="40">
        <v>0</v>
      </c>
      <c r="P88" s="41"/>
      <c r="Q88" s="38">
        <v>2308109.63</v>
      </c>
      <c r="R88" s="39">
        <v>2308109.63</v>
      </c>
      <c r="S88" s="40">
        <v>0</v>
      </c>
      <c r="T88" s="6"/>
    </row>
    <row r="89" spans="2:20" ht="25.5" customHeight="1">
      <c r="B89" s="1"/>
      <c r="C89" s="14" t="s">
        <v>90</v>
      </c>
      <c r="D89" s="12"/>
      <c r="E89" s="42">
        <v>0</v>
      </c>
      <c r="F89" s="43">
        <v>0</v>
      </c>
      <c r="G89" s="44">
        <v>0</v>
      </c>
      <c r="H89" s="37"/>
      <c r="I89" s="42">
        <v>296812.18</v>
      </c>
      <c r="J89" s="43">
        <v>296812.18</v>
      </c>
      <c r="K89" s="44">
        <v>0</v>
      </c>
      <c r="L89" s="37"/>
      <c r="M89" s="42">
        <v>567107.52</v>
      </c>
      <c r="N89" s="43">
        <v>567107.52</v>
      </c>
      <c r="O89" s="44">
        <v>0</v>
      </c>
      <c r="P89" s="37"/>
      <c r="Q89" s="42">
        <v>863919.7</v>
      </c>
      <c r="R89" s="43">
        <v>863919.7</v>
      </c>
      <c r="S89" s="44">
        <v>0</v>
      </c>
      <c r="T89" s="6"/>
    </row>
    <row r="90" spans="2:20">
      <c r="B90" s="1"/>
      <c r="C90" s="13" t="s">
        <v>91</v>
      </c>
      <c r="D90" s="11"/>
      <c r="E90" s="38">
        <v>0</v>
      </c>
      <c r="F90" s="39">
        <v>0</v>
      </c>
      <c r="G90" s="40">
        <v>0</v>
      </c>
      <c r="H90" s="41"/>
      <c r="I90" s="38">
        <v>2190261406.9099998</v>
      </c>
      <c r="J90" s="39">
        <v>1890849928.0999999</v>
      </c>
      <c r="K90" s="40">
        <v>299411478.81</v>
      </c>
      <c r="L90" s="41"/>
      <c r="M90" s="38">
        <v>3016476832.4200001</v>
      </c>
      <c r="N90" s="39">
        <v>2641964384.79</v>
      </c>
      <c r="O90" s="40">
        <v>374512447.63</v>
      </c>
      <c r="P90" s="41"/>
      <c r="Q90" s="38">
        <v>5206738239.3299999</v>
      </c>
      <c r="R90" s="39">
        <v>4532814312.8899994</v>
      </c>
      <c r="S90" s="40">
        <v>673923926.44000006</v>
      </c>
      <c r="T90" s="6"/>
    </row>
    <row r="91" spans="2:20" ht="25.5" customHeight="1">
      <c r="B91" s="1"/>
      <c r="C91" s="14" t="s">
        <v>92</v>
      </c>
      <c r="D91" s="12"/>
      <c r="E91" s="42">
        <v>0</v>
      </c>
      <c r="F91" s="43">
        <v>0</v>
      </c>
      <c r="G91" s="44">
        <v>0</v>
      </c>
      <c r="H91" s="37"/>
      <c r="I91" s="42">
        <v>299411478.81</v>
      </c>
      <c r="J91" s="43">
        <v>0</v>
      </c>
      <c r="K91" s="44">
        <v>299411478.81</v>
      </c>
      <c r="L91" s="37"/>
      <c r="M91" s="42">
        <v>374512447.63</v>
      </c>
      <c r="N91" s="43">
        <v>0</v>
      </c>
      <c r="O91" s="44">
        <v>374512447.63</v>
      </c>
      <c r="P91" s="37"/>
      <c r="Q91" s="42">
        <v>673923926.44000006</v>
      </c>
      <c r="R91" s="43">
        <v>0</v>
      </c>
      <c r="S91" s="44">
        <v>673923926.44000006</v>
      </c>
      <c r="T91" s="6"/>
    </row>
    <row r="92" spans="2:20" ht="25.5" customHeight="1">
      <c r="B92" s="1"/>
      <c r="C92" s="13" t="s">
        <v>93</v>
      </c>
      <c r="D92" s="11"/>
      <c r="E92" s="38">
        <v>0</v>
      </c>
      <c r="F92" s="39">
        <v>0</v>
      </c>
      <c r="G92" s="40">
        <v>0</v>
      </c>
      <c r="H92" s="41"/>
      <c r="I92" s="38">
        <v>1867262599.1400001</v>
      </c>
      <c r="J92" s="39">
        <v>1867262599.1400001</v>
      </c>
      <c r="K92" s="40">
        <v>0</v>
      </c>
      <c r="L92" s="41"/>
      <c r="M92" s="38">
        <v>2487204088.54</v>
      </c>
      <c r="N92" s="39">
        <v>2487204088.54</v>
      </c>
      <c r="O92" s="40">
        <v>0</v>
      </c>
      <c r="P92" s="41"/>
      <c r="Q92" s="38">
        <v>4354466687.6800003</v>
      </c>
      <c r="R92" s="39">
        <v>4354466687.6800003</v>
      </c>
      <c r="S92" s="40">
        <v>0</v>
      </c>
      <c r="T92" s="6"/>
    </row>
    <row r="93" spans="2:20" ht="25.5" customHeight="1">
      <c r="B93" s="1"/>
      <c r="C93" s="14" t="s">
        <v>94</v>
      </c>
      <c r="D93" s="12"/>
      <c r="E93" s="42">
        <v>0</v>
      </c>
      <c r="F93" s="43">
        <v>0</v>
      </c>
      <c r="G93" s="44">
        <v>0</v>
      </c>
      <c r="H93" s="37"/>
      <c r="I93" s="42">
        <v>22381199.75</v>
      </c>
      <c r="J93" s="43">
        <v>22381199.75</v>
      </c>
      <c r="K93" s="44">
        <v>0</v>
      </c>
      <c r="L93" s="37"/>
      <c r="M93" s="42">
        <v>86272801.670000002</v>
      </c>
      <c r="N93" s="43">
        <v>86272801.670000002</v>
      </c>
      <c r="O93" s="44">
        <v>0</v>
      </c>
      <c r="P93" s="37"/>
      <c r="Q93" s="42">
        <v>108654001.42</v>
      </c>
      <c r="R93" s="43">
        <v>108654001.42</v>
      </c>
      <c r="S93" s="44">
        <v>0</v>
      </c>
      <c r="T93" s="6"/>
    </row>
    <row r="94" spans="2:20" ht="25.5" customHeight="1">
      <c r="B94" s="1"/>
      <c r="C94" s="13" t="s">
        <v>95</v>
      </c>
      <c r="D94" s="11"/>
      <c r="E94" s="38">
        <v>0</v>
      </c>
      <c r="F94" s="39">
        <v>0</v>
      </c>
      <c r="G94" s="40">
        <v>0</v>
      </c>
      <c r="H94" s="41"/>
      <c r="I94" s="38">
        <v>0</v>
      </c>
      <c r="J94" s="39">
        <v>0</v>
      </c>
      <c r="K94" s="40">
        <v>0</v>
      </c>
      <c r="L94" s="41"/>
      <c r="M94" s="38">
        <v>48076.9</v>
      </c>
      <c r="N94" s="39">
        <v>48076.9</v>
      </c>
      <c r="O94" s="40">
        <v>0</v>
      </c>
      <c r="P94" s="41"/>
      <c r="Q94" s="38">
        <v>48076.9</v>
      </c>
      <c r="R94" s="39">
        <v>48076.9</v>
      </c>
      <c r="S94" s="40">
        <v>0</v>
      </c>
      <c r="T94" s="6"/>
    </row>
    <row r="95" spans="2:20" ht="25.5" customHeight="1">
      <c r="B95" s="1"/>
      <c r="C95" s="14" t="s">
        <v>96</v>
      </c>
      <c r="D95" s="12"/>
      <c r="E95" s="42">
        <v>0</v>
      </c>
      <c r="F95" s="43">
        <v>0</v>
      </c>
      <c r="G95" s="44">
        <v>0</v>
      </c>
      <c r="H95" s="37"/>
      <c r="I95" s="42">
        <v>1206129.21</v>
      </c>
      <c r="J95" s="43">
        <v>1206129.21</v>
      </c>
      <c r="K95" s="44">
        <v>0</v>
      </c>
      <c r="L95" s="37"/>
      <c r="M95" s="42">
        <v>68439417.680000007</v>
      </c>
      <c r="N95" s="43">
        <v>68439417.680000007</v>
      </c>
      <c r="O95" s="44">
        <v>0</v>
      </c>
      <c r="P95" s="37"/>
      <c r="Q95" s="42">
        <v>69645546.890000001</v>
      </c>
      <c r="R95" s="43">
        <v>69645546.890000001</v>
      </c>
      <c r="S95" s="44">
        <v>0</v>
      </c>
      <c r="T95" s="6"/>
    </row>
    <row r="96" spans="2:20">
      <c r="B96" s="1"/>
      <c r="C96" s="13" t="s">
        <v>97</v>
      </c>
      <c r="D96" s="11"/>
      <c r="E96" s="38">
        <v>169832899732.20001</v>
      </c>
      <c r="F96" s="39">
        <v>133204109128.14</v>
      </c>
      <c r="G96" s="40">
        <v>36628790604.059998</v>
      </c>
      <c r="H96" s="41"/>
      <c r="I96" s="38">
        <v>44210073878.169998</v>
      </c>
      <c r="J96" s="39">
        <v>6906231412.9199982</v>
      </c>
      <c r="K96" s="40">
        <v>37303842465.25</v>
      </c>
      <c r="L96" s="41"/>
      <c r="M96" s="38">
        <v>18367865156.040001</v>
      </c>
      <c r="N96" s="39">
        <v>3088700567.8600011</v>
      </c>
      <c r="O96" s="40">
        <v>15279164588.18</v>
      </c>
      <c r="P96" s="41"/>
      <c r="Q96" s="38">
        <v>232410838766.41</v>
      </c>
      <c r="R96" s="39">
        <v>143199041108.92001</v>
      </c>
      <c r="S96" s="40">
        <v>89211797657.48999</v>
      </c>
      <c r="T96" s="6"/>
    </row>
    <row r="97" spans="2:20" ht="25.5" customHeight="1">
      <c r="B97" s="1"/>
      <c r="C97" s="14" t="s">
        <v>98</v>
      </c>
      <c r="D97" s="12"/>
      <c r="E97" s="42">
        <v>36628790604.059998</v>
      </c>
      <c r="F97" s="43">
        <v>0</v>
      </c>
      <c r="G97" s="44">
        <v>36628790604.059998</v>
      </c>
      <c r="H97" s="37"/>
      <c r="I97" s="42">
        <v>37303842465.25</v>
      </c>
      <c r="J97" s="43">
        <v>0</v>
      </c>
      <c r="K97" s="44">
        <v>37303842465.25</v>
      </c>
      <c r="L97" s="37"/>
      <c r="M97" s="42">
        <v>15279164588.18</v>
      </c>
      <c r="N97" s="43">
        <v>0</v>
      </c>
      <c r="O97" s="44">
        <v>15279164588.18</v>
      </c>
      <c r="P97" s="37"/>
      <c r="Q97" s="42">
        <v>89211797657.48999</v>
      </c>
      <c r="R97" s="43">
        <v>0</v>
      </c>
      <c r="S97" s="44">
        <v>89211797657.48999</v>
      </c>
      <c r="T97" s="6"/>
    </row>
    <row r="98" spans="2:20" ht="25.5" customHeight="1">
      <c r="B98" s="1"/>
      <c r="C98" s="13" t="s">
        <v>99</v>
      </c>
      <c r="D98" s="11"/>
      <c r="E98" s="38">
        <v>133192480276.37</v>
      </c>
      <c r="F98" s="39">
        <v>133192480276.37</v>
      </c>
      <c r="G98" s="40">
        <v>0</v>
      </c>
      <c r="H98" s="41"/>
      <c r="I98" s="38">
        <v>5939875766.1199999</v>
      </c>
      <c r="J98" s="39">
        <v>5939875766.1199999</v>
      </c>
      <c r="K98" s="40">
        <v>0</v>
      </c>
      <c r="L98" s="41"/>
      <c r="M98" s="38">
        <v>2342927880.0799999</v>
      </c>
      <c r="N98" s="39">
        <v>2342927880.0799999</v>
      </c>
      <c r="O98" s="40">
        <v>0</v>
      </c>
      <c r="P98" s="41"/>
      <c r="Q98" s="38">
        <v>141475283922.57001</v>
      </c>
      <c r="R98" s="39">
        <v>141475283922.57001</v>
      </c>
      <c r="S98" s="40">
        <v>0</v>
      </c>
      <c r="T98" s="6"/>
    </row>
    <row r="99" spans="2:20" ht="25.5" customHeight="1">
      <c r="B99" s="1"/>
      <c r="C99" s="14" t="s">
        <v>100</v>
      </c>
      <c r="D99" s="12"/>
      <c r="E99" s="42">
        <v>0</v>
      </c>
      <c r="F99" s="43">
        <v>0</v>
      </c>
      <c r="G99" s="44">
        <v>0</v>
      </c>
      <c r="H99" s="37"/>
      <c r="I99" s="42">
        <v>150885.54</v>
      </c>
      <c r="J99" s="43">
        <v>150885.54</v>
      </c>
      <c r="K99" s="44">
        <v>0</v>
      </c>
      <c r="L99" s="37"/>
      <c r="M99" s="42">
        <v>442338246.56</v>
      </c>
      <c r="N99" s="43">
        <v>442338246.56</v>
      </c>
      <c r="O99" s="44">
        <v>0</v>
      </c>
      <c r="P99" s="37"/>
      <c r="Q99" s="42">
        <v>442489132.10000002</v>
      </c>
      <c r="R99" s="43">
        <v>442489132.10000002</v>
      </c>
      <c r="S99" s="44">
        <v>0</v>
      </c>
      <c r="T99" s="6"/>
    </row>
    <row r="100" spans="2:20" ht="25.5" customHeight="1">
      <c r="B100" s="1"/>
      <c r="C100" s="13" t="s">
        <v>101</v>
      </c>
      <c r="D100" s="11"/>
      <c r="E100" s="38">
        <v>7263075.7400000002</v>
      </c>
      <c r="F100" s="39">
        <v>7263075.7400000002</v>
      </c>
      <c r="G100" s="40">
        <v>0</v>
      </c>
      <c r="H100" s="41"/>
      <c r="I100" s="38">
        <v>5088157.16</v>
      </c>
      <c r="J100" s="39">
        <v>5088157.16</v>
      </c>
      <c r="K100" s="40">
        <v>0</v>
      </c>
      <c r="L100" s="41"/>
      <c r="M100" s="38">
        <v>258776676.18000001</v>
      </c>
      <c r="N100" s="39">
        <v>258776676.18000001</v>
      </c>
      <c r="O100" s="40">
        <v>0</v>
      </c>
      <c r="P100" s="41"/>
      <c r="Q100" s="38">
        <v>271127909.07999998</v>
      </c>
      <c r="R100" s="39">
        <v>271127909.07999998</v>
      </c>
      <c r="S100" s="40">
        <v>0</v>
      </c>
      <c r="T100" s="6"/>
    </row>
    <row r="101" spans="2:20" ht="25.5" customHeight="1">
      <c r="B101" s="1"/>
      <c r="C101" s="14" t="s">
        <v>102</v>
      </c>
      <c r="D101" s="12"/>
      <c r="E101" s="42">
        <v>4365776.03</v>
      </c>
      <c r="F101" s="43">
        <v>4365776.03</v>
      </c>
      <c r="G101" s="44">
        <v>0</v>
      </c>
      <c r="H101" s="37"/>
      <c r="I101" s="42">
        <v>961116604.10000002</v>
      </c>
      <c r="J101" s="43">
        <v>961116604.10000002</v>
      </c>
      <c r="K101" s="44">
        <v>0</v>
      </c>
      <c r="L101" s="37"/>
      <c r="M101" s="42">
        <v>44657765.039999999</v>
      </c>
      <c r="N101" s="43">
        <v>44657765.039999999</v>
      </c>
      <c r="O101" s="44">
        <v>0</v>
      </c>
      <c r="P101" s="37"/>
      <c r="Q101" s="42">
        <v>1010140145.17</v>
      </c>
      <c r="R101" s="43">
        <v>1010140145.17</v>
      </c>
      <c r="S101" s="44">
        <v>0</v>
      </c>
      <c r="T101" s="6"/>
    </row>
    <row r="102" spans="2:20" ht="25.5" customHeight="1">
      <c r="B102" s="1"/>
      <c r="C102" s="13" t="s">
        <v>103</v>
      </c>
      <c r="D102" s="11"/>
      <c r="E102" s="38">
        <v>-16900598869.200001</v>
      </c>
      <c r="F102" s="39">
        <v>-12902743828.860001</v>
      </c>
      <c r="G102" s="40">
        <v>-3997855040.3400002</v>
      </c>
      <c r="H102" s="41"/>
      <c r="I102" s="38">
        <v>-3761977842.54</v>
      </c>
      <c r="J102" s="39">
        <v>-20606.289999961849</v>
      </c>
      <c r="K102" s="40">
        <v>-3761957236.25</v>
      </c>
      <c r="L102" s="41"/>
      <c r="M102" s="38">
        <v>-159842347.63</v>
      </c>
      <c r="N102" s="39">
        <v>-255581.63999998569</v>
      </c>
      <c r="O102" s="40">
        <v>-159586765.99000001</v>
      </c>
      <c r="P102" s="41"/>
      <c r="Q102" s="38">
        <v>-20822419059.369999</v>
      </c>
      <c r="R102" s="39">
        <v>-12903020016.790001</v>
      </c>
      <c r="S102" s="40">
        <v>-7919399042.5799999</v>
      </c>
      <c r="T102" s="6"/>
    </row>
    <row r="103" spans="2:20" ht="25.5" customHeight="1">
      <c r="B103" s="1"/>
      <c r="C103" s="14" t="s">
        <v>104</v>
      </c>
      <c r="D103" s="12"/>
      <c r="E103" s="42">
        <v>-3997855040.3400002</v>
      </c>
      <c r="F103" s="43">
        <v>0</v>
      </c>
      <c r="G103" s="44">
        <v>-3997855040.3400002</v>
      </c>
      <c r="H103" s="37"/>
      <c r="I103" s="42">
        <v>-3761957236.25</v>
      </c>
      <c r="J103" s="43">
        <v>0</v>
      </c>
      <c r="K103" s="44">
        <v>-3761957236.25</v>
      </c>
      <c r="L103" s="37"/>
      <c r="M103" s="42">
        <v>-159586765.99000001</v>
      </c>
      <c r="N103" s="43">
        <v>0</v>
      </c>
      <c r="O103" s="44">
        <v>-159586765.99000001</v>
      </c>
      <c r="P103" s="37"/>
      <c r="Q103" s="42">
        <v>-7919399042.5799999</v>
      </c>
      <c r="R103" s="43">
        <v>0</v>
      </c>
      <c r="S103" s="44">
        <v>-7919399042.5799999</v>
      </c>
      <c r="T103" s="6"/>
    </row>
    <row r="104" spans="2:20" ht="25.5" customHeight="1">
      <c r="B104" s="1"/>
      <c r="C104" s="13" t="s">
        <v>105</v>
      </c>
      <c r="D104" s="11"/>
      <c r="E104" s="38">
        <v>-12901902757.68</v>
      </c>
      <c r="F104" s="39">
        <v>-12901902757.68</v>
      </c>
      <c r="G104" s="40">
        <v>0</v>
      </c>
      <c r="H104" s="41"/>
      <c r="I104" s="38">
        <v>0</v>
      </c>
      <c r="J104" s="39">
        <v>0</v>
      </c>
      <c r="K104" s="40">
        <v>0</v>
      </c>
      <c r="L104" s="41"/>
      <c r="M104" s="38">
        <v>0</v>
      </c>
      <c r="N104" s="39">
        <v>0</v>
      </c>
      <c r="O104" s="40">
        <v>0</v>
      </c>
      <c r="P104" s="41"/>
      <c r="Q104" s="38">
        <v>-12901902757.68</v>
      </c>
      <c r="R104" s="39">
        <v>-12901902757.68</v>
      </c>
      <c r="S104" s="40">
        <v>0</v>
      </c>
      <c r="T104" s="6"/>
    </row>
    <row r="105" spans="2:20" ht="25.5" customHeight="1">
      <c r="B105" s="1"/>
      <c r="C105" s="14" t="s">
        <v>106</v>
      </c>
      <c r="D105" s="12"/>
      <c r="E105" s="42">
        <v>0</v>
      </c>
      <c r="F105" s="43">
        <v>0</v>
      </c>
      <c r="G105" s="44">
        <v>0</v>
      </c>
      <c r="H105" s="37"/>
      <c r="I105" s="42">
        <v>-20606.29</v>
      </c>
      <c r="J105" s="43">
        <v>-20606.29</v>
      </c>
      <c r="K105" s="44">
        <v>0</v>
      </c>
      <c r="L105" s="37"/>
      <c r="M105" s="42">
        <v>0</v>
      </c>
      <c r="N105" s="43">
        <v>0</v>
      </c>
      <c r="O105" s="44">
        <v>0</v>
      </c>
      <c r="P105" s="37"/>
      <c r="Q105" s="42">
        <v>-20606.29</v>
      </c>
      <c r="R105" s="43">
        <v>-20606.29</v>
      </c>
      <c r="S105" s="44">
        <v>0</v>
      </c>
      <c r="T105" s="6"/>
    </row>
    <row r="106" spans="2:20" ht="25.5" customHeight="1">
      <c r="B106" s="1"/>
      <c r="C106" s="13" t="s">
        <v>107</v>
      </c>
      <c r="D106" s="11"/>
      <c r="E106" s="38">
        <v>-841071.18</v>
      </c>
      <c r="F106" s="39">
        <v>-841071.18</v>
      </c>
      <c r="G106" s="40">
        <v>0</v>
      </c>
      <c r="H106" s="41"/>
      <c r="I106" s="38">
        <v>0</v>
      </c>
      <c r="J106" s="39">
        <v>0</v>
      </c>
      <c r="K106" s="40">
        <v>0</v>
      </c>
      <c r="L106" s="41"/>
      <c r="M106" s="38">
        <v>0</v>
      </c>
      <c r="N106" s="39">
        <v>0</v>
      </c>
      <c r="O106" s="40">
        <v>0</v>
      </c>
      <c r="P106" s="41"/>
      <c r="Q106" s="38">
        <v>-841071.18</v>
      </c>
      <c r="R106" s="39">
        <v>-841071.18</v>
      </c>
      <c r="S106" s="40">
        <v>0</v>
      </c>
      <c r="T106" s="6"/>
    </row>
    <row r="107" spans="2:20" ht="25.5" customHeight="1">
      <c r="B107" s="1"/>
      <c r="C107" s="14" t="s">
        <v>108</v>
      </c>
      <c r="D107" s="12"/>
      <c r="E107" s="42">
        <v>0</v>
      </c>
      <c r="F107" s="43">
        <v>0</v>
      </c>
      <c r="G107" s="44">
        <v>0</v>
      </c>
      <c r="H107" s="37"/>
      <c r="I107" s="42">
        <v>0</v>
      </c>
      <c r="J107" s="43">
        <v>0</v>
      </c>
      <c r="K107" s="44">
        <v>0</v>
      </c>
      <c r="L107" s="37"/>
      <c r="M107" s="42">
        <v>-255581.64</v>
      </c>
      <c r="N107" s="43">
        <v>-255581.64</v>
      </c>
      <c r="O107" s="44">
        <v>0</v>
      </c>
      <c r="P107" s="37"/>
      <c r="Q107" s="42">
        <v>-255581.64</v>
      </c>
      <c r="R107" s="43">
        <v>-255581.64</v>
      </c>
      <c r="S107" s="44">
        <v>0</v>
      </c>
      <c r="T107" s="6"/>
    </row>
    <row r="108" spans="2:20">
      <c r="B108" s="1"/>
      <c r="C108" s="13" t="s">
        <v>109</v>
      </c>
      <c r="D108" s="11"/>
      <c r="E108" s="38">
        <v>415427868.38</v>
      </c>
      <c r="F108" s="39">
        <v>0</v>
      </c>
      <c r="G108" s="40">
        <v>415427868.38</v>
      </c>
      <c r="H108" s="41"/>
      <c r="I108" s="38">
        <v>35279843219.779999</v>
      </c>
      <c r="J108" s="39">
        <v>-7.62939453125E-6</v>
      </c>
      <c r="K108" s="40">
        <v>35279843219.780006</v>
      </c>
      <c r="L108" s="41"/>
      <c r="M108" s="38">
        <v>108705571650.57001</v>
      </c>
      <c r="N108" s="39">
        <v>1.52587890625E-5</v>
      </c>
      <c r="O108" s="40">
        <v>108705571650.57001</v>
      </c>
      <c r="P108" s="41"/>
      <c r="Q108" s="38">
        <v>144400842738.73001</v>
      </c>
      <c r="R108" s="39">
        <v>3.0517578125E-5</v>
      </c>
      <c r="S108" s="40">
        <v>144400842738.73001</v>
      </c>
      <c r="T108" s="6"/>
    </row>
    <row r="109" spans="2:20">
      <c r="B109" s="1"/>
      <c r="C109" s="14" t="s">
        <v>110</v>
      </c>
      <c r="D109" s="12"/>
      <c r="E109" s="42">
        <v>415427868.38</v>
      </c>
      <c r="F109" s="43">
        <v>0</v>
      </c>
      <c r="G109" s="44">
        <v>415427868.38</v>
      </c>
      <c r="H109" s="37"/>
      <c r="I109" s="42">
        <v>33250741162.400002</v>
      </c>
      <c r="J109" s="43">
        <v>0</v>
      </c>
      <c r="K109" s="44">
        <v>33250741162.400002</v>
      </c>
      <c r="L109" s="37"/>
      <c r="M109" s="42">
        <v>109878381740.73</v>
      </c>
      <c r="N109" s="43">
        <v>0</v>
      </c>
      <c r="O109" s="44">
        <v>109878381740.73</v>
      </c>
      <c r="P109" s="37"/>
      <c r="Q109" s="42">
        <v>143544550771.51001</v>
      </c>
      <c r="R109" s="43">
        <v>0</v>
      </c>
      <c r="S109" s="44">
        <v>143544550771.51001</v>
      </c>
      <c r="T109" s="6"/>
    </row>
    <row r="110" spans="2:20">
      <c r="B110" s="1"/>
      <c r="C110" s="13" t="s">
        <v>111</v>
      </c>
      <c r="D110" s="11"/>
      <c r="E110" s="38">
        <v>415427868.38</v>
      </c>
      <c r="F110" s="39">
        <v>0</v>
      </c>
      <c r="G110" s="40">
        <v>415427868.38</v>
      </c>
      <c r="H110" s="41"/>
      <c r="I110" s="38">
        <v>33250741162.400002</v>
      </c>
      <c r="J110" s="39">
        <v>0</v>
      </c>
      <c r="K110" s="40">
        <v>33250741162.400002</v>
      </c>
      <c r="L110" s="41"/>
      <c r="M110" s="38">
        <v>109878381740.73</v>
      </c>
      <c r="N110" s="39">
        <v>0</v>
      </c>
      <c r="O110" s="40">
        <v>109878381740.73</v>
      </c>
      <c r="P110" s="41"/>
      <c r="Q110" s="38">
        <v>143544550771.51001</v>
      </c>
      <c r="R110" s="39">
        <v>0</v>
      </c>
      <c r="S110" s="40">
        <v>143544550771.51001</v>
      </c>
      <c r="T110" s="6"/>
    </row>
    <row r="111" spans="2:20">
      <c r="B111" s="1"/>
      <c r="C111" s="14" t="s">
        <v>112</v>
      </c>
      <c r="D111" s="12"/>
      <c r="E111" s="42">
        <v>0</v>
      </c>
      <c r="F111" s="43">
        <v>0</v>
      </c>
      <c r="G111" s="44">
        <v>0</v>
      </c>
      <c r="H111" s="37"/>
      <c r="I111" s="42">
        <v>2134122352.26</v>
      </c>
      <c r="J111" s="43">
        <v>0</v>
      </c>
      <c r="K111" s="44">
        <v>2134122352.26</v>
      </c>
      <c r="L111" s="37"/>
      <c r="M111" s="42">
        <v>0</v>
      </c>
      <c r="N111" s="43">
        <v>0</v>
      </c>
      <c r="O111" s="44">
        <v>0</v>
      </c>
      <c r="P111" s="37"/>
      <c r="Q111" s="42">
        <v>2134122352.26</v>
      </c>
      <c r="R111" s="43">
        <v>0</v>
      </c>
      <c r="S111" s="44">
        <v>2134122352.26</v>
      </c>
      <c r="T111" s="6"/>
    </row>
    <row r="112" spans="2:20" ht="25.5" customHeight="1">
      <c r="B112" s="1"/>
      <c r="C112" s="13" t="s">
        <v>113</v>
      </c>
      <c r="D112" s="11"/>
      <c r="E112" s="38">
        <v>0</v>
      </c>
      <c r="F112" s="39">
        <v>0</v>
      </c>
      <c r="G112" s="40">
        <v>0</v>
      </c>
      <c r="H112" s="41"/>
      <c r="I112" s="38">
        <v>2134122352.26</v>
      </c>
      <c r="J112" s="39">
        <v>0</v>
      </c>
      <c r="K112" s="40">
        <v>2134122352.26</v>
      </c>
      <c r="L112" s="41"/>
      <c r="M112" s="38">
        <v>0</v>
      </c>
      <c r="N112" s="39">
        <v>0</v>
      </c>
      <c r="O112" s="40">
        <v>0</v>
      </c>
      <c r="P112" s="41"/>
      <c r="Q112" s="38">
        <v>2134122352.26</v>
      </c>
      <c r="R112" s="39">
        <v>0</v>
      </c>
      <c r="S112" s="40">
        <v>2134122352.26</v>
      </c>
      <c r="T112" s="6"/>
    </row>
    <row r="113" spans="2:20">
      <c r="B113" s="1"/>
      <c r="C113" s="14" t="s">
        <v>114</v>
      </c>
      <c r="D113" s="12"/>
      <c r="E113" s="42">
        <v>0</v>
      </c>
      <c r="F113" s="43">
        <v>0</v>
      </c>
      <c r="G113" s="44">
        <v>0</v>
      </c>
      <c r="H113" s="37"/>
      <c r="I113" s="42">
        <v>0</v>
      </c>
      <c r="J113" s="43">
        <v>0</v>
      </c>
      <c r="K113" s="44">
        <v>0</v>
      </c>
      <c r="L113" s="37"/>
      <c r="M113" s="42">
        <v>0</v>
      </c>
      <c r="N113" s="43">
        <v>0</v>
      </c>
      <c r="O113" s="44">
        <v>0</v>
      </c>
      <c r="P113" s="37"/>
      <c r="Q113" s="42">
        <v>0</v>
      </c>
      <c r="R113" s="43">
        <v>0</v>
      </c>
      <c r="S113" s="44">
        <v>0</v>
      </c>
      <c r="T113" s="6"/>
    </row>
    <row r="114" spans="2:20">
      <c r="B114" s="1"/>
      <c r="C114" s="13" t="s">
        <v>115</v>
      </c>
      <c r="D114" s="11"/>
      <c r="E114" s="38">
        <v>0</v>
      </c>
      <c r="F114" s="39">
        <v>0</v>
      </c>
      <c r="G114" s="40">
        <v>0</v>
      </c>
      <c r="H114" s="41"/>
      <c r="I114" s="38">
        <v>0</v>
      </c>
      <c r="J114" s="39">
        <v>0</v>
      </c>
      <c r="K114" s="40">
        <v>0</v>
      </c>
      <c r="L114" s="41"/>
      <c r="M114" s="38">
        <v>0</v>
      </c>
      <c r="N114" s="39">
        <v>0</v>
      </c>
      <c r="O114" s="40">
        <v>0</v>
      </c>
      <c r="P114" s="41"/>
      <c r="Q114" s="38">
        <v>0</v>
      </c>
      <c r="R114" s="39">
        <v>0</v>
      </c>
      <c r="S114" s="40">
        <v>0</v>
      </c>
      <c r="T114" s="6"/>
    </row>
    <row r="115" spans="2:20" ht="25.5" customHeight="1">
      <c r="B115" s="1"/>
      <c r="C115" s="14" t="s">
        <v>116</v>
      </c>
      <c r="D115" s="12"/>
      <c r="E115" s="42">
        <v>0</v>
      </c>
      <c r="F115" s="43">
        <v>0</v>
      </c>
      <c r="G115" s="44">
        <v>0</v>
      </c>
      <c r="H115" s="37"/>
      <c r="I115" s="42">
        <v>-105020294.88</v>
      </c>
      <c r="J115" s="43">
        <v>0</v>
      </c>
      <c r="K115" s="44">
        <v>-105020294.88</v>
      </c>
      <c r="L115" s="37"/>
      <c r="M115" s="42">
        <v>-1172810090.1600001</v>
      </c>
      <c r="N115" s="43">
        <v>0</v>
      </c>
      <c r="O115" s="44">
        <v>-1172810090.1600001</v>
      </c>
      <c r="P115" s="37"/>
      <c r="Q115" s="42">
        <v>-1277830385.04</v>
      </c>
      <c r="R115" s="43">
        <v>0</v>
      </c>
      <c r="S115" s="44">
        <v>-1277830385.04</v>
      </c>
      <c r="T115" s="6"/>
    </row>
    <row r="116" spans="2:20" ht="25.5" customHeight="1">
      <c r="B116" s="1"/>
      <c r="C116" s="13" t="s">
        <v>117</v>
      </c>
      <c r="D116" s="11"/>
      <c r="E116" s="38">
        <v>0</v>
      </c>
      <c r="F116" s="39">
        <v>0</v>
      </c>
      <c r="G116" s="40">
        <v>0</v>
      </c>
      <c r="H116" s="41"/>
      <c r="I116" s="38">
        <v>-105020294.88</v>
      </c>
      <c r="J116" s="39">
        <v>0</v>
      </c>
      <c r="K116" s="40">
        <v>-105020294.88</v>
      </c>
      <c r="L116" s="41"/>
      <c r="M116" s="38">
        <v>-1172810090.1600001</v>
      </c>
      <c r="N116" s="39">
        <v>0</v>
      </c>
      <c r="O116" s="40">
        <v>-1172810090.1600001</v>
      </c>
      <c r="P116" s="41"/>
      <c r="Q116" s="38">
        <v>-1277830385.04</v>
      </c>
      <c r="R116" s="39">
        <v>0</v>
      </c>
      <c r="S116" s="40">
        <v>-1277830385.04</v>
      </c>
      <c r="T116" s="6"/>
    </row>
    <row r="117" spans="2:20">
      <c r="B117" s="1"/>
      <c r="C117" s="14" t="s">
        <v>118</v>
      </c>
      <c r="D117" s="12"/>
      <c r="E117" s="42">
        <v>23449356156.419998</v>
      </c>
      <c r="F117" s="43">
        <v>-3.814697265625E-6</v>
      </c>
      <c r="G117" s="44">
        <v>23449356156.419998</v>
      </c>
      <c r="H117" s="37"/>
      <c r="I117" s="42">
        <v>13485827644.950001</v>
      </c>
      <c r="J117" s="43">
        <v>0</v>
      </c>
      <c r="K117" s="44">
        <v>13485827644.950001</v>
      </c>
      <c r="L117" s="37"/>
      <c r="M117" s="42">
        <v>8881742726.3199997</v>
      </c>
      <c r="N117" s="43">
        <v>-1.9073486328125E-6</v>
      </c>
      <c r="O117" s="44">
        <v>8881742726.3200016</v>
      </c>
      <c r="P117" s="37"/>
      <c r="Q117" s="42">
        <v>45816926527.690002</v>
      </c>
      <c r="R117" s="43">
        <v>0</v>
      </c>
      <c r="S117" s="44">
        <v>45816926527.690002</v>
      </c>
      <c r="T117" s="6"/>
    </row>
    <row r="118" spans="2:20">
      <c r="B118" s="1"/>
      <c r="C118" s="13" t="s">
        <v>119</v>
      </c>
      <c r="D118" s="11"/>
      <c r="E118" s="38">
        <v>424475369.81</v>
      </c>
      <c r="F118" s="39">
        <v>0</v>
      </c>
      <c r="G118" s="40">
        <v>424475369.81</v>
      </c>
      <c r="H118" s="41"/>
      <c r="I118" s="38">
        <v>8539696.1500000004</v>
      </c>
      <c r="J118" s="39">
        <v>0</v>
      </c>
      <c r="K118" s="40">
        <v>8539696.1500000004</v>
      </c>
      <c r="L118" s="41"/>
      <c r="M118" s="38">
        <v>63093938.170000002</v>
      </c>
      <c r="N118" s="39">
        <v>0</v>
      </c>
      <c r="O118" s="40">
        <v>63093938.170000002</v>
      </c>
      <c r="P118" s="41"/>
      <c r="Q118" s="38">
        <v>496109004.13</v>
      </c>
      <c r="R118" s="39">
        <v>0</v>
      </c>
      <c r="S118" s="40">
        <v>496109004.13</v>
      </c>
      <c r="T118" s="6"/>
    </row>
    <row r="119" spans="2:20">
      <c r="B119" s="1"/>
      <c r="C119" s="14" t="s">
        <v>120</v>
      </c>
      <c r="D119" s="12"/>
      <c r="E119" s="42">
        <v>424475369.81</v>
      </c>
      <c r="F119" s="43">
        <v>0</v>
      </c>
      <c r="G119" s="44">
        <v>424475369.81</v>
      </c>
      <c r="H119" s="37"/>
      <c r="I119" s="42">
        <v>8539696.1500000004</v>
      </c>
      <c r="J119" s="43">
        <v>0</v>
      </c>
      <c r="K119" s="44">
        <v>8539696.1500000004</v>
      </c>
      <c r="L119" s="37"/>
      <c r="M119" s="42">
        <v>63093938.170000002</v>
      </c>
      <c r="N119" s="43">
        <v>0</v>
      </c>
      <c r="O119" s="44">
        <v>63093938.170000002</v>
      </c>
      <c r="P119" s="37"/>
      <c r="Q119" s="42">
        <v>496109004.13</v>
      </c>
      <c r="R119" s="43">
        <v>0</v>
      </c>
      <c r="S119" s="44">
        <v>496109004.13</v>
      </c>
      <c r="T119" s="6"/>
    </row>
    <row r="120" spans="2:20">
      <c r="B120" s="1"/>
      <c r="C120" s="13" t="s">
        <v>121</v>
      </c>
      <c r="D120" s="11"/>
      <c r="E120" s="38">
        <v>174789995.30000001</v>
      </c>
      <c r="F120" s="39">
        <v>0</v>
      </c>
      <c r="G120" s="40">
        <v>174789995.30000001</v>
      </c>
      <c r="H120" s="41"/>
      <c r="I120" s="38">
        <v>23508704.710000001</v>
      </c>
      <c r="J120" s="39">
        <v>0</v>
      </c>
      <c r="K120" s="40">
        <v>23508704.710000001</v>
      </c>
      <c r="L120" s="41"/>
      <c r="M120" s="38">
        <v>9579321.0800000001</v>
      </c>
      <c r="N120" s="39">
        <v>0</v>
      </c>
      <c r="O120" s="40">
        <v>9579321.0800000001</v>
      </c>
      <c r="P120" s="41"/>
      <c r="Q120" s="38">
        <v>207878021.09</v>
      </c>
      <c r="R120" s="39">
        <v>-2.9802322387695309E-8</v>
      </c>
      <c r="S120" s="40">
        <v>207878021.09</v>
      </c>
      <c r="T120" s="6"/>
    </row>
    <row r="121" spans="2:20">
      <c r="B121" s="1"/>
      <c r="C121" s="14" t="s">
        <v>122</v>
      </c>
      <c r="D121" s="12"/>
      <c r="E121" s="42">
        <v>174789995.30000001</v>
      </c>
      <c r="F121" s="43">
        <v>0</v>
      </c>
      <c r="G121" s="44">
        <v>174789995.30000001</v>
      </c>
      <c r="H121" s="37"/>
      <c r="I121" s="42">
        <v>23508704.710000001</v>
      </c>
      <c r="J121" s="43">
        <v>0</v>
      </c>
      <c r="K121" s="44">
        <v>23508704.710000001</v>
      </c>
      <c r="L121" s="37"/>
      <c r="M121" s="42">
        <v>9579321.0800000001</v>
      </c>
      <c r="N121" s="43">
        <v>0</v>
      </c>
      <c r="O121" s="44">
        <v>9579321.0800000001</v>
      </c>
      <c r="P121" s="37"/>
      <c r="Q121" s="42">
        <v>207878021.09</v>
      </c>
      <c r="R121" s="43">
        <v>0</v>
      </c>
      <c r="S121" s="44">
        <v>207878021.09</v>
      </c>
      <c r="T121" s="6"/>
    </row>
    <row r="122" spans="2:20">
      <c r="B122" s="1"/>
      <c r="C122" s="13" t="s">
        <v>123</v>
      </c>
      <c r="D122" s="11"/>
      <c r="E122" s="38">
        <v>992529810.77999997</v>
      </c>
      <c r="F122" s="39">
        <v>0</v>
      </c>
      <c r="G122" s="40">
        <v>992529810.77999997</v>
      </c>
      <c r="H122" s="41"/>
      <c r="I122" s="38">
        <v>4291519.1500000004</v>
      </c>
      <c r="J122" s="39">
        <v>0</v>
      </c>
      <c r="K122" s="40">
        <v>4291519.1500000004</v>
      </c>
      <c r="L122" s="41"/>
      <c r="M122" s="38">
        <v>838256.78</v>
      </c>
      <c r="N122" s="39">
        <v>0</v>
      </c>
      <c r="O122" s="40">
        <v>838256.78</v>
      </c>
      <c r="P122" s="41"/>
      <c r="Q122" s="38">
        <v>997659586.70999992</v>
      </c>
      <c r="R122" s="39">
        <v>0</v>
      </c>
      <c r="S122" s="40">
        <v>997659586.70999992</v>
      </c>
      <c r="T122" s="6"/>
    </row>
    <row r="123" spans="2:20">
      <c r="B123" s="1"/>
      <c r="C123" s="14" t="s">
        <v>124</v>
      </c>
      <c r="D123" s="12"/>
      <c r="E123" s="42">
        <v>992529810.77999997</v>
      </c>
      <c r="F123" s="43">
        <v>0</v>
      </c>
      <c r="G123" s="44">
        <v>992529810.77999997</v>
      </c>
      <c r="H123" s="37"/>
      <c r="I123" s="42">
        <v>4291519.1500000004</v>
      </c>
      <c r="J123" s="43">
        <v>0</v>
      </c>
      <c r="K123" s="44">
        <v>4291519.1500000004</v>
      </c>
      <c r="L123" s="37"/>
      <c r="M123" s="42">
        <v>838256.78</v>
      </c>
      <c r="N123" s="43">
        <v>0</v>
      </c>
      <c r="O123" s="44">
        <v>838256.78</v>
      </c>
      <c r="P123" s="37"/>
      <c r="Q123" s="42">
        <v>997659586.70999992</v>
      </c>
      <c r="R123" s="43">
        <v>0</v>
      </c>
      <c r="S123" s="44">
        <v>997659586.70999992</v>
      </c>
      <c r="T123" s="6"/>
    </row>
    <row r="124" spans="2:20">
      <c r="B124" s="1"/>
      <c r="C124" s="13" t="s">
        <v>125</v>
      </c>
      <c r="D124" s="11"/>
      <c r="E124" s="38">
        <v>842432860.19000006</v>
      </c>
      <c r="F124" s="39">
        <v>0</v>
      </c>
      <c r="G124" s="40">
        <v>842432860.19000006</v>
      </c>
      <c r="H124" s="41"/>
      <c r="I124" s="38">
        <v>16598949.82</v>
      </c>
      <c r="J124" s="39">
        <v>0</v>
      </c>
      <c r="K124" s="40">
        <v>16598949.82</v>
      </c>
      <c r="L124" s="41"/>
      <c r="M124" s="38">
        <v>241852373.31</v>
      </c>
      <c r="N124" s="39">
        <v>0</v>
      </c>
      <c r="O124" s="40">
        <v>241852373.31</v>
      </c>
      <c r="P124" s="41"/>
      <c r="Q124" s="38">
        <v>1100884183.3199999</v>
      </c>
      <c r="R124" s="39">
        <v>0</v>
      </c>
      <c r="S124" s="40">
        <v>1100884183.3199999</v>
      </c>
      <c r="T124" s="6"/>
    </row>
    <row r="125" spans="2:20">
      <c r="B125" s="1"/>
      <c r="C125" s="14" t="s">
        <v>126</v>
      </c>
      <c r="D125" s="12"/>
      <c r="E125" s="42">
        <v>842432860.19000006</v>
      </c>
      <c r="F125" s="43">
        <v>0</v>
      </c>
      <c r="G125" s="44">
        <v>842432860.19000006</v>
      </c>
      <c r="H125" s="37"/>
      <c r="I125" s="42">
        <v>16598949.82</v>
      </c>
      <c r="J125" s="43">
        <v>0</v>
      </c>
      <c r="K125" s="44">
        <v>16598949.82</v>
      </c>
      <c r="L125" s="37"/>
      <c r="M125" s="42">
        <v>241852373.31</v>
      </c>
      <c r="N125" s="43">
        <v>0</v>
      </c>
      <c r="O125" s="44">
        <v>241852373.31</v>
      </c>
      <c r="P125" s="37"/>
      <c r="Q125" s="42">
        <v>1100884183.3199999</v>
      </c>
      <c r="R125" s="43">
        <v>0</v>
      </c>
      <c r="S125" s="44">
        <v>1100884183.3199999</v>
      </c>
      <c r="T125" s="6"/>
    </row>
    <row r="126" spans="2:20">
      <c r="B126" s="1"/>
      <c r="C126" s="13" t="s">
        <v>127</v>
      </c>
      <c r="D126" s="11"/>
      <c r="E126" s="38">
        <v>1483239255.1199999</v>
      </c>
      <c r="F126" s="39">
        <v>0</v>
      </c>
      <c r="G126" s="40">
        <v>1483239255.1199999</v>
      </c>
      <c r="H126" s="41"/>
      <c r="I126" s="38">
        <v>12202845.33</v>
      </c>
      <c r="J126" s="39">
        <v>0</v>
      </c>
      <c r="K126" s="40">
        <v>12202845.33</v>
      </c>
      <c r="L126" s="41"/>
      <c r="M126" s="38">
        <v>2938975.38</v>
      </c>
      <c r="N126" s="39">
        <v>0</v>
      </c>
      <c r="O126" s="40">
        <v>2938975.38</v>
      </c>
      <c r="P126" s="41"/>
      <c r="Q126" s="38">
        <v>1498381075.8299999</v>
      </c>
      <c r="R126" s="39">
        <v>0</v>
      </c>
      <c r="S126" s="40">
        <v>1498381075.8299999</v>
      </c>
      <c r="T126" s="6"/>
    </row>
    <row r="127" spans="2:20">
      <c r="B127" s="1"/>
      <c r="C127" s="14" t="s">
        <v>128</v>
      </c>
      <c r="D127" s="12"/>
      <c r="E127" s="42">
        <v>1483239255.1199999</v>
      </c>
      <c r="F127" s="43">
        <v>0</v>
      </c>
      <c r="G127" s="44">
        <v>1483239255.1199999</v>
      </c>
      <c r="H127" s="37"/>
      <c r="I127" s="42">
        <v>12202845.33</v>
      </c>
      <c r="J127" s="43">
        <v>0</v>
      </c>
      <c r="K127" s="44">
        <v>12202845.33</v>
      </c>
      <c r="L127" s="37"/>
      <c r="M127" s="42">
        <v>2938975.38</v>
      </c>
      <c r="N127" s="43">
        <v>0</v>
      </c>
      <c r="O127" s="44">
        <v>2938975.38</v>
      </c>
      <c r="P127" s="37"/>
      <c r="Q127" s="42">
        <v>1498381075.8299999</v>
      </c>
      <c r="R127" s="43">
        <v>0</v>
      </c>
      <c r="S127" s="44">
        <v>1498381075.8299999</v>
      </c>
      <c r="T127" s="6"/>
    </row>
    <row r="128" spans="2:20">
      <c r="B128" s="1"/>
      <c r="C128" s="13" t="s">
        <v>129</v>
      </c>
      <c r="D128" s="11"/>
      <c r="E128" s="38">
        <v>6201318016.5</v>
      </c>
      <c r="F128" s="39">
        <v>0</v>
      </c>
      <c r="G128" s="40">
        <v>6201318016.5</v>
      </c>
      <c r="H128" s="41"/>
      <c r="I128" s="38">
        <v>12875282345.040001</v>
      </c>
      <c r="J128" s="39">
        <v>0</v>
      </c>
      <c r="K128" s="40">
        <v>12875282345.040001</v>
      </c>
      <c r="L128" s="41"/>
      <c r="M128" s="38">
        <v>8028452853.2299995</v>
      </c>
      <c r="N128" s="39">
        <v>0</v>
      </c>
      <c r="O128" s="40">
        <v>8028452853.2299995</v>
      </c>
      <c r="P128" s="41"/>
      <c r="Q128" s="38">
        <v>27105053214.77</v>
      </c>
      <c r="R128" s="39">
        <v>0</v>
      </c>
      <c r="S128" s="40">
        <v>27105053214.77</v>
      </c>
      <c r="T128" s="6"/>
    </row>
    <row r="129" spans="2:20">
      <c r="B129" s="1"/>
      <c r="C129" s="14" t="s">
        <v>130</v>
      </c>
      <c r="D129" s="12"/>
      <c r="E129" s="42">
        <v>6201318016.5</v>
      </c>
      <c r="F129" s="43">
        <v>0</v>
      </c>
      <c r="G129" s="44">
        <v>6201318016.5</v>
      </c>
      <c r="H129" s="37"/>
      <c r="I129" s="42">
        <v>12875282345.040001</v>
      </c>
      <c r="J129" s="43">
        <v>0</v>
      </c>
      <c r="K129" s="44">
        <v>12875282345.040001</v>
      </c>
      <c r="L129" s="37"/>
      <c r="M129" s="42">
        <v>8028452853.2299995</v>
      </c>
      <c r="N129" s="43">
        <v>0</v>
      </c>
      <c r="O129" s="44">
        <v>8028452853.2299995</v>
      </c>
      <c r="P129" s="37"/>
      <c r="Q129" s="42">
        <v>27105053214.77</v>
      </c>
      <c r="R129" s="43">
        <v>0</v>
      </c>
      <c r="S129" s="44">
        <v>27105053214.77</v>
      </c>
      <c r="T129" s="6"/>
    </row>
    <row r="130" spans="2:20">
      <c r="B130" s="1"/>
      <c r="C130" s="13" t="s">
        <v>131</v>
      </c>
      <c r="D130" s="11"/>
      <c r="E130" s="38">
        <v>13340375551.49</v>
      </c>
      <c r="F130" s="39">
        <v>0</v>
      </c>
      <c r="G130" s="40">
        <v>13340375551.49</v>
      </c>
      <c r="H130" s="41"/>
      <c r="I130" s="38">
        <v>683111958.83000004</v>
      </c>
      <c r="J130" s="39">
        <v>0</v>
      </c>
      <c r="K130" s="40">
        <v>683111958.83000004</v>
      </c>
      <c r="L130" s="41"/>
      <c r="M130" s="38">
        <v>535302941.57999998</v>
      </c>
      <c r="N130" s="39">
        <v>0</v>
      </c>
      <c r="O130" s="40">
        <v>535302941.57999998</v>
      </c>
      <c r="P130" s="41"/>
      <c r="Q130" s="38">
        <v>14558790451.9</v>
      </c>
      <c r="R130" s="39">
        <v>0</v>
      </c>
      <c r="S130" s="40">
        <v>14558790451.9</v>
      </c>
      <c r="T130" s="6"/>
    </row>
    <row r="131" spans="2:20">
      <c r="B131" s="1"/>
      <c r="C131" s="14" t="s">
        <v>132</v>
      </c>
      <c r="D131" s="12"/>
      <c r="E131" s="42">
        <v>13340375551.49</v>
      </c>
      <c r="F131" s="43">
        <v>0</v>
      </c>
      <c r="G131" s="44">
        <v>13340375551.49</v>
      </c>
      <c r="H131" s="37"/>
      <c r="I131" s="42">
        <v>683111958.83000004</v>
      </c>
      <c r="J131" s="43">
        <v>0</v>
      </c>
      <c r="K131" s="44">
        <v>683111958.83000004</v>
      </c>
      <c r="L131" s="37"/>
      <c r="M131" s="42">
        <v>535302941.57999998</v>
      </c>
      <c r="N131" s="43">
        <v>0</v>
      </c>
      <c r="O131" s="44">
        <v>535302941.57999998</v>
      </c>
      <c r="P131" s="37"/>
      <c r="Q131" s="42">
        <v>14558790451.9</v>
      </c>
      <c r="R131" s="43">
        <v>0</v>
      </c>
      <c r="S131" s="44">
        <v>14558790451.9</v>
      </c>
      <c r="T131" s="6"/>
    </row>
    <row r="132" spans="2:20">
      <c r="B132" s="1"/>
      <c r="C132" s="13" t="s">
        <v>133</v>
      </c>
      <c r="D132" s="11"/>
      <c r="E132" s="38">
        <v>-9804702.7699999996</v>
      </c>
      <c r="F132" s="39">
        <v>0</v>
      </c>
      <c r="G132" s="40">
        <v>-9804702.7699999996</v>
      </c>
      <c r="H132" s="41"/>
      <c r="I132" s="38">
        <v>-137708374.08000001</v>
      </c>
      <c r="J132" s="39">
        <v>0</v>
      </c>
      <c r="K132" s="40">
        <v>-137708374.08000001</v>
      </c>
      <c r="L132" s="41"/>
      <c r="M132" s="38">
        <v>-315933.21000000002</v>
      </c>
      <c r="N132" s="39">
        <v>0</v>
      </c>
      <c r="O132" s="40">
        <v>-315933.21000000002</v>
      </c>
      <c r="P132" s="41"/>
      <c r="Q132" s="38">
        <v>-147829010.06</v>
      </c>
      <c r="R132" s="39">
        <v>0</v>
      </c>
      <c r="S132" s="40">
        <v>-147829010.06</v>
      </c>
      <c r="T132" s="6"/>
    </row>
    <row r="133" spans="2:20">
      <c r="B133" s="1"/>
      <c r="C133" s="14" t="s">
        <v>134</v>
      </c>
      <c r="D133" s="12"/>
      <c r="E133" s="42">
        <v>-9804702.7699999996</v>
      </c>
      <c r="F133" s="43">
        <v>0</v>
      </c>
      <c r="G133" s="44">
        <v>-9804702.7699999996</v>
      </c>
      <c r="H133" s="37"/>
      <c r="I133" s="42">
        <v>-137708374.08000001</v>
      </c>
      <c r="J133" s="43">
        <v>0</v>
      </c>
      <c r="K133" s="44">
        <v>-137708374.08000001</v>
      </c>
      <c r="L133" s="37"/>
      <c r="M133" s="42">
        <v>-315933.21000000002</v>
      </c>
      <c r="N133" s="43">
        <v>0</v>
      </c>
      <c r="O133" s="44">
        <v>-315933.21000000002</v>
      </c>
      <c r="P133" s="37"/>
      <c r="Q133" s="42">
        <v>-147829010.06</v>
      </c>
      <c r="R133" s="43">
        <v>0</v>
      </c>
      <c r="S133" s="44">
        <v>-147829010.06</v>
      </c>
      <c r="T133" s="6"/>
    </row>
    <row r="134" spans="2:20">
      <c r="B134" s="1"/>
      <c r="C134" s="13" t="s">
        <v>135</v>
      </c>
      <c r="D134" s="11"/>
      <c r="E134" s="38">
        <v>178038581.18000001</v>
      </c>
      <c r="F134" s="39">
        <v>0</v>
      </c>
      <c r="G134" s="40">
        <v>178038581.18000001</v>
      </c>
      <c r="H134" s="41"/>
      <c r="I134" s="38">
        <v>34702495.719999999</v>
      </c>
      <c r="J134" s="39">
        <v>0</v>
      </c>
      <c r="K134" s="40">
        <v>34702495.719999999</v>
      </c>
      <c r="L134" s="41"/>
      <c r="M134" s="38">
        <v>22234290.300000001</v>
      </c>
      <c r="N134" s="39">
        <v>3087338.68</v>
      </c>
      <c r="O134" s="40">
        <v>19146951.620000001</v>
      </c>
      <c r="P134" s="41"/>
      <c r="Q134" s="38">
        <v>234975367.19999999</v>
      </c>
      <c r="R134" s="39">
        <v>3087338.6799999769</v>
      </c>
      <c r="S134" s="40">
        <v>231888028.52000001</v>
      </c>
      <c r="T134" s="6"/>
    </row>
    <row r="135" spans="2:20">
      <c r="B135" s="1"/>
      <c r="C135" s="14" t="s">
        <v>136</v>
      </c>
      <c r="D135" s="12"/>
      <c r="E135" s="42">
        <v>0</v>
      </c>
      <c r="F135" s="43">
        <v>0</v>
      </c>
      <c r="G135" s="44">
        <v>0</v>
      </c>
      <c r="H135" s="37"/>
      <c r="I135" s="42">
        <v>0</v>
      </c>
      <c r="J135" s="43">
        <v>0</v>
      </c>
      <c r="K135" s="44">
        <v>0</v>
      </c>
      <c r="L135" s="37"/>
      <c r="M135" s="42">
        <v>14274344.42</v>
      </c>
      <c r="N135" s="43">
        <v>3087338.68</v>
      </c>
      <c r="O135" s="44">
        <v>11187005.74</v>
      </c>
      <c r="P135" s="37"/>
      <c r="Q135" s="42">
        <v>14274344.42</v>
      </c>
      <c r="R135" s="43">
        <v>3087338.68</v>
      </c>
      <c r="S135" s="44">
        <v>11187005.74</v>
      </c>
      <c r="T135" s="6"/>
    </row>
    <row r="136" spans="2:20">
      <c r="B136" s="1"/>
      <c r="C136" s="13" t="s">
        <v>137</v>
      </c>
      <c r="D136" s="11"/>
      <c r="E136" s="38">
        <v>0</v>
      </c>
      <c r="F136" s="39">
        <v>0</v>
      </c>
      <c r="G136" s="40">
        <v>0</v>
      </c>
      <c r="H136" s="41"/>
      <c r="I136" s="38">
        <v>0</v>
      </c>
      <c r="J136" s="39">
        <v>0</v>
      </c>
      <c r="K136" s="40">
        <v>0</v>
      </c>
      <c r="L136" s="41"/>
      <c r="M136" s="38">
        <v>11187005.74</v>
      </c>
      <c r="N136" s="39">
        <v>0</v>
      </c>
      <c r="O136" s="40">
        <v>11187005.74</v>
      </c>
      <c r="P136" s="41"/>
      <c r="Q136" s="38">
        <v>11187005.74</v>
      </c>
      <c r="R136" s="39">
        <v>0</v>
      </c>
      <c r="S136" s="40">
        <v>11187005.74</v>
      </c>
      <c r="T136" s="6"/>
    </row>
    <row r="137" spans="2:20">
      <c r="B137" s="1"/>
      <c r="C137" s="14" t="s">
        <v>138</v>
      </c>
      <c r="D137" s="12"/>
      <c r="E137" s="42">
        <v>0</v>
      </c>
      <c r="F137" s="43">
        <v>0</v>
      </c>
      <c r="G137" s="44">
        <v>0</v>
      </c>
      <c r="H137" s="37"/>
      <c r="I137" s="42">
        <v>0</v>
      </c>
      <c r="J137" s="43">
        <v>0</v>
      </c>
      <c r="K137" s="44">
        <v>0</v>
      </c>
      <c r="L137" s="37"/>
      <c r="M137" s="42">
        <v>0</v>
      </c>
      <c r="N137" s="43">
        <v>0</v>
      </c>
      <c r="O137" s="44">
        <v>0</v>
      </c>
      <c r="P137" s="37"/>
      <c r="Q137" s="42">
        <v>0</v>
      </c>
      <c r="R137" s="43">
        <v>0</v>
      </c>
      <c r="S137" s="44">
        <v>0</v>
      </c>
      <c r="T137" s="6"/>
    </row>
    <row r="138" spans="2:20">
      <c r="B138" s="1"/>
      <c r="C138" s="13" t="s">
        <v>139</v>
      </c>
      <c r="D138" s="11"/>
      <c r="E138" s="38">
        <v>0</v>
      </c>
      <c r="F138" s="39">
        <v>0</v>
      </c>
      <c r="G138" s="40">
        <v>0</v>
      </c>
      <c r="H138" s="41"/>
      <c r="I138" s="38">
        <v>0</v>
      </c>
      <c r="J138" s="39">
        <v>0</v>
      </c>
      <c r="K138" s="40">
        <v>0</v>
      </c>
      <c r="L138" s="41"/>
      <c r="M138" s="38">
        <v>0</v>
      </c>
      <c r="N138" s="39">
        <v>0</v>
      </c>
      <c r="O138" s="40">
        <v>0</v>
      </c>
      <c r="P138" s="41"/>
      <c r="Q138" s="38">
        <v>0</v>
      </c>
      <c r="R138" s="39">
        <v>0</v>
      </c>
      <c r="S138" s="40">
        <v>0</v>
      </c>
      <c r="T138" s="6"/>
    </row>
    <row r="139" spans="2:20" ht="25.5" customHeight="1">
      <c r="B139" s="1"/>
      <c r="C139" s="14" t="s">
        <v>140</v>
      </c>
      <c r="D139" s="12"/>
      <c r="E139" s="42">
        <v>0</v>
      </c>
      <c r="F139" s="43">
        <v>0</v>
      </c>
      <c r="G139" s="44">
        <v>0</v>
      </c>
      <c r="H139" s="37"/>
      <c r="I139" s="42">
        <v>0</v>
      </c>
      <c r="J139" s="43">
        <v>0</v>
      </c>
      <c r="K139" s="44">
        <v>0</v>
      </c>
      <c r="L139" s="37"/>
      <c r="M139" s="42">
        <v>0</v>
      </c>
      <c r="N139" s="43">
        <v>0</v>
      </c>
      <c r="O139" s="44">
        <v>0</v>
      </c>
      <c r="P139" s="37"/>
      <c r="Q139" s="42">
        <v>0</v>
      </c>
      <c r="R139" s="43">
        <v>0</v>
      </c>
      <c r="S139" s="44">
        <v>0</v>
      </c>
      <c r="T139" s="6"/>
    </row>
    <row r="140" spans="2:20" ht="25.5" customHeight="1">
      <c r="B140" s="1"/>
      <c r="C140" s="13" t="s">
        <v>141</v>
      </c>
      <c r="D140" s="11"/>
      <c r="E140" s="38">
        <v>0</v>
      </c>
      <c r="F140" s="39">
        <v>0</v>
      </c>
      <c r="G140" s="40">
        <v>0</v>
      </c>
      <c r="H140" s="41"/>
      <c r="I140" s="38">
        <v>0</v>
      </c>
      <c r="J140" s="39">
        <v>0</v>
      </c>
      <c r="K140" s="40">
        <v>0</v>
      </c>
      <c r="L140" s="41"/>
      <c r="M140" s="38">
        <v>3087338.68</v>
      </c>
      <c r="N140" s="39">
        <v>3087338.68</v>
      </c>
      <c r="O140" s="40">
        <v>0</v>
      </c>
      <c r="P140" s="41"/>
      <c r="Q140" s="38">
        <v>3087338.68</v>
      </c>
      <c r="R140" s="39">
        <v>3087338.68</v>
      </c>
      <c r="S140" s="40">
        <v>0</v>
      </c>
      <c r="T140" s="6"/>
    </row>
    <row r="141" spans="2:20">
      <c r="B141" s="1"/>
      <c r="C141" s="14" t="s">
        <v>142</v>
      </c>
      <c r="D141" s="12"/>
      <c r="E141" s="42">
        <v>178038581.18000001</v>
      </c>
      <c r="F141" s="43">
        <v>0</v>
      </c>
      <c r="G141" s="44">
        <v>178038581.18000001</v>
      </c>
      <c r="H141" s="37"/>
      <c r="I141" s="42">
        <v>34702495.719999999</v>
      </c>
      <c r="J141" s="43">
        <v>0</v>
      </c>
      <c r="K141" s="44">
        <v>34702495.719999999</v>
      </c>
      <c r="L141" s="37"/>
      <c r="M141" s="42">
        <v>7959945.8799999999</v>
      </c>
      <c r="N141" s="43">
        <v>0</v>
      </c>
      <c r="O141" s="44">
        <v>7959945.8799999999</v>
      </c>
      <c r="P141" s="37"/>
      <c r="Q141" s="42">
        <v>220701022.78</v>
      </c>
      <c r="R141" s="43">
        <v>0</v>
      </c>
      <c r="S141" s="44">
        <v>220701022.78</v>
      </c>
      <c r="T141" s="6"/>
    </row>
    <row r="142" spans="2:20">
      <c r="B142" s="1"/>
      <c r="C142" s="13" t="s">
        <v>143</v>
      </c>
      <c r="D142" s="11"/>
      <c r="E142" s="38">
        <v>178038581.18000001</v>
      </c>
      <c r="F142" s="39">
        <v>0</v>
      </c>
      <c r="G142" s="40">
        <v>178038581.18000001</v>
      </c>
      <c r="H142" s="41"/>
      <c r="I142" s="38">
        <v>34702495.719999999</v>
      </c>
      <c r="J142" s="39">
        <v>0</v>
      </c>
      <c r="K142" s="40">
        <v>34702495.719999999</v>
      </c>
      <c r="L142" s="41"/>
      <c r="M142" s="38">
        <v>7959945.8799999999</v>
      </c>
      <c r="N142" s="39">
        <v>0</v>
      </c>
      <c r="O142" s="40">
        <v>7959945.8799999999</v>
      </c>
      <c r="P142" s="41"/>
      <c r="Q142" s="38">
        <v>220701022.78</v>
      </c>
      <c r="R142" s="39">
        <v>0</v>
      </c>
      <c r="S142" s="40">
        <v>220701022.78</v>
      </c>
      <c r="T142" s="6"/>
    </row>
    <row r="143" spans="2:20">
      <c r="B143" s="1"/>
      <c r="C143" s="14" t="s">
        <v>144</v>
      </c>
      <c r="D143" s="12"/>
      <c r="E143" s="42">
        <v>0</v>
      </c>
      <c r="F143" s="43">
        <v>0</v>
      </c>
      <c r="G143" s="44">
        <v>0</v>
      </c>
      <c r="H143" s="37"/>
      <c r="I143" s="42">
        <v>0</v>
      </c>
      <c r="J143" s="43">
        <v>0</v>
      </c>
      <c r="K143" s="44">
        <v>0</v>
      </c>
      <c r="L143" s="37"/>
      <c r="M143" s="42">
        <v>0</v>
      </c>
      <c r="N143" s="43">
        <v>0</v>
      </c>
      <c r="O143" s="44">
        <v>0</v>
      </c>
      <c r="P143" s="37"/>
      <c r="Q143" s="42">
        <v>0</v>
      </c>
      <c r="R143" s="43">
        <v>0</v>
      </c>
      <c r="S143" s="44">
        <v>0</v>
      </c>
      <c r="T143" s="6"/>
    </row>
    <row r="144" spans="2:20">
      <c r="B144" s="1"/>
      <c r="C144" s="13" t="s">
        <v>145</v>
      </c>
      <c r="D144" s="11"/>
      <c r="E144" s="38">
        <v>0</v>
      </c>
      <c r="F144" s="39">
        <v>0</v>
      </c>
      <c r="G144" s="40">
        <v>0</v>
      </c>
      <c r="H144" s="41"/>
      <c r="I144" s="38">
        <v>0</v>
      </c>
      <c r="J144" s="39">
        <v>0</v>
      </c>
      <c r="K144" s="40">
        <v>0</v>
      </c>
      <c r="L144" s="41"/>
      <c r="M144" s="38">
        <v>0</v>
      </c>
      <c r="N144" s="39">
        <v>0</v>
      </c>
      <c r="O144" s="40">
        <v>0</v>
      </c>
      <c r="P144" s="41"/>
      <c r="Q144" s="38">
        <v>0</v>
      </c>
      <c r="R144" s="39">
        <v>0</v>
      </c>
      <c r="S144" s="40">
        <v>0</v>
      </c>
      <c r="T144" s="6"/>
    </row>
    <row r="145" spans="2:20" ht="25.5" customHeight="1">
      <c r="B145" s="1"/>
      <c r="C145" s="14" t="s">
        <v>146</v>
      </c>
      <c r="D145" s="12"/>
      <c r="E145" s="42">
        <v>0</v>
      </c>
      <c r="F145" s="43">
        <v>0</v>
      </c>
      <c r="G145" s="44">
        <v>0</v>
      </c>
      <c r="H145" s="37"/>
      <c r="I145" s="42">
        <v>0</v>
      </c>
      <c r="J145" s="43">
        <v>0</v>
      </c>
      <c r="K145" s="44">
        <v>0</v>
      </c>
      <c r="L145" s="37"/>
      <c r="M145" s="42">
        <v>0</v>
      </c>
      <c r="N145" s="43">
        <v>0</v>
      </c>
      <c r="O145" s="44">
        <v>0</v>
      </c>
      <c r="P145" s="37"/>
      <c r="Q145" s="42">
        <v>0</v>
      </c>
      <c r="R145" s="43">
        <v>0</v>
      </c>
      <c r="S145" s="44">
        <v>0</v>
      </c>
      <c r="T145" s="6"/>
    </row>
    <row r="146" spans="2:20" ht="25.5" customHeight="1">
      <c r="B146" s="1"/>
      <c r="C146" s="13" t="s">
        <v>147</v>
      </c>
      <c r="D146" s="11"/>
      <c r="E146" s="38">
        <v>0</v>
      </c>
      <c r="F146" s="39">
        <v>0</v>
      </c>
      <c r="G146" s="40">
        <v>0</v>
      </c>
      <c r="H146" s="41"/>
      <c r="I146" s="38">
        <v>0</v>
      </c>
      <c r="J146" s="39">
        <v>0</v>
      </c>
      <c r="K146" s="40">
        <v>0</v>
      </c>
      <c r="L146" s="41"/>
      <c r="M146" s="38">
        <v>0</v>
      </c>
      <c r="N146" s="39">
        <v>0</v>
      </c>
      <c r="O146" s="40">
        <v>0</v>
      </c>
      <c r="P146" s="41"/>
      <c r="Q146" s="38">
        <v>0</v>
      </c>
      <c r="R146" s="39">
        <v>0</v>
      </c>
      <c r="S146" s="40">
        <v>0</v>
      </c>
      <c r="T146" s="6"/>
    </row>
    <row r="147" spans="2:20" ht="25.5" customHeight="1">
      <c r="B147" s="1"/>
      <c r="C147" s="14" t="s">
        <v>148</v>
      </c>
      <c r="D147" s="12"/>
      <c r="E147" s="42">
        <v>0</v>
      </c>
      <c r="F147" s="43">
        <v>0</v>
      </c>
      <c r="G147" s="44">
        <v>0</v>
      </c>
      <c r="H147" s="37"/>
      <c r="I147" s="42">
        <v>0</v>
      </c>
      <c r="J147" s="43">
        <v>0</v>
      </c>
      <c r="K147" s="44">
        <v>0</v>
      </c>
      <c r="L147" s="37"/>
      <c r="M147" s="42">
        <v>0</v>
      </c>
      <c r="N147" s="43">
        <v>0</v>
      </c>
      <c r="O147" s="44">
        <v>0</v>
      </c>
      <c r="P147" s="37"/>
      <c r="Q147" s="42">
        <v>0</v>
      </c>
      <c r="R147" s="43">
        <v>0</v>
      </c>
      <c r="S147" s="44">
        <v>0</v>
      </c>
      <c r="T147" s="6"/>
    </row>
    <row r="148" spans="2:20" ht="25.5" customHeight="1">
      <c r="B148" s="1"/>
      <c r="C148" s="13" t="s">
        <v>149</v>
      </c>
      <c r="D148" s="11"/>
      <c r="E148" s="38">
        <v>0</v>
      </c>
      <c r="F148" s="39">
        <v>0</v>
      </c>
      <c r="G148" s="40">
        <v>0</v>
      </c>
      <c r="H148" s="41"/>
      <c r="I148" s="38">
        <v>0</v>
      </c>
      <c r="J148" s="39">
        <v>0</v>
      </c>
      <c r="K148" s="40">
        <v>0</v>
      </c>
      <c r="L148" s="41"/>
      <c r="M148" s="38">
        <v>0</v>
      </c>
      <c r="N148" s="39">
        <v>0</v>
      </c>
      <c r="O148" s="40">
        <v>0</v>
      </c>
      <c r="P148" s="41"/>
      <c r="Q148" s="38">
        <v>0</v>
      </c>
      <c r="R148" s="39">
        <v>0</v>
      </c>
      <c r="S148" s="40">
        <v>0</v>
      </c>
      <c r="T148" s="6"/>
    </row>
    <row r="149" spans="2:20" ht="25.5" customHeight="1">
      <c r="B149" s="1"/>
      <c r="C149" s="14" t="s">
        <v>150</v>
      </c>
      <c r="D149" s="12"/>
      <c r="E149" s="42">
        <v>0</v>
      </c>
      <c r="F149" s="43">
        <v>0</v>
      </c>
      <c r="G149" s="44">
        <v>0</v>
      </c>
      <c r="H149" s="37"/>
      <c r="I149" s="42">
        <v>0</v>
      </c>
      <c r="J149" s="43">
        <v>0</v>
      </c>
      <c r="K149" s="44">
        <v>0</v>
      </c>
      <c r="L149" s="37"/>
      <c r="M149" s="42">
        <v>0</v>
      </c>
      <c r="N149" s="43">
        <v>0</v>
      </c>
      <c r="O149" s="44">
        <v>0</v>
      </c>
      <c r="P149" s="37"/>
      <c r="Q149" s="42">
        <v>0</v>
      </c>
      <c r="R149" s="43">
        <v>0</v>
      </c>
      <c r="S149" s="44">
        <v>0</v>
      </c>
      <c r="T149" s="6"/>
    </row>
    <row r="150" spans="2:20" ht="25.5" customHeight="1">
      <c r="B150" s="1"/>
      <c r="C150" s="13" t="s">
        <v>151</v>
      </c>
      <c r="D150" s="11"/>
      <c r="E150" s="38">
        <v>0</v>
      </c>
      <c r="F150" s="39">
        <v>0</v>
      </c>
      <c r="G150" s="40">
        <v>0</v>
      </c>
      <c r="H150" s="41"/>
      <c r="I150" s="38">
        <v>0</v>
      </c>
      <c r="J150" s="39">
        <v>0</v>
      </c>
      <c r="K150" s="40">
        <v>0</v>
      </c>
      <c r="L150" s="41"/>
      <c r="M150" s="38">
        <v>0</v>
      </c>
      <c r="N150" s="39">
        <v>0</v>
      </c>
      <c r="O150" s="40">
        <v>0</v>
      </c>
      <c r="P150" s="41"/>
      <c r="Q150" s="38">
        <v>0</v>
      </c>
      <c r="R150" s="39">
        <v>0</v>
      </c>
      <c r="S150" s="40">
        <v>0</v>
      </c>
      <c r="T150" s="6"/>
    </row>
    <row r="151" spans="2:20" ht="25.5" customHeight="1">
      <c r="B151" s="1"/>
      <c r="C151" s="14" t="s">
        <v>152</v>
      </c>
      <c r="D151" s="12"/>
      <c r="E151" s="42">
        <v>80462923.280000001</v>
      </c>
      <c r="F151" s="43">
        <v>401345.78999999171</v>
      </c>
      <c r="G151" s="44">
        <v>80061577.49000001</v>
      </c>
      <c r="H151" s="37"/>
      <c r="I151" s="42">
        <v>5154043379.6899996</v>
      </c>
      <c r="J151" s="43">
        <v>0</v>
      </c>
      <c r="K151" s="44">
        <v>5154043379.6899996</v>
      </c>
      <c r="L151" s="37"/>
      <c r="M151" s="42">
        <v>103757735.7</v>
      </c>
      <c r="N151" s="43">
        <v>3714365.5700000082</v>
      </c>
      <c r="O151" s="44">
        <v>100043370.13</v>
      </c>
      <c r="P151" s="37"/>
      <c r="Q151" s="42">
        <v>5338264038.6699991</v>
      </c>
      <c r="R151" s="43">
        <v>4115711.3599996571</v>
      </c>
      <c r="S151" s="44">
        <v>5334148327.3099995</v>
      </c>
      <c r="T151" s="6"/>
    </row>
    <row r="152" spans="2:20">
      <c r="B152" s="1"/>
      <c r="C152" s="13" t="s">
        <v>153</v>
      </c>
      <c r="D152" s="11"/>
      <c r="E152" s="38">
        <v>5586784.8399999999</v>
      </c>
      <c r="F152" s="39">
        <v>0</v>
      </c>
      <c r="G152" s="40">
        <v>5586784.8399999999</v>
      </c>
      <c r="H152" s="41"/>
      <c r="I152" s="38">
        <v>19110590.350000001</v>
      </c>
      <c r="J152" s="39">
        <v>0</v>
      </c>
      <c r="K152" s="40">
        <v>19110590.350000001</v>
      </c>
      <c r="L152" s="41"/>
      <c r="M152" s="38">
        <v>29537171.030000001</v>
      </c>
      <c r="N152" s="39">
        <v>121845.370000001</v>
      </c>
      <c r="O152" s="40">
        <v>29415325.66</v>
      </c>
      <c r="P152" s="41"/>
      <c r="Q152" s="38">
        <v>54234546.219999999</v>
      </c>
      <c r="R152" s="39">
        <v>121845.3699999973</v>
      </c>
      <c r="S152" s="40">
        <v>54112700.850000001</v>
      </c>
      <c r="T152" s="6"/>
    </row>
    <row r="153" spans="2:20">
      <c r="B153" s="1"/>
      <c r="C153" s="14" t="s">
        <v>154</v>
      </c>
      <c r="D153" s="12"/>
      <c r="E153" s="42">
        <v>5586784.8399999999</v>
      </c>
      <c r="F153" s="43">
        <v>0</v>
      </c>
      <c r="G153" s="44">
        <v>5586784.8399999999</v>
      </c>
      <c r="H153" s="37"/>
      <c r="I153" s="42">
        <v>19110590.350000001</v>
      </c>
      <c r="J153" s="43">
        <v>0</v>
      </c>
      <c r="K153" s="44">
        <v>19110590.350000001</v>
      </c>
      <c r="L153" s="37"/>
      <c r="M153" s="42">
        <v>29415325.66</v>
      </c>
      <c r="N153" s="43">
        <v>0</v>
      </c>
      <c r="O153" s="44">
        <v>29415325.66</v>
      </c>
      <c r="P153" s="37"/>
      <c r="Q153" s="42">
        <v>54112700.850000009</v>
      </c>
      <c r="R153" s="43">
        <v>0</v>
      </c>
      <c r="S153" s="44">
        <v>54112700.850000009</v>
      </c>
      <c r="T153" s="6"/>
    </row>
    <row r="154" spans="2:20">
      <c r="B154" s="1"/>
      <c r="C154" s="13" t="s">
        <v>155</v>
      </c>
      <c r="D154" s="11"/>
      <c r="E154" s="38">
        <v>0</v>
      </c>
      <c r="F154" s="39">
        <v>0</v>
      </c>
      <c r="G154" s="40">
        <v>0</v>
      </c>
      <c r="H154" s="41"/>
      <c r="I154" s="38">
        <v>0</v>
      </c>
      <c r="J154" s="39">
        <v>0</v>
      </c>
      <c r="K154" s="40">
        <v>0</v>
      </c>
      <c r="L154" s="41"/>
      <c r="M154" s="38">
        <v>54640.84</v>
      </c>
      <c r="N154" s="39">
        <v>54640.84</v>
      </c>
      <c r="O154" s="40">
        <v>0</v>
      </c>
      <c r="P154" s="41"/>
      <c r="Q154" s="38">
        <v>54640.84</v>
      </c>
      <c r="R154" s="39">
        <v>54640.84</v>
      </c>
      <c r="S154" s="40">
        <v>0</v>
      </c>
      <c r="T154" s="6"/>
    </row>
    <row r="155" spans="2:20">
      <c r="B155" s="1"/>
      <c r="C155" s="14" t="s">
        <v>156</v>
      </c>
      <c r="D155" s="12"/>
      <c r="E155" s="42">
        <v>0</v>
      </c>
      <c r="F155" s="43">
        <v>0</v>
      </c>
      <c r="G155" s="44">
        <v>0</v>
      </c>
      <c r="H155" s="37"/>
      <c r="I155" s="42">
        <v>0</v>
      </c>
      <c r="J155" s="43">
        <v>0</v>
      </c>
      <c r="K155" s="44">
        <v>0</v>
      </c>
      <c r="L155" s="37"/>
      <c r="M155" s="42">
        <v>4523.8999999999996</v>
      </c>
      <c r="N155" s="43">
        <v>4523.8999999999996</v>
      </c>
      <c r="O155" s="44">
        <v>0</v>
      </c>
      <c r="P155" s="37"/>
      <c r="Q155" s="42">
        <v>4523.8999999999996</v>
      </c>
      <c r="R155" s="43">
        <v>4523.8999999999996</v>
      </c>
      <c r="S155" s="44">
        <v>0</v>
      </c>
      <c r="T155" s="6"/>
    </row>
    <row r="156" spans="2:20">
      <c r="B156" s="1"/>
      <c r="C156" s="13" t="s">
        <v>157</v>
      </c>
      <c r="D156" s="11"/>
      <c r="E156" s="38">
        <v>0</v>
      </c>
      <c r="F156" s="39">
        <v>0</v>
      </c>
      <c r="G156" s="40">
        <v>0</v>
      </c>
      <c r="H156" s="41"/>
      <c r="I156" s="38">
        <v>0</v>
      </c>
      <c r="J156" s="39">
        <v>0</v>
      </c>
      <c r="K156" s="40">
        <v>0</v>
      </c>
      <c r="L156" s="41"/>
      <c r="M156" s="38">
        <v>100.98</v>
      </c>
      <c r="N156" s="39">
        <v>100.98</v>
      </c>
      <c r="O156" s="40">
        <v>0</v>
      </c>
      <c r="P156" s="41"/>
      <c r="Q156" s="38">
        <v>100.98</v>
      </c>
      <c r="R156" s="39">
        <v>100.98</v>
      </c>
      <c r="S156" s="40">
        <v>0</v>
      </c>
      <c r="T156" s="6"/>
    </row>
    <row r="157" spans="2:20" ht="25.5" customHeight="1">
      <c r="B157" s="1"/>
      <c r="C157" s="14" t="s">
        <v>158</v>
      </c>
      <c r="D157" s="12"/>
      <c r="E157" s="42">
        <v>0</v>
      </c>
      <c r="F157" s="43">
        <v>0</v>
      </c>
      <c r="G157" s="44">
        <v>0</v>
      </c>
      <c r="H157" s="37"/>
      <c r="I157" s="42">
        <v>0</v>
      </c>
      <c r="J157" s="43">
        <v>0</v>
      </c>
      <c r="K157" s="44">
        <v>0</v>
      </c>
      <c r="L157" s="37"/>
      <c r="M157" s="42">
        <v>62579.65</v>
      </c>
      <c r="N157" s="43">
        <v>62579.65</v>
      </c>
      <c r="O157" s="44">
        <v>0</v>
      </c>
      <c r="P157" s="37"/>
      <c r="Q157" s="42">
        <v>62579.65</v>
      </c>
      <c r="R157" s="43">
        <v>62579.65</v>
      </c>
      <c r="S157" s="44">
        <v>0</v>
      </c>
      <c r="T157" s="6"/>
    </row>
    <row r="158" spans="2:20">
      <c r="B158" s="1"/>
      <c r="C158" s="13" t="s">
        <v>159</v>
      </c>
      <c r="D158" s="11"/>
      <c r="E158" s="38">
        <v>12341.49</v>
      </c>
      <c r="F158" s="39">
        <v>0</v>
      </c>
      <c r="G158" s="40">
        <v>12341.49</v>
      </c>
      <c r="H158" s="41"/>
      <c r="I158" s="38">
        <v>3162191.19</v>
      </c>
      <c r="J158" s="39">
        <v>0</v>
      </c>
      <c r="K158" s="40">
        <v>3162191.19</v>
      </c>
      <c r="L158" s="41"/>
      <c r="M158" s="38">
        <v>8297379.7800000003</v>
      </c>
      <c r="N158" s="39">
        <v>733830.20000000019</v>
      </c>
      <c r="O158" s="40">
        <v>7563549.5800000001</v>
      </c>
      <c r="P158" s="41"/>
      <c r="Q158" s="38">
        <v>11471912.460000001</v>
      </c>
      <c r="R158" s="39">
        <v>733830.20000000112</v>
      </c>
      <c r="S158" s="40">
        <v>10738082.26</v>
      </c>
      <c r="T158" s="6"/>
    </row>
    <row r="159" spans="2:20">
      <c r="B159" s="1"/>
      <c r="C159" s="14" t="s">
        <v>160</v>
      </c>
      <c r="D159" s="12"/>
      <c r="E159" s="42">
        <v>12341.49</v>
      </c>
      <c r="F159" s="43">
        <v>0</v>
      </c>
      <c r="G159" s="44">
        <v>12341.49</v>
      </c>
      <c r="H159" s="37"/>
      <c r="I159" s="42">
        <v>3162191.19</v>
      </c>
      <c r="J159" s="43">
        <v>0</v>
      </c>
      <c r="K159" s="44">
        <v>3162191.19</v>
      </c>
      <c r="L159" s="37"/>
      <c r="M159" s="42">
        <v>7563549.5800000001</v>
      </c>
      <c r="N159" s="43">
        <v>0</v>
      </c>
      <c r="O159" s="44">
        <v>7563549.5800000001</v>
      </c>
      <c r="P159" s="37"/>
      <c r="Q159" s="42">
        <v>10738082.26</v>
      </c>
      <c r="R159" s="43">
        <v>0</v>
      </c>
      <c r="S159" s="44">
        <v>10738082.26</v>
      </c>
      <c r="T159" s="6"/>
    </row>
    <row r="160" spans="2:20">
      <c r="B160" s="1"/>
      <c r="C160" s="13" t="s">
        <v>161</v>
      </c>
      <c r="D160" s="11"/>
      <c r="E160" s="38">
        <v>0</v>
      </c>
      <c r="F160" s="39">
        <v>0</v>
      </c>
      <c r="G160" s="40">
        <v>0</v>
      </c>
      <c r="H160" s="41"/>
      <c r="I160" s="38">
        <v>0</v>
      </c>
      <c r="J160" s="39">
        <v>0</v>
      </c>
      <c r="K160" s="40">
        <v>0</v>
      </c>
      <c r="L160" s="41"/>
      <c r="M160" s="38">
        <v>0</v>
      </c>
      <c r="N160" s="39">
        <v>0</v>
      </c>
      <c r="O160" s="40">
        <v>0</v>
      </c>
      <c r="P160" s="41"/>
      <c r="Q160" s="38">
        <v>0</v>
      </c>
      <c r="R160" s="39">
        <v>0</v>
      </c>
      <c r="S160" s="40">
        <v>0</v>
      </c>
      <c r="T160" s="6"/>
    </row>
    <row r="161" spans="2:20">
      <c r="B161" s="1"/>
      <c r="C161" s="14" t="s">
        <v>162</v>
      </c>
      <c r="D161" s="12"/>
      <c r="E161" s="42">
        <v>0</v>
      </c>
      <c r="F161" s="43">
        <v>0</v>
      </c>
      <c r="G161" s="44">
        <v>0</v>
      </c>
      <c r="H161" s="37"/>
      <c r="I161" s="42">
        <v>0</v>
      </c>
      <c r="J161" s="43">
        <v>0</v>
      </c>
      <c r="K161" s="44">
        <v>0</v>
      </c>
      <c r="L161" s="37"/>
      <c r="M161" s="42">
        <v>0</v>
      </c>
      <c r="N161" s="43">
        <v>0</v>
      </c>
      <c r="O161" s="44">
        <v>0</v>
      </c>
      <c r="P161" s="37"/>
      <c r="Q161" s="42">
        <v>0</v>
      </c>
      <c r="R161" s="43">
        <v>0</v>
      </c>
      <c r="S161" s="44">
        <v>0</v>
      </c>
      <c r="T161" s="6"/>
    </row>
    <row r="162" spans="2:20">
      <c r="B162" s="1"/>
      <c r="C162" s="13" t="s">
        <v>163</v>
      </c>
      <c r="D162" s="11"/>
      <c r="E162" s="38">
        <v>0</v>
      </c>
      <c r="F162" s="39">
        <v>0</v>
      </c>
      <c r="G162" s="40">
        <v>0</v>
      </c>
      <c r="H162" s="41"/>
      <c r="I162" s="38">
        <v>0</v>
      </c>
      <c r="J162" s="39">
        <v>0</v>
      </c>
      <c r="K162" s="40">
        <v>0</v>
      </c>
      <c r="L162" s="41"/>
      <c r="M162" s="38">
        <v>0</v>
      </c>
      <c r="N162" s="39">
        <v>0</v>
      </c>
      <c r="O162" s="40">
        <v>0</v>
      </c>
      <c r="P162" s="41"/>
      <c r="Q162" s="38">
        <v>0</v>
      </c>
      <c r="R162" s="39">
        <v>0</v>
      </c>
      <c r="S162" s="40">
        <v>0</v>
      </c>
      <c r="T162" s="6"/>
    </row>
    <row r="163" spans="2:20">
      <c r="B163" s="1"/>
      <c r="C163" s="14" t="s">
        <v>164</v>
      </c>
      <c r="D163" s="12"/>
      <c r="E163" s="42">
        <v>0</v>
      </c>
      <c r="F163" s="43">
        <v>0</v>
      </c>
      <c r="G163" s="44">
        <v>0</v>
      </c>
      <c r="H163" s="37"/>
      <c r="I163" s="42">
        <v>0</v>
      </c>
      <c r="J163" s="43">
        <v>0</v>
      </c>
      <c r="K163" s="44">
        <v>0</v>
      </c>
      <c r="L163" s="37"/>
      <c r="M163" s="42">
        <v>733830.2</v>
      </c>
      <c r="N163" s="43">
        <v>733830.2</v>
      </c>
      <c r="O163" s="44">
        <v>0</v>
      </c>
      <c r="P163" s="37"/>
      <c r="Q163" s="42">
        <v>733830.2</v>
      </c>
      <c r="R163" s="43">
        <v>733830.2</v>
      </c>
      <c r="S163" s="44">
        <v>0</v>
      </c>
      <c r="T163" s="6"/>
    </row>
    <row r="164" spans="2:20">
      <c r="B164" s="1"/>
      <c r="C164" s="13" t="s">
        <v>165</v>
      </c>
      <c r="D164" s="11"/>
      <c r="E164" s="38">
        <v>14661158.289999999</v>
      </c>
      <c r="F164" s="39">
        <v>58642.589999999851</v>
      </c>
      <c r="G164" s="40">
        <v>14602515.699999999</v>
      </c>
      <c r="H164" s="41"/>
      <c r="I164" s="38">
        <v>12192394.289999999</v>
      </c>
      <c r="J164" s="39">
        <v>0</v>
      </c>
      <c r="K164" s="40">
        <v>12192394.289999999</v>
      </c>
      <c r="L164" s="41"/>
      <c r="M164" s="38">
        <v>10795292.1</v>
      </c>
      <c r="N164" s="39">
        <v>755.66000000014901</v>
      </c>
      <c r="O164" s="40">
        <v>10794536.439999999</v>
      </c>
      <c r="P164" s="41"/>
      <c r="Q164" s="38">
        <v>37648844.68</v>
      </c>
      <c r="R164" s="39">
        <v>59398.25</v>
      </c>
      <c r="S164" s="40">
        <v>37589446.43</v>
      </c>
      <c r="T164" s="6"/>
    </row>
    <row r="165" spans="2:20">
      <c r="B165" s="1"/>
      <c r="C165" s="14" t="s">
        <v>166</v>
      </c>
      <c r="D165" s="12"/>
      <c r="E165" s="42">
        <v>14602515.699999999</v>
      </c>
      <c r="F165" s="43">
        <v>0</v>
      </c>
      <c r="G165" s="44">
        <v>14602515.699999999</v>
      </c>
      <c r="H165" s="37"/>
      <c r="I165" s="42">
        <v>12192394.289999999</v>
      </c>
      <c r="J165" s="43">
        <v>0</v>
      </c>
      <c r="K165" s="44">
        <v>12192394.289999999</v>
      </c>
      <c r="L165" s="37"/>
      <c r="M165" s="42">
        <v>10794536.439999999</v>
      </c>
      <c r="N165" s="43">
        <v>0</v>
      </c>
      <c r="O165" s="44">
        <v>10794536.439999999</v>
      </c>
      <c r="P165" s="37"/>
      <c r="Q165" s="42">
        <v>37589446.429999992</v>
      </c>
      <c r="R165" s="43">
        <v>0</v>
      </c>
      <c r="S165" s="44">
        <v>37589446.429999992</v>
      </c>
      <c r="T165" s="6"/>
    </row>
    <row r="166" spans="2:20">
      <c r="B166" s="1"/>
      <c r="C166" s="13" t="s">
        <v>167</v>
      </c>
      <c r="D166" s="11"/>
      <c r="E166" s="38">
        <v>55810.29</v>
      </c>
      <c r="F166" s="39">
        <v>55810.29</v>
      </c>
      <c r="G166" s="40">
        <v>0</v>
      </c>
      <c r="H166" s="41"/>
      <c r="I166" s="38">
        <v>0</v>
      </c>
      <c r="J166" s="39">
        <v>0</v>
      </c>
      <c r="K166" s="40">
        <v>0</v>
      </c>
      <c r="L166" s="41"/>
      <c r="M166" s="38">
        <v>175</v>
      </c>
      <c r="N166" s="39">
        <v>175</v>
      </c>
      <c r="O166" s="40">
        <v>0</v>
      </c>
      <c r="P166" s="41"/>
      <c r="Q166" s="38">
        <v>55985.29</v>
      </c>
      <c r="R166" s="39">
        <v>55985.29</v>
      </c>
      <c r="S166" s="40">
        <v>0</v>
      </c>
      <c r="T166" s="6"/>
    </row>
    <row r="167" spans="2:20" ht="25.5" customHeight="1">
      <c r="B167" s="1"/>
      <c r="C167" s="14" t="s">
        <v>168</v>
      </c>
      <c r="D167" s="12"/>
      <c r="E167" s="42">
        <v>0</v>
      </c>
      <c r="F167" s="43">
        <v>0</v>
      </c>
      <c r="G167" s="44">
        <v>0</v>
      </c>
      <c r="H167" s="37"/>
      <c r="I167" s="42">
        <v>0</v>
      </c>
      <c r="J167" s="43">
        <v>0</v>
      </c>
      <c r="K167" s="44">
        <v>0</v>
      </c>
      <c r="L167" s="37"/>
      <c r="M167" s="42">
        <v>154.16</v>
      </c>
      <c r="N167" s="43">
        <v>154.16</v>
      </c>
      <c r="O167" s="44">
        <v>0</v>
      </c>
      <c r="P167" s="37"/>
      <c r="Q167" s="42">
        <v>154.16</v>
      </c>
      <c r="R167" s="43">
        <v>154.16</v>
      </c>
      <c r="S167" s="44">
        <v>0</v>
      </c>
      <c r="T167" s="6"/>
    </row>
    <row r="168" spans="2:20" ht="25.5" customHeight="1">
      <c r="B168" s="1"/>
      <c r="C168" s="13" t="s">
        <v>169</v>
      </c>
      <c r="D168" s="11"/>
      <c r="E168" s="38">
        <v>2832.3</v>
      </c>
      <c r="F168" s="39">
        <v>2832.3</v>
      </c>
      <c r="G168" s="40">
        <v>0</v>
      </c>
      <c r="H168" s="41"/>
      <c r="I168" s="38">
        <v>0</v>
      </c>
      <c r="J168" s="39">
        <v>0</v>
      </c>
      <c r="K168" s="40">
        <v>0</v>
      </c>
      <c r="L168" s="41"/>
      <c r="M168" s="38">
        <v>0</v>
      </c>
      <c r="N168" s="39">
        <v>0</v>
      </c>
      <c r="O168" s="40">
        <v>0</v>
      </c>
      <c r="P168" s="41"/>
      <c r="Q168" s="38">
        <v>2832.3</v>
      </c>
      <c r="R168" s="39">
        <v>2832.3</v>
      </c>
      <c r="S168" s="40">
        <v>0</v>
      </c>
      <c r="T168" s="6"/>
    </row>
    <row r="169" spans="2:20" ht="25.5" customHeight="1">
      <c r="B169" s="1"/>
      <c r="C169" s="14" t="s">
        <v>170</v>
      </c>
      <c r="D169" s="12"/>
      <c r="E169" s="42">
        <v>0</v>
      </c>
      <c r="F169" s="43">
        <v>0</v>
      </c>
      <c r="G169" s="44">
        <v>0</v>
      </c>
      <c r="H169" s="37"/>
      <c r="I169" s="42">
        <v>0</v>
      </c>
      <c r="J169" s="43">
        <v>0</v>
      </c>
      <c r="K169" s="44">
        <v>0</v>
      </c>
      <c r="L169" s="37"/>
      <c r="M169" s="42">
        <v>426.5</v>
      </c>
      <c r="N169" s="43">
        <v>426.5</v>
      </c>
      <c r="O169" s="44">
        <v>0</v>
      </c>
      <c r="P169" s="37"/>
      <c r="Q169" s="42">
        <v>426.5</v>
      </c>
      <c r="R169" s="43">
        <v>426.5</v>
      </c>
      <c r="S169" s="44">
        <v>0</v>
      </c>
      <c r="T169" s="6"/>
    </row>
    <row r="170" spans="2:20">
      <c r="B170" s="1"/>
      <c r="C170" s="13" t="s">
        <v>171</v>
      </c>
      <c r="D170" s="11"/>
      <c r="E170" s="38">
        <v>17272997.32</v>
      </c>
      <c r="F170" s="39">
        <v>0</v>
      </c>
      <c r="G170" s="40">
        <v>17272997.32</v>
      </c>
      <c r="H170" s="41"/>
      <c r="I170" s="38">
        <v>231102.16</v>
      </c>
      <c r="J170" s="39">
        <v>0</v>
      </c>
      <c r="K170" s="40">
        <v>231102.16</v>
      </c>
      <c r="L170" s="41"/>
      <c r="M170" s="38">
        <v>329061.27</v>
      </c>
      <c r="N170" s="39">
        <v>0</v>
      </c>
      <c r="O170" s="40">
        <v>329061.27</v>
      </c>
      <c r="P170" s="41"/>
      <c r="Q170" s="38">
        <v>17833160.75</v>
      </c>
      <c r="R170" s="39">
        <v>0</v>
      </c>
      <c r="S170" s="40">
        <v>17833160.75</v>
      </c>
      <c r="T170" s="6"/>
    </row>
    <row r="171" spans="2:20">
      <c r="B171" s="1"/>
      <c r="C171" s="14" t="s">
        <v>172</v>
      </c>
      <c r="D171" s="12"/>
      <c r="E171" s="42">
        <v>17272997.32</v>
      </c>
      <c r="F171" s="43">
        <v>0</v>
      </c>
      <c r="G171" s="44">
        <v>17272997.32</v>
      </c>
      <c r="H171" s="37"/>
      <c r="I171" s="42">
        <v>231102.16</v>
      </c>
      <c r="J171" s="43">
        <v>0</v>
      </c>
      <c r="K171" s="44">
        <v>231102.16</v>
      </c>
      <c r="L171" s="37"/>
      <c r="M171" s="42">
        <v>329061.27</v>
      </c>
      <c r="N171" s="43">
        <v>0</v>
      </c>
      <c r="O171" s="44">
        <v>329061.27</v>
      </c>
      <c r="P171" s="37"/>
      <c r="Q171" s="42">
        <v>17833160.75</v>
      </c>
      <c r="R171" s="43">
        <v>0</v>
      </c>
      <c r="S171" s="44">
        <v>17833160.75</v>
      </c>
      <c r="T171" s="6"/>
    </row>
    <row r="172" spans="2:20">
      <c r="B172" s="1"/>
      <c r="C172" s="13" t="s">
        <v>173</v>
      </c>
      <c r="D172" s="11"/>
      <c r="E172" s="38">
        <v>0</v>
      </c>
      <c r="F172" s="39">
        <v>0</v>
      </c>
      <c r="G172" s="40">
        <v>0</v>
      </c>
      <c r="H172" s="41"/>
      <c r="I172" s="38">
        <v>0</v>
      </c>
      <c r="J172" s="39">
        <v>0</v>
      </c>
      <c r="K172" s="40">
        <v>0</v>
      </c>
      <c r="L172" s="41"/>
      <c r="M172" s="38">
        <v>0</v>
      </c>
      <c r="N172" s="39">
        <v>0</v>
      </c>
      <c r="O172" s="40">
        <v>0</v>
      </c>
      <c r="P172" s="41"/>
      <c r="Q172" s="38">
        <v>0</v>
      </c>
      <c r="R172" s="39">
        <v>0</v>
      </c>
      <c r="S172" s="40">
        <v>0</v>
      </c>
      <c r="T172" s="6"/>
    </row>
    <row r="173" spans="2:20">
      <c r="B173" s="1"/>
      <c r="C173" s="14" t="s">
        <v>174</v>
      </c>
      <c r="D173" s="12"/>
      <c r="E173" s="42">
        <v>0</v>
      </c>
      <c r="F173" s="43">
        <v>0</v>
      </c>
      <c r="G173" s="44">
        <v>0</v>
      </c>
      <c r="H173" s="37"/>
      <c r="I173" s="42">
        <v>0</v>
      </c>
      <c r="J173" s="43">
        <v>0</v>
      </c>
      <c r="K173" s="44">
        <v>0</v>
      </c>
      <c r="L173" s="37"/>
      <c r="M173" s="42">
        <v>0</v>
      </c>
      <c r="N173" s="43">
        <v>0</v>
      </c>
      <c r="O173" s="44">
        <v>0</v>
      </c>
      <c r="P173" s="37"/>
      <c r="Q173" s="42">
        <v>0</v>
      </c>
      <c r="R173" s="43">
        <v>0</v>
      </c>
      <c r="S173" s="44">
        <v>0</v>
      </c>
      <c r="T173" s="6"/>
    </row>
    <row r="174" spans="2:20">
      <c r="B174" s="1"/>
      <c r="C174" s="13" t="s">
        <v>175</v>
      </c>
      <c r="D174" s="11"/>
      <c r="E174" s="38">
        <v>0</v>
      </c>
      <c r="F174" s="39">
        <v>0</v>
      </c>
      <c r="G174" s="40">
        <v>0</v>
      </c>
      <c r="H174" s="41"/>
      <c r="I174" s="38">
        <v>0</v>
      </c>
      <c r="J174" s="39">
        <v>0</v>
      </c>
      <c r="K174" s="40">
        <v>0</v>
      </c>
      <c r="L174" s="41"/>
      <c r="M174" s="38">
        <v>0</v>
      </c>
      <c r="N174" s="39">
        <v>0</v>
      </c>
      <c r="O174" s="40">
        <v>0</v>
      </c>
      <c r="P174" s="41"/>
      <c r="Q174" s="38">
        <v>0</v>
      </c>
      <c r="R174" s="39">
        <v>0</v>
      </c>
      <c r="S174" s="40">
        <v>0</v>
      </c>
      <c r="T174" s="6"/>
    </row>
    <row r="175" spans="2:20">
      <c r="B175" s="1"/>
      <c r="C175" s="14" t="s">
        <v>176</v>
      </c>
      <c r="D175" s="12"/>
      <c r="E175" s="42">
        <v>0</v>
      </c>
      <c r="F175" s="43">
        <v>0</v>
      </c>
      <c r="G175" s="44">
        <v>0</v>
      </c>
      <c r="H175" s="37"/>
      <c r="I175" s="42">
        <v>0</v>
      </c>
      <c r="J175" s="43">
        <v>0</v>
      </c>
      <c r="K175" s="44">
        <v>0</v>
      </c>
      <c r="L175" s="37"/>
      <c r="M175" s="42">
        <v>0</v>
      </c>
      <c r="N175" s="43">
        <v>0</v>
      </c>
      <c r="O175" s="44">
        <v>0</v>
      </c>
      <c r="P175" s="37"/>
      <c r="Q175" s="42">
        <v>0</v>
      </c>
      <c r="R175" s="43">
        <v>0</v>
      </c>
      <c r="S175" s="44">
        <v>0</v>
      </c>
      <c r="T175" s="6"/>
    </row>
    <row r="176" spans="2:20">
      <c r="B176" s="1"/>
      <c r="C176" s="13" t="s">
        <v>177</v>
      </c>
      <c r="D176" s="11"/>
      <c r="E176" s="38">
        <v>342336.82</v>
      </c>
      <c r="F176" s="39">
        <v>332212.13</v>
      </c>
      <c r="G176" s="40">
        <v>10124.69</v>
      </c>
      <c r="H176" s="41"/>
      <c r="I176" s="38">
        <v>11871.63</v>
      </c>
      <c r="J176" s="39">
        <v>0</v>
      </c>
      <c r="K176" s="40">
        <v>11871.63</v>
      </c>
      <c r="L176" s="41"/>
      <c r="M176" s="38">
        <v>0</v>
      </c>
      <c r="N176" s="39">
        <v>0</v>
      </c>
      <c r="O176" s="40">
        <v>0</v>
      </c>
      <c r="P176" s="41"/>
      <c r="Q176" s="38">
        <v>354208.45</v>
      </c>
      <c r="R176" s="39">
        <v>332212.13</v>
      </c>
      <c r="S176" s="40">
        <v>21996.32</v>
      </c>
      <c r="T176" s="6"/>
    </row>
    <row r="177" spans="2:20">
      <c r="B177" s="1"/>
      <c r="C177" s="14" t="s">
        <v>178</v>
      </c>
      <c r="D177" s="12"/>
      <c r="E177" s="42">
        <v>10124.69</v>
      </c>
      <c r="F177" s="43">
        <v>0</v>
      </c>
      <c r="G177" s="44">
        <v>10124.69</v>
      </c>
      <c r="H177" s="37"/>
      <c r="I177" s="42">
        <v>11871.63</v>
      </c>
      <c r="J177" s="43">
        <v>0</v>
      </c>
      <c r="K177" s="44">
        <v>11871.63</v>
      </c>
      <c r="L177" s="37"/>
      <c r="M177" s="42">
        <v>0</v>
      </c>
      <c r="N177" s="43">
        <v>0</v>
      </c>
      <c r="O177" s="44">
        <v>0</v>
      </c>
      <c r="P177" s="37"/>
      <c r="Q177" s="42">
        <v>21996.32</v>
      </c>
      <c r="R177" s="43">
        <v>0</v>
      </c>
      <c r="S177" s="44">
        <v>21996.32</v>
      </c>
      <c r="T177" s="6"/>
    </row>
    <row r="178" spans="2:20">
      <c r="B178" s="1"/>
      <c r="C178" s="13" t="s">
        <v>179</v>
      </c>
      <c r="D178" s="11"/>
      <c r="E178" s="38">
        <v>0</v>
      </c>
      <c r="F178" s="39">
        <v>0</v>
      </c>
      <c r="G178" s="40">
        <v>0</v>
      </c>
      <c r="H178" s="41"/>
      <c r="I178" s="38">
        <v>0</v>
      </c>
      <c r="J178" s="39">
        <v>0</v>
      </c>
      <c r="K178" s="40">
        <v>0</v>
      </c>
      <c r="L178" s="41"/>
      <c r="M178" s="38">
        <v>0</v>
      </c>
      <c r="N178" s="39">
        <v>0</v>
      </c>
      <c r="O178" s="40">
        <v>0</v>
      </c>
      <c r="P178" s="41"/>
      <c r="Q178" s="38">
        <v>0</v>
      </c>
      <c r="R178" s="39">
        <v>0</v>
      </c>
      <c r="S178" s="40">
        <v>0</v>
      </c>
      <c r="T178" s="6"/>
    </row>
    <row r="179" spans="2:20">
      <c r="B179" s="1"/>
      <c r="C179" s="14" t="s">
        <v>180</v>
      </c>
      <c r="D179" s="12"/>
      <c r="E179" s="42">
        <v>0</v>
      </c>
      <c r="F179" s="43">
        <v>0</v>
      </c>
      <c r="G179" s="44">
        <v>0</v>
      </c>
      <c r="H179" s="37"/>
      <c r="I179" s="42">
        <v>0</v>
      </c>
      <c r="J179" s="43">
        <v>0</v>
      </c>
      <c r="K179" s="44">
        <v>0</v>
      </c>
      <c r="L179" s="37"/>
      <c r="M179" s="42">
        <v>0</v>
      </c>
      <c r="N179" s="43">
        <v>0</v>
      </c>
      <c r="O179" s="44">
        <v>0</v>
      </c>
      <c r="P179" s="37"/>
      <c r="Q179" s="42">
        <v>0</v>
      </c>
      <c r="R179" s="43">
        <v>0</v>
      </c>
      <c r="S179" s="44">
        <v>0</v>
      </c>
      <c r="T179" s="6"/>
    </row>
    <row r="180" spans="2:20">
      <c r="B180" s="1"/>
      <c r="C180" s="13" t="s">
        <v>181</v>
      </c>
      <c r="D180" s="11"/>
      <c r="E180" s="38">
        <v>119647.51</v>
      </c>
      <c r="F180" s="39">
        <v>119647.51</v>
      </c>
      <c r="G180" s="40">
        <v>0</v>
      </c>
      <c r="H180" s="41"/>
      <c r="I180" s="38">
        <v>0</v>
      </c>
      <c r="J180" s="39">
        <v>0</v>
      </c>
      <c r="K180" s="40">
        <v>0</v>
      </c>
      <c r="L180" s="41"/>
      <c r="M180" s="38">
        <v>0</v>
      </c>
      <c r="N180" s="39">
        <v>0</v>
      </c>
      <c r="O180" s="40">
        <v>0</v>
      </c>
      <c r="P180" s="41"/>
      <c r="Q180" s="38">
        <v>119647.51</v>
      </c>
      <c r="R180" s="39">
        <v>119647.51</v>
      </c>
      <c r="S180" s="40">
        <v>0</v>
      </c>
      <c r="T180" s="6"/>
    </row>
    <row r="181" spans="2:20">
      <c r="B181" s="1"/>
      <c r="C181" s="14" t="s">
        <v>182</v>
      </c>
      <c r="D181" s="12"/>
      <c r="E181" s="42">
        <v>212564.62</v>
      </c>
      <c r="F181" s="43">
        <v>212564.62</v>
      </c>
      <c r="G181" s="44">
        <v>0</v>
      </c>
      <c r="H181" s="37"/>
      <c r="I181" s="42">
        <v>0</v>
      </c>
      <c r="J181" s="43">
        <v>0</v>
      </c>
      <c r="K181" s="44">
        <v>0</v>
      </c>
      <c r="L181" s="37"/>
      <c r="M181" s="42">
        <v>0</v>
      </c>
      <c r="N181" s="43">
        <v>0</v>
      </c>
      <c r="O181" s="44">
        <v>0</v>
      </c>
      <c r="P181" s="37"/>
      <c r="Q181" s="42">
        <v>212564.62</v>
      </c>
      <c r="R181" s="43">
        <v>212564.62</v>
      </c>
      <c r="S181" s="44">
        <v>0</v>
      </c>
      <c r="T181" s="6"/>
    </row>
    <row r="182" spans="2:20">
      <c r="B182" s="1"/>
      <c r="C182" s="13" t="s">
        <v>183</v>
      </c>
      <c r="D182" s="11"/>
      <c r="E182" s="38">
        <v>0</v>
      </c>
      <c r="F182" s="39">
        <v>0</v>
      </c>
      <c r="G182" s="40">
        <v>0</v>
      </c>
      <c r="H182" s="41"/>
      <c r="I182" s="38">
        <v>0</v>
      </c>
      <c r="J182" s="39">
        <v>0</v>
      </c>
      <c r="K182" s="40">
        <v>0</v>
      </c>
      <c r="L182" s="41"/>
      <c r="M182" s="38">
        <v>333.34</v>
      </c>
      <c r="N182" s="39">
        <v>0</v>
      </c>
      <c r="O182" s="40">
        <v>333.34</v>
      </c>
      <c r="P182" s="41"/>
      <c r="Q182" s="38">
        <v>333.34</v>
      </c>
      <c r="R182" s="39">
        <v>0</v>
      </c>
      <c r="S182" s="40">
        <v>333.34</v>
      </c>
      <c r="T182" s="6"/>
    </row>
    <row r="183" spans="2:20" ht="25.5" customHeight="1">
      <c r="B183" s="1"/>
      <c r="C183" s="14" t="s">
        <v>184</v>
      </c>
      <c r="D183" s="12"/>
      <c r="E183" s="42">
        <v>0</v>
      </c>
      <c r="F183" s="43">
        <v>0</v>
      </c>
      <c r="G183" s="44">
        <v>0</v>
      </c>
      <c r="H183" s="37"/>
      <c r="I183" s="42">
        <v>0</v>
      </c>
      <c r="J183" s="43">
        <v>0</v>
      </c>
      <c r="K183" s="44">
        <v>0</v>
      </c>
      <c r="L183" s="37"/>
      <c r="M183" s="42">
        <v>333.34</v>
      </c>
      <c r="N183" s="43">
        <v>0</v>
      </c>
      <c r="O183" s="44">
        <v>333.34</v>
      </c>
      <c r="P183" s="37"/>
      <c r="Q183" s="42">
        <v>333.34</v>
      </c>
      <c r="R183" s="43">
        <v>0</v>
      </c>
      <c r="S183" s="44">
        <v>333.34</v>
      </c>
      <c r="T183" s="6"/>
    </row>
    <row r="184" spans="2:20" ht="25.5" customHeight="1">
      <c r="B184" s="1"/>
      <c r="C184" s="13" t="s">
        <v>185</v>
      </c>
      <c r="D184" s="11"/>
      <c r="E184" s="38">
        <v>0</v>
      </c>
      <c r="F184" s="39">
        <v>0</v>
      </c>
      <c r="G184" s="40">
        <v>0</v>
      </c>
      <c r="H184" s="41"/>
      <c r="I184" s="38">
        <v>0</v>
      </c>
      <c r="J184" s="39">
        <v>0</v>
      </c>
      <c r="K184" s="40">
        <v>0</v>
      </c>
      <c r="L184" s="41"/>
      <c r="M184" s="38">
        <v>0</v>
      </c>
      <c r="N184" s="39">
        <v>0</v>
      </c>
      <c r="O184" s="40">
        <v>0</v>
      </c>
      <c r="P184" s="41"/>
      <c r="Q184" s="38">
        <v>0</v>
      </c>
      <c r="R184" s="39">
        <v>0</v>
      </c>
      <c r="S184" s="40">
        <v>0</v>
      </c>
      <c r="T184" s="6"/>
    </row>
    <row r="185" spans="2:20" ht="25.5" customHeight="1">
      <c r="B185" s="1"/>
      <c r="C185" s="14" t="s">
        <v>186</v>
      </c>
      <c r="D185" s="12"/>
      <c r="E185" s="42">
        <v>0</v>
      </c>
      <c r="F185" s="43">
        <v>0</v>
      </c>
      <c r="G185" s="44">
        <v>0</v>
      </c>
      <c r="H185" s="37"/>
      <c r="I185" s="42">
        <v>0</v>
      </c>
      <c r="J185" s="43">
        <v>0</v>
      </c>
      <c r="K185" s="44">
        <v>0</v>
      </c>
      <c r="L185" s="37"/>
      <c r="M185" s="42">
        <v>0</v>
      </c>
      <c r="N185" s="43">
        <v>0</v>
      </c>
      <c r="O185" s="44">
        <v>0</v>
      </c>
      <c r="P185" s="37"/>
      <c r="Q185" s="42">
        <v>0</v>
      </c>
      <c r="R185" s="43">
        <v>0</v>
      </c>
      <c r="S185" s="44">
        <v>0</v>
      </c>
      <c r="T185" s="6"/>
    </row>
    <row r="186" spans="2:20" ht="25.5" customHeight="1">
      <c r="B186" s="1"/>
      <c r="C186" s="13" t="s">
        <v>187</v>
      </c>
      <c r="D186" s="11"/>
      <c r="E186" s="38">
        <v>0</v>
      </c>
      <c r="F186" s="39">
        <v>0</v>
      </c>
      <c r="G186" s="40">
        <v>0</v>
      </c>
      <c r="H186" s="41"/>
      <c r="I186" s="38">
        <v>0</v>
      </c>
      <c r="J186" s="39">
        <v>0</v>
      </c>
      <c r="K186" s="40">
        <v>0</v>
      </c>
      <c r="L186" s="41"/>
      <c r="M186" s="38">
        <v>0</v>
      </c>
      <c r="N186" s="39">
        <v>0</v>
      </c>
      <c r="O186" s="40">
        <v>0</v>
      </c>
      <c r="P186" s="41"/>
      <c r="Q186" s="38">
        <v>0</v>
      </c>
      <c r="R186" s="39">
        <v>0</v>
      </c>
      <c r="S186" s="40">
        <v>0</v>
      </c>
      <c r="T186" s="6"/>
    </row>
    <row r="187" spans="2:20" ht="25.5" customHeight="1">
      <c r="B187" s="1"/>
      <c r="C187" s="14" t="s">
        <v>188</v>
      </c>
      <c r="D187" s="12"/>
      <c r="E187" s="42">
        <v>0</v>
      </c>
      <c r="F187" s="43">
        <v>0</v>
      </c>
      <c r="G187" s="44">
        <v>0</v>
      </c>
      <c r="H187" s="37"/>
      <c r="I187" s="42">
        <v>0</v>
      </c>
      <c r="J187" s="43">
        <v>0</v>
      </c>
      <c r="K187" s="44">
        <v>0</v>
      </c>
      <c r="L187" s="37"/>
      <c r="M187" s="42">
        <v>0</v>
      </c>
      <c r="N187" s="43">
        <v>0</v>
      </c>
      <c r="O187" s="44">
        <v>0</v>
      </c>
      <c r="P187" s="37"/>
      <c r="Q187" s="42">
        <v>0</v>
      </c>
      <c r="R187" s="43">
        <v>0</v>
      </c>
      <c r="S187" s="44">
        <v>0</v>
      </c>
      <c r="T187" s="6"/>
    </row>
    <row r="188" spans="2:20">
      <c r="B188" s="1"/>
      <c r="C188" s="13" t="s">
        <v>189</v>
      </c>
      <c r="D188" s="11"/>
      <c r="E188" s="38">
        <v>0</v>
      </c>
      <c r="F188" s="39">
        <v>0</v>
      </c>
      <c r="G188" s="40">
        <v>0</v>
      </c>
      <c r="H188" s="41"/>
      <c r="I188" s="38">
        <v>21464300.420000002</v>
      </c>
      <c r="J188" s="39">
        <v>0</v>
      </c>
      <c r="K188" s="40">
        <v>21464300.420000002</v>
      </c>
      <c r="L188" s="41"/>
      <c r="M188" s="38">
        <v>1242386.6200000001</v>
      </c>
      <c r="N188" s="39">
        <v>0</v>
      </c>
      <c r="O188" s="40">
        <v>1242386.6200000001</v>
      </c>
      <c r="P188" s="41"/>
      <c r="Q188" s="38">
        <v>22706687.039999999</v>
      </c>
      <c r="R188" s="39">
        <v>0</v>
      </c>
      <c r="S188" s="40">
        <v>22706687.039999999</v>
      </c>
      <c r="T188" s="6"/>
    </row>
    <row r="189" spans="2:20">
      <c r="B189" s="1"/>
      <c r="C189" s="14" t="s">
        <v>190</v>
      </c>
      <c r="D189" s="12"/>
      <c r="E189" s="42">
        <v>0</v>
      </c>
      <c r="F189" s="43">
        <v>0</v>
      </c>
      <c r="G189" s="44">
        <v>0</v>
      </c>
      <c r="H189" s="37"/>
      <c r="I189" s="42">
        <v>21464300.420000002</v>
      </c>
      <c r="J189" s="43">
        <v>0</v>
      </c>
      <c r="K189" s="44">
        <v>21464300.420000002</v>
      </c>
      <c r="L189" s="37"/>
      <c r="M189" s="42">
        <v>1242386.6200000001</v>
      </c>
      <c r="N189" s="43">
        <v>0</v>
      </c>
      <c r="O189" s="44">
        <v>1242386.6200000001</v>
      </c>
      <c r="P189" s="37"/>
      <c r="Q189" s="42">
        <v>22706687.039999999</v>
      </c>
      <c r="R189" s="43">
        <v>0</v>
      </c>
      <c r="S189" s="44">
        <v>22706687.039999999</v>
      </c>
      <c r="T189" s="6"/>
    </row>
    <row r="190" spans="2:20">
      <c r="B190" s="1"/>
      <c r="C190" s="13" t="s">
        <v>191</v>
      </c>
      <c r="D190" s="11"/>
      <c r="E190" s="38">
        <v>0</v>
      </c>
      <c r="F190" s="39">
        <v>0</v>
      </c>
      <c r="G190" s="40">
        <v>0</v>
      </c>
      <c r="H190" s="41"/>
      <c r="I190" s="38">
        <v>0</v>
      </c>
      <c r="J190" s="39">
        <v>0</v>
      </c>
      <c r="K190" s="40">
        <v>0</v>
      </c>
      <c r="L190" s="41"/>
      <c r="M190" s="38">
        <v>0</v>
      </c>
      <c r="N190" s="39">
        <v>0</v>
      </c>
      <c r="O190" s="40">
        <v>0</v>
      </c>
      <c r="P190" s="41"/>
      <c r="Q190" s="38">
        <v>0</v>
      </c>
      <c r="R190" s="39">
        <v>0</v>
      </c>
      <c r="S190" s="40">
        <v>0</v>
      </c>
      <c r="T190" s="6"/>
    </row>
    <row r="191" spans="2:20" ht="25.5" customHeight="1">
      <c r="B191" s="1"/>
      <c r="C191" s="14" t="s">
        <v>192</v>
      </c>
      <c r="D191" s="12"/>
      <c r="E191" s="42">
        <v>0</v>
      </c>
      <c r="F191" s="43">
        <v>0</v>
      </c>
      <c r="G191" s="44">
        <v>0</v>
      </c>
      <c r="H191" s="37"/>
      <c r="I191" s="42">
        <v>0</v>
      </c>
      <c r="J191" s="43">
        <v>0</v>
      </c>
      <c r="K191" s="44">
        <v>0</v>
      </c>
      <c r="L191" s="37"/>
      <c r="M191" s="42">
        <v>0</v>
      </c>
      <c r="N191" s="43">
        <v>0</v>
      </c>
      <c r="O191" s="44">
        <v>0</v>
      </c>
      <c r="P191" s="37"/>
      <c r="Q191" s="42">
        <v>0</v>
      </c>
      <c r="R191" s="43">
        <v>0</v>
      </c>
      <c r="S191" s="44">
        <v>0</v>
      </c>
      <c r="T191" s="6"/>
    </row>
    <row r="192" spans="2:20" ht="25.5" customHeight="1">
      <c r="B192" s="1"/>
      <c r="C192" s="13" t="s">
        <v>193</v>
      </c>
      <c r="D192" s="11"/>
      <c r="E192" s="38">
        <v>0</v>
      </c>
      <c r="F192" s="39">
        <v>0</v>
      </c>
      <c r="G192" s="40">
        <v>0</v>
      </c>
      <c r="H192" s="41"/>
      <c r="I192" s="38">
        <v>0</v>
      </c>
      <c r="J192" s="39">
        <v>0</v>
      </c>
      <c r="K192" s="40">
        <v>0</v>
      </c>
      <c r="L192" s="41"/>
      <c r="M192" s="38">
        <v>0</v>
      </c>
      <c r="N192" s="39">
        <v>0</v>
      </c>
      <c r="O192" s="40">
        <v>0</v>
      </c>
      <c r="P192" s="41"/>
      <c r="Q192" s="38">
        <v>0</v>
      </c>
      <c r="R192" s="39">
        <v>0</v>
      </c>
      <c r="S192" s="40">
        <v>0</v>
      </c>
      <c r="T192" s="6"/>
    </row>
    <row r="193" spans="2:20" ht="25.5" customHeight="1">
      <c r="B193" s="1"/>
      <c r="C193" s="14" t="s">
        <v>194</v>
      </c>
      <c r="D193" s="12"/>
      <c r="E193" s="42">
        <v>0</v>
      </c>
      <c r="F193" s="43">
        <v>0</v>
      </c>
      <c r="G193" s="44">
        <v>0</v>
      </c>
      <c r="H193" s="37"/>
      <c r="I193" s="42">
        <v>0</v>
      </c>
      <c r="J193" s="43">
        <v>0</v>
      </c>
      <c r="K193" s="44">
        <v>0</v>
      </c>
      <c r="L193" s="37"/>
      <c r="M193" s="42">
        <v>0</v>
      </c>
      <c r="N193" s="43">
        <v>0</v>
      </c>
      <c r="O193" s="44">
        <v>0</v>
      </c>
      <c r="P193" s="37"/>
      <c r="Q193" s="42">
        <v>0</v>
      </c>
      <c r="R193" s="43">
        <v>0</v>
      </c>
      <c r="S193" s="44">
        <v>0</v>
      </c>
      <c r="T193" s="6"/>
    </row>
    <row r="194" spans="2:20">
      <c r="B194" s="1"/>
      <c r="C194" s="13" t="s">
        <v>195</v>
      </c>
      <c r="D194" s="11"/>
      <c r="E194" s="38">
        <v>42587304.520000003</v>
      </c>
      <c r="F194" s="39">
        <v>10491.0700000003</v>
      </c>
      <c r="G194" s="40">
        <v>42576813.450000003</v>
      </c>
      <c r="H194" s="41"/>
      <c r="I194" s="38">
        <v>5097870929.6499996</v>
      </c>
      <c r="J194" s="39">
        <v>0</v>
      </c>
      <c r="K194" s="40">
        <v>5097870929.6499996</v>
      </c>
      <c r="L194" s="41"/>
      <c r="M194" s="38">
        <v>53556111.560000002</v>
      </c>
      <c r="N194" s="39">
        <v>2857934.340000004</v>
      </c>
      <c r="O194" s="40">
        <v>50698177.219999999</v>
      </c>
      <c r="P194" s="41"/>
      <c r="Q194" s="38">
        <v>5194014345.7299995</v>
      </c>
      <c r="R194" s="39">
        <v>2868425.4100008011</v>
      </c>
      <c r="S194" s="40">
        <v>5191145920.3199997</v>
      </c>
      <c r="T194" s="6"/>
    </row>
    <row r="195" spans="2:20">
      <c r="B195" s="1"/>
      <c r="C195" s="14" t="s">
        <v>196</v>
      </c>
      <c r="D195" s="12"/>
      <c r="E195" s="42">
        <v>42576813.450000003</v>
      </c>
      <c r="F195" s="43">
        <v>0</v>
      </c>
      <c r="G195" s="44">
        <v>42576813.450000003</v>
      </c>
      <c r="H195" s="37"/>
      <c r="I195" s="42">
        <v>5097870929.6499996</v>
      </c>
      <c r="J195" s="43">
        <v>0</v>
      </c>
      <c r="K195" s="44">
        <v>5097870929.6499996</v>
      </c>
      <c r="L195" s="37"/>
      <c r="M195" s="42">
        <v>50698177.219999999</v>
      </c>
      <c r="N195" s="43">
        <v>0</v>
      </c>
      <c r="O195" s="44">
        <v>50698177.219999999</v>
      </c>
      <c r="P195" s="37"/>
      <c r="Q195" s="42">
        <v>5191145920.3199997</v>
      </c>
      <c r="R195" s="43">
        <v>0</v>
      </c>
      <c r="S195" s="44">
        <v>5191145920.3199997</v>
      </c>
      <c r="T195" s="6"/>
    </row>
    <row r="196" spans="2:20">
      <c r="B196" s="1"/>
      <c r="C196" s="13" t="s">
        <v>197</v>
      </c>
      <c r="D196" s="11"/>
      <c r="E196" s="38">
        <v>0</v>
      </c>
      <c r="F196" s="39">
        <v>0</v>
      </c>
      <c r="G196" s="40">
        <v>0</v>
      </c>
      <c r="H196" s="41"/>
      <c r="I196" s="38">
        <v>0</v>
      </c>
      <c r="J196" s="39">
        <v>0</v>
      </c>
      <c r="K196" s="40">
        <v>0</v>
      </c>
      <c r="L196" s="41"/>
      <c r="M196" s="38">
        <v>0</v>
      </c>
      <c r="N196" s="39">
        <v>0</v>
      </c>
      <c r="O196" s="40">
        <v>0</v>
      </c>
      <c r="P196" s="41"/>
      <c r="Q196" s="38">
        <v>0</v>
      </c>
      <c r="R196" s="39">
        <v>0</v>
      </c>
      <c r="S196" s="40">
        <v>0</v>
      </c>
      <c r="T196" s="6"/>
    </row>
    <row r="197" spans="2:20">
      <c r="B197" s="1"/>
      <c r="C197" s="14" t="s">
        <v>198</v>
      </c>
      <c r="D197" s="12"/>
      <c r="E197" s="42">
        <v>0</v>
      </c>
      <c r="F197" s="43">
        <v>0</v>
      </c>
      <c r="G197" s="44">
        <v>0</v>
      </c>
      <c r="H197" s="37"/>
      <c r="I197" s="42">
        <v>0</v>
      </c>
      <c r="J197" s="43">
        <v>0</v>
      </c>
      <c r="K197" s="44">
        <v>0</v>
      </c>
      <c r="L197" s="37"/>
      <c r="M197" s="42">
        <v>0</v>
      </c>
      <c r="N197" s="43">
        <v>0</v>
      </c>
      <c r="O197" s="44">
        <v>0</v>
      </c>
      <c r="P197" s="37"/>
      <c r="Q197" s="42">
        <v>0</v>
      </c>
      <c r="R197" s="43">
        <v>0</v>
      </c>
      <c r="S197" s="44">
        <v>0</v>
      </c>
      <c r="T197" s="6"/>
    </row>
    <row r="198" spans="2:20">
      <c r="B198" s="1"/>
      <c r="C198" s="13" t="s">
        <v>199</v>
      </c>
      <c r="D198" s="11"/>
      <c r="E198" s="38">
        <v>0</v>
      </c>
      <c r="F198" s="39">
        <v>0</v>
      </c>
      <c r="G198" s="40">
        <v>0</v>
      </c>
      <c r="H198" s="41"/>
      <c r="I198" s="38">
        <v>0</v>
      </c>
      <c r="J198" s="39">
        <v>0</v>
      </c>
      <c r="K198" s="40">
        <v>0</v>
      </c>
      <c r="L198" s="41"/>
      <c r="M198" s="38">
        <v>439.88</v>
      </c>
      <c r="N198" s="39">
        <v>439.88</v>
      </c>
      <c r="O198" s="40">
        <v>0</v>
      </c>
      <c r="P198" s="41"/>
      <c r="Q198" s="38">
        <v>439.88</v>
      </c>
      <c r="R198" s="39">
        <v>439.88</v>
      </c>
      <c r="S198" s="40">
        <v>0</v>
      </c>
      <c r="T198" s="6"/>
    </row>
    <row r="199" spans="2:20">
      <c r="B199" s="1"/>
      <c r="C199" s="14" t="s">
        <v>200</v>
      </c>
      <c r="D199" s="12"/>
      <c r="E199" s="42">
        <v>10491.07</v>
      </c>
      <c r="F199" s="43">
        <v>10491.07</v>
      </c>
      <c r="G199" s="44">
        <v>0</v>
      </c>
      <c r="H199" s="37"/>
      <c r="I199" s="42">
        <v>0</v>
      </c>
      <c r="J199" s="43">
        <v>0</v>
      </c>
      <c r="K199" s="44">
        <v>0</v>
      </c>
      <c r="L199" s="37"/>
      <c r="M199" s="42">
        <v>2857494.46</v>
      </c>
      <c r="N199" s="43">
        <v>2857494.46</v>
      </c>
      <c r="O199" s="44">
        <v>0</v>
      </c>
      <c r="P199" s="37"/>
      <c r="Q199" s="42">
        <v>2867985.53</v>
      </c>
      <c r="R199" s="43">
        <v>2867985.53</v>
      </c>
      <c r="S199" s="44">
        <v>0</v>
      </c>
      <c r="T199" s="6"/>
    </row>
    <row r="200" spans="2:20">
      <c r="B200" s="1"/>
      <c r="C200" s="13" t="s">
        <v>201</v>
      </c>
      <c r="D200" s="11"/>
      <c r="E200" s="38">
        <v>4154300679049.46</v>
      </c>
      <c r="F200" s="39">
        <v>869333460636.90967</v>
      </c>
      <c r="G200" s="40">
        <v>3284967218412.5498</v>
      </c>
      <c r="H200" s="41"/>
      <c r="I200" s="38">
        <v>1067335937271.29</v>
      </c>
      <c r="J200" s="39">
        <v>16842761863.950069</v>
      </c>
      <c r="K200" s="40">
        <v>1050493175407.34</v>
      </c>
      <c r="L200" s="41"/>
      <c r="M200" s="38">
        <v>729146495842.28003</v>
      </c>
      <c r="N200" s="39">
        <v>15444359881.300051</v>
      </c>
      <c r="O200" s="40">
        <v>713702135960.97998</v>
      </c>
      <c r="P200" s="41"/>
      <c r="Q200" s="38">
        <v>5950783112163.0303</v>
      </c>
      <c r="R200" s="39">
        <v>901620582382.16016</v>
      </c>
      <c r="S200" s="40">
        <v>5049162529780.8701</v>
      </c>
      <c r="T200" s="6"/>
    </row>
    <row r="201" spans="2:20">
      <c r="B201" s="1"/>
      <c r="C201" s="14" t="s">
        <v>202</v>
      </c>
      <c r="D201" s="12"/>
      <c r="E201" s="42">
        <v>2321584624004.6602</v>
      </c>
      <c r="F201" s="43">
        <v>848669488545.32031</v>
      </c>
      <c r="G201" s="44">
        <v>1472915135459.3401</v>
      </c>
      <c r="H201" s="37"/>
      <c r="I201" s="42">
        <v>427929470909.40997</v>
      </c>
      <c r="J201" s="43">
        <v>3670743777.039978</v>
      </c>
      <c r="K201" s="44">
        <v>424258727132.37</v>
      </c>
      <c r="L201" s="37"/>
      <c r="M201" s="42">
        <v>298939778705.75</v>
      </c>
      <c r="N201" s="43">
        <v>14363318432.179991</v>
      </c>
      <c r="O201" s="44">
        <v>284576460273.57001</v>
      </c>
      <c r="P201" s="37"/>
      <c r="Q201" s="42">
        <v>3048453873619.8198</v>
      </c>
      <c r="R201" s="43">
        <v>866703550754.54028</v>
      </c>
      <c r="S201" s="44">
        <v>2181750322865.28</v>
      </c>
      <c r="T201" s="6"/>
    </row>
    <row r="202" spans="2:20">
      <c r="B202" s="1"/>
      <c r="C202" s="13" t="s">
        <v>203</v>
      </c>
      <c r="D202" s="11"/>
      <c r="E202" s="38">
        <v>2038170327325.73</v>
      </c>
      <c r="F202" s="39">
        <v>626344108846.75</v>
      </c>
      <c r="G202" s="40">
        <v>1411826218478.98</v>
      </c>
      <c r="H202" s="41"/>
      <c r="I202" s="38">
        <v>403956433225.33002</v>
      </c>
      <c r="J202" s="39">
        <v>2828408078.1400151</v>
      </c>
      <c r="K202" s="40">
        <v>401128025147.19</v>
      </c>
      <c r="L202" s="41"/>
      <c r="M202" s="38">
        <v>285729947927.10999</v>
      </c>
      <c r="N202" s="39">
        <v>12983279392.64999</v>
      </c>
      <c r="O202" s="40">
        <v>272746668534.45999</v>
      </c>
      <c r="P202" s="41"/>
      <c r="Q202" s="38">
        <v>2727856708478.1699</v>
      </c>
      <c r="R202" s="39">
        <v>642155796317.54004</v>
      </c>
      <c r="S202" s="40">
        <v>2085700912160.6299</v>
      </c>
      <c r="T202" s="6"/>
    </row>
    <row r="203" spans="2:20">
      <c r="B203" s="1"/>
      <c r="C203" s="14" t="s">
        <v>204</v>
      </c>
      <c r="D203" s="12"/>
      <c r="E203" s="42">
        <v>1411826218478.98</v>
      </c>
      <c r="F203" s="43">
        <v>0</v>
      </c>
      <c r="G203" s="44">
        <v>1411826218478.98</v>
      </c>
      <c r="H203" s="37"/>
      <c r="I203" s="42">
        <v>401128025147.19</v>
      </c>
      <c r="J203" s="43">
        <v>0</v>
      </c>
      <c r="K203" s="44">
        <v>401128025147.19</v>
      </c>
      <c r="L203" s="37"/>
      <c r="M203" s="42">
        <v>272746668534.45999</v>
      </c>
      <c r="N203" s="43">
        <v>0</v>
      </c>
      <c r="O203" s="44">
        <v>272746668534.45999</v>
      </c>
      <c r="P203" s="37"/>
      <c r="Q203" s="42">
        <v>2085700912160.6299</v>
      </c>
      <c r="R203" s="43">
        <v>0</v>
      </c>
      <c r="S203" s="44">
        <v>2085700912160.6299</v>
      </c>
      <c r="T203" s="6"/>
    </row>
    <row r="204" spans="2:20">
      <c r="B204" s="1"/>
      <c r="C204" s="13" t="s">
        <v>205</v>
      </c>
      <c r="D204" s="11"/>
      <c r="E204" s="38">
        <v>255642372973.44</v>
      </c>
      <c r="F204" s="39">
        <v>0</v>
      </c>
      <c r="G204" s="40">
        <v>255642372973.44</v>
      </c>
      <c r="H204" s="41"/>
      <c r="I204" s="38">
        <v>16311587566.389999</v>
      </c>
      <c r="J204" s="39">
        <v>0</v>
      </c>
      <c r="K204" s="40">
        <v>16311587566.389999</v>
      </c>
      <c r="L204" s="41"/>
      <c r="M204" s="38">
        <v>25780989259.75</v>
      </c>
      <c r="N204" s="39">
        <v>0</v>
      </c>
      <c r="O204" s="40">
        <v>25780989259.75</v>
      </c>
      <c r="P204" s="41"/>
      <c r="Q204" s="38">
        <v>297734949799.58002</v>
      </c>
      <c r="R204" s="39">
        <v>0</v>
      </c>
      <c r="S204" s="40">
        <v>297734949799.58002</v>
      </c>
      <c r="T204" s="6"/>
    </row>
    <row r="205" spans="2:20">
      <c r="B205" s="1"/>
      <c r="C205" s="14" t="s">
        <v>206</v>
      </c>
      <c r="D205" s="12"/>
      <c r="E205" s="42">
        <v>211169579.50999999</v>
      </c>
      <c r="F205" s="43">
        <v>0</v>
      </c>
      <c r="G205" s="44">
        <v>211169579.50999999</v>
      </c>
      <c r="H205" s="37"/>
      <c r="I205" s="42">
        <v>1743669738.3599999</v>
      </c>
      <c r="J205" s="43">
        <v>0</v>
      </c>
      <c r="K205" s="44">
        <v>1743669738.3599999</v>
      </c>
      <c r="L205" s="37"/>
      <c r="M205" s="42">
        <v>428212848.62</v>
      </c>
      <c r="N205" s="43">
        <v>0</v>
      </c>
      <c r="O205" s="44">
        <v>428212848.62</v>
      </c>
      <c r="P205" s="37"/>
      <c r="Q205" s="42">
        <v>2383052166.4899998</v>
      </c>
      <c r="R205" s="43">
        <v>0</v>
      </c>
      <c r="S205" s="44">
        <v>2383052166.4899998</v>
      </c>
      <c r="T205" s="6"/>
    </row>
    <row r="206" spans="2:20">
      <c r="B206" s="1"/>
      <c r="C206" s="13" t="s">
        <v>207</v>
      </c>
      <c r="D206" s="11"/>
      <c r="E206" s="38">
        <v>822745777543.38</v>
      </c>
      <c r="F206" s="39">
        <v>0</v>
      </c>
      <c r="G206" s="40">
        <v>822745777543.38</v>
      </c>
      <c r="H206" s="41"/>
      <c r="I206" s="38">
        <v>17920295860.07</v>
      </c>
      <c r="J206" s="39">
        <v>0</v>
      </c>
      <c r="K206" s="40">
        <v>17920295860.07</v>
      </c>
      <c r="L206" s="41"/>
      <c r="M206" s="38">
        <v>1162657781.4400001</v>
      </c>
      <c r="N206" s="39">
        <v>0</v>
      </c>
      <c r="O206" s="40">
        <v>1162657781.4400001</v>
      </c>
      <c r="P206" s="41"/>
      <c r="Q206" s="38">
        <v>841828731184.89001</v>
      </c>
      <c r="R206" s="39">
        <v>0</v>
      </c>
      <c r="S206" s="40">
        <v>841828731184.89001</v>
      </c>
      <c r="T206" s="6"/>
    </row>
    <row r="207" spans="2:20">
      <c r="B207" s="1"/>
      <c r="C207" s="14" t="s">
        <v>208</v>
      </c>
      <c r="D207" s="12"/>
      <c r="E207" s="42">
        <v>774646143261.08997</v>
      </c>
      <c r="F207" s="43">
        <v>0</v>
      </c>
      <c r="G207" s="44">
        <v>774646143261.08997</v>
      </c>
      <c r="H207" s="37"/>
      <c r="I207" s="42">
        <v>882256726667.84998</v>
      </c>
      <c r="J207" s="43">
        <v>0</v>
      </c>
      <c r="K207" s="44">
        <v>882256726667.84998</v>
      </c>
      <c r="L207" s="37"/>
      <c r="M207" s="42">
        <v>378299560948.73999</v>
      </c>
      <c r="N207" s="43">
        <v>0</v>
      </c>
      <c r="O207" s="44">
        <v>378299560948.73999</v>
      </c>
      <c r="P207" s="37"/>
      <c r="Q207" s="42">
        <v>2035202430877.6799</v>
      </c>
      <c r="R207" s="43">
        <v>0</v>
      </c>
      <c r="S207" s="44">
        <v>2035202430877.6799</v>
      </c>
      <c r="T207" s="6"/>
    </row>
    <row r="208" spans="2:20">
      <c r="B208" s="1"/>
      <c r="C208" s="13" t="s">
        <v>209</v>
      </c>
      <c r="D208" s="11"/>
      <c r="E208" s="38">
        <v>69556488784.589996</v>
      </c>
      <c r="F208" s="39">
        <v>0</v>
      </c>
      <c r="G208" s="40">
        <v>69556488784.589996</v>
      </c>
      <c r="H208" s="41"/>
      <c r="I208" s="38">
        <v>29752994297.450001</v>
      </c>
      <c r="J208" s="39">
        <v>0</v>
      </c>
      <c r="K208" s="40">
        <v>29752994297.450001</v>
      </c>
      <c r="L208" s="41"/>
      <c r="M208" s="38">
        <v>42311838656.379997</v>
      </c>
      <c r="N208" s="39">
        <v>0</v>
      </c>
      <c r="O208" s="40">
        <v>42311838656.379997</v>
      </c>
      <c r="P208" s="41"/>
      <c r="Q208" s="38">
        <v>141621321738.42001</v>
      </c>
      <c r="R208" s="39">
        <v>0</v>
      </c>
      <c r="S208" s="40">
        <v>141621321738.42001</v>
      </c>
      <c r="T208" s="6"/>
    </row>
    <row r="209" spans="2:20">
      <c r="B209" s="1"/>
      <c r="C209" s="14" t="s">
        <v>210</v>
      </c>
      <c r="D209" s="12"/>
      <c r="E209" s="42">
        <v>0</v>
      </c>
      <c r="F209" s="43">
        <v>0</v>
      </c>
      <c r="G209" s="44">
        <v>0</v>
      </c>
      <c r="H209" s="37"/>
      <c r="I209" s="42">
        <v>57307.49</v>
      </c>
      <c r="J209" s="43">
        <v>0</v>
      </c>
      <c r="K209" s="44">
        <v>57307.49</v>
      </c>
      <c r="L209" s="37"/>
      <c r="M209" s="42">
        <v>654025045.00999999</v>
      </c>
      <c r="N209" s="43">
        <v>0</v>
      </c>
      <c r="O209" s="44">
        <v>654025045.00999999</v>
      </c>
      <c r="P209" s="37"/>
      <c r="Q209" s="42">
        <v>654082352.5</v>
      </c>
      <c r="R209" s="43">
        <v>0</v>
      </c>
      <c r="S209" s="44">
        <v>654082352.5</v>
      </c>
      <c r="T209" s="6"/>
    </row>
    <row r="210" spans="2:20">
      <c r="B210" s="1"/>
      <c r="C210" s="13" t="s">
        <v>211</v>
      </c>
      <c r="D210" s="11"/>
      <c r="E210" s="38">
        <v>0</v>
      </c>
      <c r="F210" s="39">
        <v>0</v>
      </c>
      <c r="G210" s="40">
        <v>0</v>
      </c>
      <c r="H210" s="41"/>
      <c r="I210" s="38">
        <v>0</v>
      </c>
      <c r="J210" s="39">
        <v>0</v>
      </c>
      <c r="K210" s="40">
        <v>0</v>
      </c>
      <c r="L210" s="41"/>
      <c r="M210" s="38">
        <v>2287161468.3099999</v>
      </c>
      <c r="N210" s="39">
        <v>0</v>
      </c>
      <c r="O210" s="40">
        <v>2287161468.3099999</v>
      </c>
      <c r="P210" s="41"/>
      <c r="Q210" s="38">
        <v>2287161468.3099999</v>
      </c>
      <c r="R210" s="39">
        <v>0</v>
      </c>
      <c r="S210" s="40">
        <v>2287161468.3099999</v>
      </c>
      <c r="T210" s="6"/>
    </row>
    <row r="211" spans="2:20">
      <c r="B211" s="1"/>
      <c r="C211" s="14" t="s">
        <v>212</v>
      </c>
      <c r="D211" s="12"/>
      <c r="E211" s="42">
        <v>-510975733663.03003</v>
      </c>
      <c r="F211" s="43">
        <v>0</v>
      </c>
      <c r="G211" s="44">
        <v>-510975733663.03003</v>
      </c>
      <c r="H211" s="37"/>
      <c r="I211" s="42">
        <v>-546857306290.41998</v>
      </c>
      <c r="J211" s="43">
        <v>0</v>
      </c>
      <c r="K211" s="44">
        <v>-546857306290.41998</v>
      </c>
      <c r="L211" s="37"/>
      <c r="M211" s="42">
        <v>-178177777473.79001</v>
      </c>
      <c r="N211" s="43">
        <v>0</v>
      </c>
      <c r="O211" s="44">
        <v>-178177777473.79001</v>
      </c>
      <c r="P211" s="37"/>
      <c r="Q211" s="42">
        <v>-1236010817427.24</v>
      </c>
      <c r="R211" s="43">
        <v>0</v>
      </c>
      <c r="S211" s="44">
        <v>-1236010817427.24</v>
      </c>
      <c r="T211" s="6"/>
    </row>
    <row r="212" spans="2:20">
      <c r="B212" s="1"/>
      <c r="C212" s="13" t="s">
        <v>213</v>
      </c>
      <c r="D212" s="11"/>
      <c r="E212" s="38">
        <v>54253530093.779999</v>
      </c>
      <c r="F212" s="39">
        <v>54253530093.779999</v>
      </c>
      <c r="G212" s="40">
        <v>0</v>
      </c>
      <c r="H212" s="41"/>
      <c r="I212" s="38">
        <v>2820653397.1100001</v>
      </c>
      <c r="J212" s="39">
        <v>2820653397.1100001</v>
      </c>
      <c r="K212" s="40">
        <v>0</v>
      </c>
      <c r="L212" s="41"/>
      <c r="M212" s="38">
        <v>10314676116.08</v>
      </c>
      <c r="N212" s="39">
        <v>10314676116.08</v>
      </c>
      <c r="O212" s="40">
        <v>0</v>
      </c>
      <c r="P212" s="41"/>
      <c r="Q212" s="38">
        <v>67388859606.970001</v>
      </c>
      <c r="R212" s="39">
        <v>67388859606.970001</v>
      </c>
      <c r="S212" s="40">
        <v>0</v>
      </c>
      <c r="T212" s="6"/>
    </row>
    <row r="213" spans="2:20">
      <c r="B213" s="1"/>
      <c r="C213" s="14" t="s">
        <v>214</v>
      </c>
      <c r="D213" s="12"/>
      <c r="E213" s="42">
        <v>0</v>
      </c>
      <c r="F213" s="43">
        <v>0</v>
      </c>
      <c r="G213" s="44">
        <v>0</v>
      </c>
      <c r="H213" s="37"/>
      <c r="I213" s="42">
        <v>386323.73</v>
      </c>
      <c r="J213" s="43">
        <v>386323.73</v>
      </c>
      <c r="K213" s="44">
        <v>0</v>
      </c>
      <c r="L213" s="37"/>
      <c r="M213" s="42">
        <v>867971625.90999997</v>
      </c>
      <c r="N213" s="43">
        <v>867971625.90999997</v>
      </c>
      <c r="O213" s="44">
        <v>0</v>
      </c>
      <c r="P213" s="37"/>
      <c r="Q213" s="42">
        <v>868357949.63999999</v>
      </c>
      <c r="R213" s="43">
        <v>868357949.63999999</v>
      </c>
      <c r="S213" s="44">
        <v>0</v>
      </c>
      <c r="T213" s="6"/>
    </row>
    <row r="214" spans="2:20">
      <c r="B214" s="1"/>
      <c r="C214" s="13" t="s">
        <v>215</v>
      </c>
      <c r="D214" s="11"/>
      <c r="E214" s="38">
        <v>0</v>
      </c>
      <c r="F214" s="39">
        <v>0</v>
      </c>
      <c r="G214" s="40">
        <v>0</v>
      </c>
      <c r="H214" s="41"/>
      <c r="I214" s="38">
        <v>58411765.619999997</v>
      </c>
      <c r="J214" s="39">
        <v>58411765.619999997</v>
      </c>
      <c r="K214" s="40">
        <v>0</v>
      </c>
      <c r="L214" s="41"/>
      <c r="M214" s="38">
        <v>267994238.24000001</v>
      </c>
      <c r="N214" s="39">
        <v>267994238.24000001</v>
      </c>
      <c r="O214" s="40">
        <v>0</v>
      </c>
      <c r="P214" s="41"/>
      <c r="Q214" s="38">
        <v>326406003.86000001</v>
      </c>
      <c r="R214" s="39">
        <v>326406003.86000001</v>
      </c>
      <c r="S214" s="40">
        <v>0</v>
      </c>
      <c r="T214" s="6"/>
    </row>
    <row r="215" spans="2:20">
      <c r="B215" s="1"/>
      <c r="C215" s="14" t="s">
        <v>216</v>
      </c>
      <c r="D215" s="12"/>
      <c r="E215" s="42">
        <v>54280548093.370003</v>
      </c>
      <c r="F215" s="43">
        <v>54280548093.370003</v>
      </c>
      <c r="G215" s="44">
        <v>0</v>
      </c>
      <c r="H215" s="37"/>
      <c r="I215" s="42">
        <v>77025862.939999998</v>
      </c>
      <c r="J215" s="43">
        <v>77025862.939999998</v>
      </c>
      <c r="K215" s="44">
        <v>0</v>
      </c>
      <c r="L215" s="37"/>
      <c r="M215" s="42">
        <v>828359057.38</v>
      </c>
      <c r="N215" s="43">
        <v>828359057.38</v>
      </c>
      <c r="O215" s="44">
        <v>0</v>
      </c>
      <c r="P215" s="37"/>
      <c r="Q215" s="42">
        <v>55185933013.690002</v>
      </c>
      <c r="R215" s="43">
        <v>55185933013.690002</v>
      </c>
      <c r="S215" s="44">
        <v>0</v>
      </c>
      <c r="T215" s="6"/>
    </row>
    <row r="216" spans="2:20">
      <c r="B216" s="1"/>
      <c r="C216" s="13" t="s">
        <v>217</v>
      </c>
      <c r="D216" s="11"/>
      <c r="E216" s="38">
        <v>0</v>
      </c>
      <c r="F216" s="39">
        <v>0</v>
      </c>
      <c r="G216" s="40">
        <v>0</v>
      </c>
      <c r="H216" s="41"/>
      <c r="I216" s="38">
        <v>61026477.579999998</v>
      </c>
      <c r="J216" s="39">
        <v>61026477.579999998</v>
      </c>
      <c r="K216" s="40">
        <v>0</v>
      </c>
      <c r="L216" s="41"/>
      <c r="M216" s="38">
        <v>4278817437.0900002</v>
      </c>
      <c r="N216" s="39">
        <v>4278817437.0900002</v>
      </c>
      <c r="O216" s="40">
        <v>0</v>
      </c>
      <c r="P216" s="41"/>
      <c r="Q216" s="38">
        <v>4339843914.6700001</v>
      </c>
      <c r="R216" s="39">
        <v>4339843914.6700001</v>
      </c>
      <c r="S216" s="40">
        <v>0</v>
      </c>
      <c r="T216" s="6"/>
    </row>
    <row r="217" spans="2:20">
      <c r="B217" s="1"/>
      <c r="C217" s="14" t="s">
        <v>218</v>
      </c>
      <c r="D217" s="12"/>
      <c r="E217" s="42">
        <v>0</v>
      </c>
      <c r="F217" s="43">
        <v>0</v>
      </c>
      <c r="G217" s="44">
        <v>0</v>
      </c>
      <c r="H217" s="37"/>
      <c r="I217" s="42">
        <v>2724421774.9699998</v>
      </c>
      <c r="J217" s="43">
        <v>2724421774.9699998</v>
      </c>
      <c r="K217" s="44">
        <v>0</v>
      </c>
      <c r="L217" s="37"/>
      <c r="M217" s="42">
        <v>1866005586.1900001</v>
      </c>
      <c r="N217" s="43">
        <v>1866005586.1900001</v>
      </c>
      <c r="O217" s="44">
        <v>0</v>
      </c>
      <c r="P217" s="37"/>
      <c r="Q217" s="42">
        <v>4590427361.1599998</v>
      </c>
      <c r="R217" s="43">
        <v>4590427361.1599998</v>
      </c>
      <c r="S217" s="44">
        <v>0</v>
      </c>
      <c r="T217" s="6"/>
    </row>
    <row r="218" spans="2:20">
      <c r="B218" s="1"/>
      <c r="C218" s="13" t="s">
        <v>219</v>
      </c>
      <c r="D218" s="11"/>
      <c r="E218" s="38">
        <v>0</v>
      </c>
      <c r="F218" s="39">
        <v>0</v>
      </c>
      <c r="G218" s="40">
        <v>0</v>
      </c>
      <c r="H218" s="41"/>
      <c r="I218" s="38">
        <v>350463749.61000001</v>
      </c>
      <c r="J218" s="39">
        <v>350463749.61000001</v>
      </c>
      <c r="K218" s="40">
        <v>0</v>
      </c>
      <c r="L218" s="41"/>
      <c r="M218" s="38">
        <v>5451105766.5</v>
      </c>
      <c r="N218" s="39">
        <v>5451105766.5</v>
      </c>
      <c r="O218" s="40">
        <v>0</v>
      </c>
      <c r="P218" s="41"/>
      <c r="Q218" s="38">
        <v>5801569516.1099997</v>
      </c>
      <c r="R218" s="39">
        <v>5801569516.1099997</v>
      </c>
      <c r="S218" s="40">
        <v>0</v>
      </c>
      <c r="T218" s="6"/>
    </row>
    <row r="219" spans="2:20">
      <c r="B219" s="1"/>
      <c r="C219" s="14" t="s">
        <v>220</v>
      </c>
      <c r="D219" s="12"/>
      <c r="E219" s="42">
        <v>0</v>
      </c>
      <c r="F219" s="43">
        <v>0</v>
      </c>
      <c r="G219" s="44">
        <v>0</v>
      </c>
      <c r="H219" s="37"/>
      <c r="I219" s="42">
        <v>336587558.81999999</v>
      </c>
      <c r="J219" s="43">
        <v>336587558.81999999</v>
      </c>
      <c r="K219" s="44">
        <v>0</v>
      </c>
      <c r="L219" s="37"/>
      <c r="M219" s="42">
        <v>5204723.8899999997</v>
      </c>
      <c r="N219" s="43">
        <v>5204723.8899999997</v>
      </c>
      <c r="O219" s="44">
        <v>0</v>
      </c>
      <c r="P219" s="37"/>
      <c r="Q219" s="42">
        <v>341792282.70999998</v>
      </c>
      <c r="R219" s="43">
        <v>341792282.70999998</v>
      </c>
      <c r="S219" s="44">
        <v>0</v>
      </c>
      <c r="T219" s="6"/>
    </row>
    <row r="220" spans="2:20">
      <c r="B220" s="1"/>
      <c r="C220" s="13" t="s">
        <v>221</v>
      </c>
      <c r="D220" s="11"/>
      <c r="E220" s="38">
        <v>-27017999.59</v>
      </c>
      <c r="F220" s="39">
        <v>-27017999.59</v>
      </c>
      <c r="G220" s="40">
        <v>0</v>
      </c>
      <c r="H220" s="41"/>
      <c r="I220" s="38">
        <v>-787670116.15999997</v>
      </c>
      <c r="J220" s="39">
        <v>-787670116.15999997</v>
      </c>
      <c r="K220" s="40">
        <v>0</v>
      </c>
      <c r="L220" s="41"/>
      <c r="M220" s="38">
        <v>-3250782319.1199999</v>
      </c>
      <c r="N220" s="39">
        <v>-3250782319.1199999</v>
      </c>
      <c r="O220" s="40">
        <v>0</v>
      </c>
      <c r="P220" s="41"/>
      <c r="Q220" s="38">
        <v>-4065470434.8699999</v>
      </c>
      <c r="R220" s="39">
        <v>-4065470434.8699999</v>
      </c>
      <c r="S220" s="40">
        <v>0</v>
      </c>
      <c r="T220" s="6"/>
    </row>
    <row r="221" spans="2:20">
      <c r="B221" s="1"/>
      <c r="C221" s="14" t="s">
        <v>222</v>
      </c>
      <c r="D221" s="12"/>
      <c r="E221" s="42">
        <v>0</v>
      </c>
      <c r="F221" s="43">
        <v>0</v>
      </c>
      <c r="G221" s="44">
        <v>0</v>
      </c>
      <c r="H221" s="37"/>
      <c r="I221" s="42">
        <v>3745568.89</v>
      </c>
      <c r="J221" s="43">
        <v>3745568.89</v>
      </c>
      <c r="K221" s="44">
        <v>0</v>
      </c>
      <c r="L221" s="37"/>
      <c r="M221" s="42">
        <v>1181721167.6800001</v>
      </c>
      <c r="N221" s="43">
        <v>1181721167.6800001</v>
      </c>
      <c r="O221" s="44">
        <v>0</v>
      </c>
      <c r="P221" s="37"/>
      <c r="Q221" s="42">
        <v>1185466736.5699999</v>
      </c>
      <c r="R221" s="43">
        <v>1185466736.5699999</v>
      </c>
      <c r="S221" s="44">
        <v>0</v>
      </c>
      <c r="T221" s="6"/>
    </row>
    <row r="222" spans="2:20">
      <c r="B222" s="1"/>
      <c r="C222" s="13" t="s">
        <v>223</v>
      </c>
      <c r="D222" s="11"/>
      <c r="E222" s="38">
        <v>0</v>
      </c>
      <c r="F222" s="39">
        <v>0</v>
      </c>
      <c r="G222" s="40">
        <v>0</v>
      </c>
      <c r="H222" s="41"/>
      <c r="I222" s="38">
        <v>3745568.89</v>
      </c>
      <c r="J222" s="39">
        <v>3745568.89</v>
      </c>
      <c r="K222" s="40">
        <v>0</v>
      </c>
      <c r="L222" s="41"/>
      <c r="M222" s="38">
        <v>26803431.140000001</v>
      </c>
      <c r="N222" s="39">
        <v>26803431.140000001</v>
      </c>
      <c r="O222" s="40">
        <v>0</v>
      </c>
      <c r="P222" s="41"/>
      <c r="Q222" s="38">
        <v>30549000.030000001</v>
      </c>
      <c r="R222" s="39">
        <v>30549000.030000001</v>
      </c>
      <c r="S222" s="40">
        <v>0</v>
      </c>
      <c r="T222" s="6"/>
    </row>
    <row r="223" spans="2:20">
      <c r="B223" s="1"/>
      <c r="C223" s="14" t="s">
        <v>224</v>
      </c>
      <c r="D223" s="12"/>
      <c r="E223" s="42">
        <v>0</v>
      </c>
      <c r="F223" s="43">
        <v>0</v>
      </c>
      <c r="G223" s="44">
        <v>0</v>
      </c>
      <c r="H223" s="37"/>
      <c r="I223" s="42">
        <v>0</v>
      </c>
      <c r="J223" s="43">
        <v>0</v>
      </c>
      <c r="K223" s="44">
        <v>0</v>
      </c>
      <c r="L223" s="37"/>
      <c r="M223" s="42">
        <v>13155688.949999999</v>
      </c>
      <c r="N223" s="43">
        <v>13155688.949999999</v>
      </c>
      <c r="O223" s="44">
        <v>0</v>
      </c>
      <c r="P223" s="37"/>
      <c r="Q223" s="42">
        <v>13155688.949999999</v>
      </c>
      <c r="R223" s="43">
        <v>13155688.949999999</v>
      </c>
      <c r="S223" s="44">
        <v>0</v>
      </c>
      <c r="T223" s="6"/>
    </row>
    <row r="224" spans="2:20">
      <c r="B224" s="1"/>
      <c r="C224" s="13" t="s">
        <v>225</v>
      </c>
      <c r="D224" s="11"/>
      <c r="E224" s="38">
        <v>0</v>
      </c>
      <c r="F224" s="39">
        <v>0</v>
      </c>
      <c r="G224" s="40">
        <v>0</v>
      </c>
      <c r="H224" s="41"/>
      <c r="I224" s="38">
        <v>0</v>
      </c>
      <c r="J224" s="39">
        <v>0</v>
      </c>
      <c r="K224" s="40">
        <v>0</v>
      </c>
      <c r="L224" s="41"/>
      <c r="M224" s="38">
        <v>484856923.20999998</v>
      </c>
      <c r="N224" s="39">
        <v>484856923.20999998</v>
      </c>
      <c r="O224" s="40">
        <v>0</v>
      </c>
      <c r="P224" s="41"/>
      <c r="Q224" s="38">
        <v>484856923.20999998</v>
      </c>
      <c r="R224" s="39">
        <v>484856923.20999998</v>
      </c>
      <c r="S224" s="40">
        <v>0</v>
      </c>
      <c r="T224" s="6"/>
    </row>
    <row r="225" spans="2:20">
      <c r="B225" s="1"/>
      <c r="C225" s="14" t="s">
        <v>226</v>
      </c>
      <c r="D225" s="12"/>
      <c r="E225" s="42">
        <v>0</v>
      </c>
      <c r="F225" s="43">
        <v>0</v>
      </c>
      <c r="G225" s="44">
        <v>0</v>
      </c>
      <c r="H225" s="37"/>
      <c r="I225" s="42">
        <v>0</v>
      </c>
      <c r="J225" s="43">
        <v>0</v>
      </c>
      <c r="K225" s="44">
        <v>0</v>
      </c>
      <c r="L225" s="37"/>
      <c r="M225" s="42">
        <v>174704961.28999999</v>
      </c>
      <c r="N225" s="43">
        <v>174704961.28999999</v>
      </c>
      <c r="O225" s="44">
        <v>0</v>
      </c>
      <c r="P225" s="37"/>
      <c r="Q225" s="42">
        <v>174704961.28999999</v>
      </c>
      <c r="R225" s="43">
        <v>174704961.28999999</v>
      </c>
      <c r="S225" s="44">
        <v>0</v>
      </c>
      <c r="T225" s="6"/>
    </row>
    <row r="226" spans="2:20">
      <c r="B226" s="1"/>
      <c r="C226" s="13" t="s">
        <v>227</v>
      </c>
      <c r="D226" s="11"/>
      <c r="E226" s="38">
        <v>0</v>
      </c>
      <c r="F226" s="39">
        <v>0</v>
      </c>
      <c r="G226" s="40">
        <v>0</v>
      </c>
      <c r="H226" s="41"/>
      <c r="I226" s="38">
        <v>0</v>
      </c>
      <c r="J226" s="39">
        <v>0</v>
      </c>
      <c r="K226" s="40">
        <v>0</v>
      </c>
      <c r="L226" s="41"/>
      <c r="M226" s="38">
        <v>299738739.20999998</v>
      </c>
      <c r="N226" s="39">
        <v>299738739.20999998</v>
      </c>
      <c r="O226" s="40">
        <v>0</v>
      </c>
      <c r="P226" s="41"/>
      <c r="Q226" s="38">
        <v>299738739.20999998</v>
      </c>
      <c r="R226" s="39">
        <v>299738739.20999998</v>
      </c>
      <c r="S226" s="40">
        <v>0</v>
      </c>
      <c r="T226" s="6"/>
    </row>
    <row r="227" spans="2:20">
      <c r="B227" s="1"/>
      <c r="C227" s="14" t="s">
        <v>228</v>
      </c>
      <c r="D227" s="12"/>
      <c r="E227" s="42">
        <v>0</v>
      </c>
      <c r="F227" s="43">
        <v>0</v>
      </c>
      <c r="G227" s="44">
        <v>0</v>
      </c>
      <c r="H227" s="37"/>
      <c r="I227" s="42">
        <v>0</v>
      </c>
      <c r="J227" s="43">
        <v>0</v>
      </c>
      <c r="K227" s="44">
        <v>0</v>
      </c>
      <c r="L227" s="37"/>
      <c r="M227" s="42">
        <v>179014717.25</v>
      </c>
      <c r="N227" s="43">
        <v>179014717.25</v>
      </c>
      <c r="O227" s="44">
        <v>0</v>
      </c>
      <c r="P227" s="37"/>
      <c r="Q227" s="42">
        <v>179014717.25</v>
      </c>
      <c r="R227" s="43">
        <v>179014717.25</v>
      </c>
      <c r="S227" s="44">
        <v>0</v>
      </c>
      <c r="T227" s="6"/>
    </row>
    <row r="228" spans="2:20">
      <c r="B228" s="1"/>
      <c r="C228" s="13" t="s">
        <v>229</v>
      </c>
      <c r="D228" s="11"/>
      <c r="E228" s="38">
        <v>0</v>
      </c>
      <c r="F228" s="39">
        <v>0</v>
      </c>
      <c r="G228" s="40">
        <v>0</v>
      </c>
      <c r="H228" s="41"/>
      <c r="I228" s="38">
        <v>0</v>
      </c>
      <c r="J228" s="39">
        <v>0</v>
      </c>
      <c r="K228" s="40">
        <v>0</v>
      </c>
      <c r="L228" s="41"/>
      <c r="M228" s="38">
        <v>7944561.8600000003</v>
      </c>
      <c r="N228" s="39">
        <v>7944561.8600000003</v>
      </c>
      <c r="O228" s="40">
        <v>0</v>
      </c>
      <c r="P228" s="41"/>
      <c r="Q228" s="38">
        <v>7944561.8600000003</v>
      </c>
      <c r="R228" s="39">
        <v>7944561.8600000003</v>
      </c>
      <c r="S228" s="40">
        <v>0</v>
      </c>
      <c r="T228" s="6"/>
    </row>
    <row r="229" spans="2:20">
      <c r="B229" s="1"/>
      <c r="C229" s="14" t="s">
        <v>230</v>
      </c>
      <c r="D229" s="12"/>
      <c r="E229" s="42">
        <v>0</v>
      </c>
      <c r="F229" s="43">
        <v>0</v>
      </c>
      <c r="G229" s="44">
        <v>0</v>
      </c>
      <c r="H229" s="37"/>
      <c r="I229" s="42">
        <v>0</v>
      </c>
      <c r="J229" s="43">
        <v>0</v>
      </c>
      <c r="K229" s="44">
        <v>0</v>
      </c>
      <c r="L229" s="37"/>
      <c r="M229" s="42">
        <v>-4497855.2300000004</v>
      </c>
      <c r="N229" s="43">
        <v>-4497855.2300000004</v>
      </c>
      <c r="O229" s="44">
        <v>0</v>
      </c>
      <c r="P229" s="37"/>
      <c r="Q229" s="42">
        <v>-4497855.2300000004</v>
      </c>
      <c r="R229" s="43">
        <v>-4497855.2300000004</v>
      </c>
      <c r="S229" s="44">
        <v>0</v>
      </c>
      <c r="T229" s="6"/>
    </row>
    <row r="230" spans="2:20">
      <c r="B230" s="1"/>
      <c r="C230" s="13" t="s">
        <v>231</v>
      </c>
      <c r="D230" s="11"/>
      <c r="E230" s="38">
        <v>545731515873</v>
      </c>
      <c r="F230" s="39">
        <v>545731515873</v>
      </c>
      <c r="G230" s="40">
        <v>0</v>
      </c>
      <c r="H230" s="41"/>
      <c r="I230" s="38">
        <v>0</v>
      </c>
      <c r="J230" s="39">
        <v>0</v>
      </c>
      <c r="K230" s="40">
        <v>0</v>
      </c>
      <c r="L230" s="41"/>
      <c r="M230" s="38">
        <v>393527925.93000001</v>
      </c>
      <c r="N230" s="39">
        <v>393527925.93000001</v>
      </c>
      <c r="O230" s="40">
        <v>0</v>
      </c>
      <c r="P230" s="41"/>
      <c r="Q230" s="38">
        <v>546125043798.92999</v>
      </c>
      <c r="R230" s="39">
        <v>546125043798.92999</v>
      </c>
      <c r="S230" s="40">
        <v>0</v>
      </c>
      <c r="T230" s="6"/>
    </row>
    <row r="231" spans="2:20">
      <c r="B231" s="1"/>
      <c r="C231" s="14" t="s">
        <v>232</v>
      </c>
      <c r="D231" s="12"/>
      <c r="E231" s="42">
        <v>0</v>
      </c>
      <c r="F231" s="43">
        <v>0</v>
      </c>
      <c r="G231" s="44">
        <v>0</v>
      </c>
      <c r="H231" s="37"/>
      <c r="I231" s="42">
        <v>0</v>
      </c>
      <c r="J231" s="43">
        <v>0</v>
      </c>
      <c r="K231" s="44">
        <v>0</v>
      </c>
      <c r="L231" s="37"/>
      <c r="M231" s="42">
        <v>15719270.74</v>
      </c>
      <c r="N231" s="43">
        <v>15719270.74</v>
      </c>
      <c r="O231" s="44">
        <v>0</v>
      </c>
      <c r="P231" s="37"/>
      <c r="Q231" s="42">
        <v>15719270.74</v>
      </c>
      <c r="R231" s="43">
        <v>15719270.74</v>
      </c>
      <c r="S231" s="44">
        <v>0</v>
      </c>
      <c r="T231" s="6"/>
    </row>
    <row r="232" spans="2:20">
      <c r="B232" s="1"/>
      <c r="C232" s="13" t="s">
        <v>233</v>
      </c>
      <c r="D232" s="11"/>
      <c r="E232" s="38">
        <v>0</v>
      </c>
      <c r="F232" s="39">
        <v>0</v>
      </c>
      <c r="G232" s="40">
        <v>0</v>
      </c>
      <c r="H232" s="41"/>
      <c r="I232" s="38">
        <v>0</v>
      </c>
      <c r="J232" s="39">
        <v>0</v>
      </c>
      <c r="K232" s="40">
        <v>0</v>
      </c>
      <c r="L232" s="41"/>
      <c r="M232" s="38">
        <v>57350888.75</v>
      </c>
      <c r="N232" s="39">
        <v>57350888.75</v>
      </c>
      <c r="O232" s="40">
        <v>0</v>
      </c>
      <c r="P232" s="41"/>
      <c r="Q232" s="38">
        <v>57350888.75</v>
      </c>
      <c r="R232" s="39">
        <v>57350888.75</v>
      </c>
      <c r="S232" s="40">
        <v>0</v>
      </c>
      <c r="T232" s="6"/>
    </row>
    <row r="233" spans="2:20">
      <c r="B233" s="1"/>
      <c r="C233" s="14" t="s">
        <v>234</v>
      </c>
      <c r="D233" s="12"/>
      <c r="E233" s="42">
        <v>580203235283.5</v>
      </c>
      <c r="F233" s="43">
        <v>580203235283.5</v>
      </c>
      <c r="G233" s="44">
        <v>0</v>
      </c>
      <c r="H233" s="37"/>
      <c r="I233" s="42">
        <v>0</v>
      </c>
      <c r="J233" s="43">
        <v>0</v>
      </c>
      <c r="K233" s="44">
        <v>0</v>
      </c>
      <c r="L233" s="37"/>
      <c r="M233" s="42">
        <v>8791586.2599999998</v>
      </c>
      <c r="N233" s="43">
        <v>8791586.2599999998</v>
      </c>
      <c r="O233" s="44">
        <v>0</v>
      </c>
      <c r="P233" s="37"/>
      <c r="Q233" s="42">
        <v>580212026869.76001</v>
      </c>
      <c r="R233" s="43">
        <v>580212026869.76001</v>
      </c>
      <c r="S233" s="44">
        <v>0</v>
      </c>
      <c r="T233" s="6"/>
    </row>
    <row r="234" spans="2:20">
      <c r="B234" s="1"/>
      <c r="C234" s="13" t="s">
        <v>235</v>
      </c>
      <c r="D234" s="11"/>
      <c r="E234" s="38">
        <v>0</v>
      </c>
      <c r="F234" s="39">
        <v>0</v>
      </c>
      <c r="G234" s="40">
        <v>0</v>
      </c>
      <c r="H234" s="41"/>
      <c r="I234" s="38">
        <v>0</v>
      </c>
      <c r="J234" s="39">
        <v>0</v>
      </c>
      <c r="K234" s="40">
        <v>0</v>
      </c>
      <c r="L234" s="41"/>
      <c r="M234" s="38">
        <v>203649551.78999999</v>
      </c>
      <c r="N234" s="39">
        <v>203649551.78999999</v>
      </c>
      <c r="O234" s="40">
        <v>0</v>
      </c>
      <c r="P234" s="41"/>
      <c r="Q234" s="38">
        <v>203649551.78999999</v>
      </c>
      <c r="R234" s="39">
        <v>203649551.78999999</v>
      </c>
      <c r="S234" s="40">
        <v>0</v>
      </c>
      <c r="T234" s="6"/>
    </row>
    <row r="235" spans="2:20">
      <c r="B235" s="1"/>
      <c r="C235" s="14" t="s">
        <v>236</v>
      </c>
      <c r="D235" s="12"/>
      <c r="E235" s="42">
        <v>1623208.81</v>
      </c>
      <c r="F235" s="43">
        <v>1623208.81</v>
      </c>
      <c r="G235" s="44">
        <v>0</v>
      </c>
      <c r="H235" s="37"/>
      <c r="I235" s="42">
        <v>0</v>
      </c>
      <c r="J235" s="43">
        <v>0</v>
      </c>
      <c r="K235" s="44">
        <v>0</v>
      </c>
      <c r="L235" s="37"/>
      <c r="M235" s="42">
        <v>26816525.390000001</v>
      </c>
      <c r="N235" s="43">
        <v>26816525.390000001</v>
      </c>
      <c r="O235" s="44">
        <v>0</v>
      </c>
      <c r="P235" s="37"/>
      <c r="Q235" s="42">
        <v>28439734.199999999</v>
      </c>
      <c r="R235" s="43">
        <v>28439734.199999999</v>
      </c>
      <c r="S235" s="44">
        <v>0</v>
      </c>
      <c r="T235" s="6"/>
    </row>
    <row r="236" spans="2:20">
      <c r="B236" s="1"/>
      <c r="C236" s="13" t="s">
        <v>237</v>
      </c>
      <c r="D236" s="11"/>
      <c r="E236" s="38">
        <v>0</v>
      </c>
      <c r="F236" s="39">
        <v>0</v>
      </c>
      <c r="G236" s="40">
        <v>0</v>
      </c>
      <c r="H236" s="41"/>
      <c r="I236" s="38">
        <v>0</v>
      </c>
      <c r="J236" s="39">
        <v>0</v>
      </c>
      <c r="K236" s="40">
        <v>0</v>
      </c>
      <c r="L236" s="41"/>
      <c r="M236" s="38">
        <v>1444848.6</v>
      </c>
      <c r="N236" s="39">
        <v>1444848.6</v>
      </c>
      <c r="O236" s="40">
        <v>0</v>
      </c>
      <c r="P236" s="41"/>
      <c r="Q236" s="38">
        <v>1444848.6</v>
      </c>
      <c r="R236" s="39">
        <v>1444848.6</v>
      </c>
      <c r="S236" s="40">
        <v>0</v>
      </c>
      <c r="T236" s="6"/>
    </row>
    <row r="237" spans="2:20">
      <c r="B237" s="1"/>
      <c r="C237" s="14" t="s">
        <v>238</v>
      </c>
      <c r="D237" s="12"/>
      <c r="E237" s="42">
        <v>0</v>
      </c>
      <c r="F237" s="43">
        <v>0</v>
      </c>
      <c r="G237" s="44">
        <v>0</v>
      </c>
      <c r="H237" s="37"/>
      <c r="I237" s="42">
        <v>0</v>
      </c>
      <c r="J237" s="43">
        <v>0</v>
      </c>
      <c r="K237" s="44">
        <v>0</v>
      </c>
      <c r="L237" s="37"/>
      <c r="M237" s="42">
        <v>81143190.200000003</v>
      </c>
      <c r="N237" s="43">
        <v>81143190.200000003</v>
      </c>
      <c r="O237" s="44">
        <v>0</v>
      </c>
      <c r="P237" s="37"/>
      <c r="Q237" s="42">
        <v>81143190.200000003</v>
      </c>
      <c r="R237" s="43">
        <v>81143190.200000003</v>
      </c>
      <c r="S237" s="44">
        <v>0</v>
      </c>
      <c r="T237" s="6"/>
    </row>
    <row r="238" spans="2:20">
      <c r="B238" s="1"/>
      <c r="C238" s="13" t="s">
        <v>239</v>
      </c>
      <c r="D238" s="11"/>
      <c r="E238" s="38">
        <v>-34473342619.309998</v>
      </c>
      <c r="F238" s="39">
        <v>-34473342619.309998</v>
      </c>
      <c r="G238" s="40">
        <v>0</v>
      </c>
      <c r="H238" s="41"/>
      <c r="I238" s="38">
        <v>0</v>
      </c>
      <c r="J238" s="39">
        <v>0</v>
      </c>
      <c r="K238" s="40">
        <v>0</v>
      </c>
      <c r="L238" s="41"/>
      <c r="M238" s="38">
        <v>-1387935.8</v>
      </c>
      <c r="N238" s="39">
        <v>-1387935.8</v>
      </c>
      <c r="O238" s="40">
        <v>0</v>
      </c>
      <c r="P238" s="41"/>
      <c r="Q238" s="38">
        <v>-34474730555.110001</v>
      </c>
      <c r="R238" s="39">
        <v>-34474730555.110001</v>
      </c>
      <c r="S238" s="40">
        <v>0</v>
      </c>
      <c r="T238" s="6"/>
    </row>
    <row r="239" spans="2:20">
      <c r="B239" s="1"/>
      <c r="C239" s="14" t="s">
        <v>240</v>
      </c>
      <c r="D239" s="12"/>
      <c r="E239" s="42">
        <v>26359062879.970001</v>
      </c>
      <c r="F239" s="43">
        <v>26359062879.970001</v>
      </c>
      <c r="G239" s="44">
        <v>0</v>
      </c>
      <c r="H239" s="37"/>
      <c r="I239" s="42">
        <v>4009112.14</v>
      </c>
      <c r="J239" s="43">
        <v>4009112.14</v>
      </c>
      <c r="K239" s="44">
        <v>0</v>
      </c>
      <c r="L239" s="37"/>
      <c r="M239" s="42">
        <v>1093354182.96</v>
      </c>
      <c r="N239" s="43">
        <v>1093354182.96</v>
      </c>
      <c r="O239" s="44">
        <v>0</v>
      </c>
      <c r="P239" s="37"/>
      <c r="Q239" s="42">
        <v>27456426175.07</v>
      </c>
      <c r="R239" s="43">
        <v>27456426175.07</v>
      </c>
      <c r="S239" s="44">
        <v>0</v>
      </c>
      <c r="T239" s="6"/>
    </row>
    <row r="240" spans="2:20">
      <c r="B240" s="1"/>
      <c r="C240" s="13" t="s">
        <v>241</v>
      </c>
      <c r="D240" s="11"/>
      <c r="E240" s="38">
        <v>0</v>
      </c>
      <c r="F240" s="39">
        <v>0</v>
      </c>
      <c r="G240" s="40">
        <v>0</v>
      </c>
      <c r="H240" s="41"/>
      <c r="I240" s="38">
        <v>936.88</v>
      </c>
      <c r="J240" s="39">
        <v>936.88</v>
      </c>
      <c r="K240" s="40">
        <v>0</v>
      </c>
      <c r="L240" s="41"/>
      <c r="M240" s="38">
        <v>43598446.57</v>
      </c>
      <c r="N240" s="39">
        <v>43598446.57</v>
      </c>
      <c r="O240" s="40">
        <v>0</v>
      </c>
      <c r="P240" s="41"/>
      <c r="Q240" s="38">
        <v>43599383.450000003</v>
      </c>
      <c r="R240" s="39">
        <v>43599383.450000003</v>
      </c>
      <c r="S240" s="40">
        <v>0</v>
      </c>
      <c r="T240" s="6"/>
    </row>
    <row r="241" spans="2:20">
      <c r="B241" s="1"/>
      <c r="C241" s="14" t="s">
        <v>242</v>
      </c>
      <c r="D241" s="12"/>
      <c r="E241" s="42">
        <v>0</v>
      </c>
      <c r="F241" s="43">
        <v>0</v>
      </c>
      <c r="G241" s="44">
        <v>0</v>
      </c>
      <c r="H241" s="37"/>
      <c r="I241" s="42">
        <v>514736.21</v>
      </c>
      <c r="J241" s="43">
        <v>514736.21</v>
      </c>
      <c r="K241" s="44">
        <v>0</v>
      </c>
      <c r="L241" s="37"/>
      <c r="M241" s="42">
        <v>28521.32</v>
      </c>
      <c r="N241" s="43">
        <v>28521.32</v>
      </c>
      <c r="O241" s="44">
        <v>0</v>
      </c>
      <c r="P241" s="37"/>
      <c r="Q241" s="42">
        <v>543257.53</v>
      </c>
      <c r="R241" s="43">
        <v>543257.53</v>
      </c>
      <c r="S241" s="44">
        <v>0</v>
      </c>
      <c r="T241" s="6"/>
    </row>
    <row r="242" spans="2:20">
      <c r="B242" s="1"/>
      <c r="C242" s="13" t="s">
        <v>243</v>
      </c>
      <c r="D242" s="11"/>
      <c r="E242" s="38">
        <v>29005078110.32</v>
      </c>
      <c r="F242" s="39">
        <v>29005078110.32</v>
      </c>
      <c r="G242" s="40">
        <v>0</v>
      </c>
      <c r="H242" s="41"/>
      <c r="I242" s="38">
        <v>2719053.78</v>
      </c>
      <c r="J242" s="39">
        <v>2719053.78</v>
      </c>
      <c r="K242" s="40">
        <v>0</v>
      </c>
      <c r="L242" s="41"/>
      <c r="M242" s="38">
        <v>95823427.739999995</v>
      </c>
      <c r="N242" s="39">
        <v>95823427.739999995</v>
      </c>
      <c r="O242" s="40">
        <v>0</v>
      </c>
      <c r="P242" s="41"/>
      <c r="Q242" s="38">
        <v>29103620591.84</v>
      </c>
      <c r="R242" s="39">
        <v>29103620591.84</v>
      </c>
      <c r="S242" s="40">
        <v>0</v>
      </c>
      <c r="T242" s="6"/>
    </row>
    <row r="243" spans="2:20">
      <c r="B243" s="1"/>
      <c r="C243" s="14" t="s">
        <v>244</v>
      </c>
      <c r="D243" s="12"/>
      <c r="E243" s="42">
        <v>0</v>
      </c>
      <c r="F243" s="43">
        <v>0</v>
      </c>
      <c r="G243" s="44">
        <v>0</v>
      </c>
      <c r="H243" s="37"/>
      <c r="I243" s="42">
        <v>774385.27</v>
      </c>
      <c r="J243" s="43">
        <v>774385.27</v>
      </c>
      <c r="K243" s="44">
        <v>0</v>
      </c>
      <c r="L243" s="37"/>
      <c r="M243" s="42">
        <v>819545298.71000004</v>
      </c>
      <c r="N243" s="43">
        <v>819545298.71000004</v>
      </c>
      <c r="O243" s="44">
        <v>0</v>
      </c>
      <c r="P243" s="37"/>
      <c r="Q243" s="42">
        <v>820319683.98000002</v>
      </c>
      <c r="R243" s="43">
        <v>820319683.98000002</v>
      </c>
      <c r="S243" s="44">
        <v>0</v>
      </c>
      <c r="T243" s="6"/>
    </row>
    <row r="244" spans="2:20">
      <c r="B244" s="1"/>
      <c r="C244" s="13" t="s">
        <v>245</v>
      </c>
      <c r="D244" s="11"/>
      <c r="E244" s="38">
        <v>0</v>
      </c>
      <c r="F244" s="39">
        <v>0</v>
      </c>
      <c r="G244" s="40">
        <v>0</v>
      </c>
      <c r="H244" s="41"/>
      <c r="I244" s="38">
        <v>0</v>
      </c>
      <c r="J244" s="39">
        <v>0</v>
      </c>
      <c r="K244" s="40">
        <v>0</v>
      </c>
      <c r="L244" s="41"/>
      <c r="M244" s="38">
        <v>356784304.52999997</v>
      </c>
      <c r="N244" s="39">
        <v>356784304.52999997</v>
      </c>
      <c r="O244" s="40">
        <v>0</v>
      </c>
      <c r="P244" s="41"/>
      <c r="Q244" s="38">
        <v>356784304.52999997</v>
      </c>
      <c r="R244" s="39">
        <v>356784304.52999997</v>
      </c>
      <c r="S244" s="40">
        <v>0</v>
      </c>
      <c r="T244" s="6"/>
    </row>
    <row r="245" spans="2:20">
      <c r="B245" s="1"/>
      <c r="C245" s="14" t="s">
        <v>246</v>
      </c>
      <c r="D245" s="12"/>
      <c r="E245" s="42">
        <v>0</v>
      </c>
      <c r="F245" s="43">
        <v>0</v>
      </c>
      <c r="G245" s="44">
        <v>0</v>
      </c>
      <c r="H245" s="37"/>
      <c r="I245" s="42">
        <v>0</v>
      </c>
      <c r="J245" s="43">
        <v>0</v>
      </c>
      <c r="K245" s="44">
        <v>0</v>
      </c>
      <c r="L245" s="37"/>
      <c r="M245" s="42">
        <v>71179029.269999996</v>
      </c>
      <c r="N245" s="43">
        <v>71179029.269999996</v>
      </c>
      <c r="O245" s="44">
        <v>0</v>
      </c>
      <c r="P245" s="37"/>
      <c r="Q245" s="42">
        <v>71179029.269999996</v>
      </c>
      <c r="R245" s="43">
        <v>71179029.269999996</v>
      </c>
      <c r="S245" s="44">
        <v>0</v>
      </c>
      <c r="T245" s="6"/>
    </row>
    <row r="246" spans="2:20">
      <c r="B246" s="1"/>
      <c r="C246" s="13" t="s">
        <v>247</v>
      </c>
      <c r="D246" s="11"/>
      <c r="E246" s="38">
        <v>0</v>
      </c>
      <c r="F246" s="39">
        <v>0</v>
      </c>
      <c r="G246" s="40">
        <v>0</v>
      </c>
      <c r="H246" s="41"/>
      <c r="I246" s="38">
        <v>0</v>
      </c>
      <c r="J246" s="39">
        <v>0</v>
      </c>
      <c r="K246" s="40">
        <v>0</v>
      </c>
      <c r="L246" s="41"/>
      <c r="M246" s="38">
        <v>31383473.960000001</v>
      </c>
      <c r="N246" s="39">
        <v>31383473.960000001</v>
      </c>
      <c r="O246" s="40">
        <v>0</v>
      </c>
      <c r="P246" s="41"/>
      <c r="Q246" s="38">
        <v>31383473.960000001</v>
      </c>
      <c r="R246" s="39">
        <v>31383473.960000001</v>
      </c>
      <c r="S246" s="40">
        <v>0</v>
      </c>
      <c r="T246" s="6"/>
    </row>
    <row r="247" spans="2:20">
      <c r="B247" s="1"/>
      <c r="C247" s="14" t="s">
        <v>248</v>
      </c>
      <c r="D247" s="12"/>
      <c r="E247" s="42">
        <v>-2646015230.3499999</v>
      </c>
      <c r="F247" s="43">
        <v>-2646015230.3499999</v>
      </c>
      <c r="G247" s="44">
        <v>0</v>
      </c>
      <c r="H247" s="37"/>
      <c r="I247" s="42">
        <v>0</v>
      </c>
      <c r="J247" s="43">
        <v>0</v>
      </c>
      <c r="K247" s="44">
        <v>0</v>
      </c>
      <c r="L247" s="37"/>
      <c r="M247" s="42">
        <v>-324988319.13999999</v>
      </c>
      <c r="N247" s="43">
        <v>-324988319.13999999</v>
      </c>
      <c r="O247" s="44">
        <v>0</v>
      </c>
      <c r="P247" s="37"/>
      <c r="Q247" s="42">
        <v>-2971003549.4899998</v>
      </c>
      <c r="R247" s="43">
        <v>-2971003549.4899998</v>
      </c>
      <c r="S247" s="44">
        <v>0</v>
      </c>
      <c r="T247" s="6"/>
    </row>
    <row r="248" spans="2:20">
      <c r="B248" s="1"/>
      <c r="C248" s="13" t="s">
        <v>249</v>
      </c>
      <c r="D248" s="11"/>
      <c r="E248" s="38">
        <v>258398096571.26999</v>
      </c>
      <c r="F248" s="39">
        <v>222325379698.57001</v>
      </c>
      <c r="G248" s="40">
        <v>36072716872.699997</v>
      </c>
      <c r="H248" s="41"/>
      <c r="I248" s="38">
        <v>19677177701.700001</v>
      </c>
      <c r="J248" s="39">
        <v>842335698.90000153</v>
      </c>
      <c r="K248" s="40">
        <v>18834842002.799999</v>
      </c>
      <c r="L248" s="41"/>
      <c r="M248" s="38">
        <v>11550467394.809999</v>
      </c>
      <c r="N248" s="39">
        <v>1374365809.25</v>
      </c>
      <c r="O248" s="40">
        <v>10176101585.559999</v>
      </c>
      <c r="P248" s="41"/>
      <c r="Q248" s="38">
        <v>289625741667.78003</v>
      </c>
      <c r="R248" s="39">
        <v>224542081206.72</v>
      </c>
      <c r="S248" s="40">
        <v>65083660461.059998</v>
      </c>
      <c r="T248" s="6"/>
    </row>
    <row r="249" spans="2:20" ht="25.5" customHeight="1">
      <c r="B249" s="1"/>
      <c r="C249" s="14" t="s">
        <v>250</v>
      </c>
      <c r="D249" s="12"/>
      <c r="E249" s="42">
        <v>36072716872.699997</v>
      </c>
      <c r="F249" s="43">
        <v>0</v>
      </c>
      <c r="G249" s="44">
        <v>36072716872.699997</v>
      </c>
      <c r="H249" s="37"/>
      <c r="I249" s="42">
        <v>18834842002.799999</v>
      </c>
      <c r="J249" s="43">
        <v>0</v>
      </c>
      <c r="K249" s="44">
        <v>18834842002.799999</v>
      </c>
      <c r="L249" s="37"/>
      <c r="M249" s="42">
        <v>10176101585.559999</v>
      </c>
      <c r="N249" s="43">
        <v>0</v>
      </c>
      <c r="O249" s="44">
        <v>10176101585.559999</v>
      </c>
      <c r="P249" s="37"/>
      <c r="Q249" s="42">
        <v>65083660461.059998</v>
      </c>
      <c r="R249" s="43">
        <v>0</v>
      </c>
      <c r="S249" s="44">
        <v>65083660461.059998</v>
      </c>
      <c r="T249" s="6"/>
    </row>
    <row r="250" spans="2:20">
      <c r="B250" s="1"/>
      <c r="C250" s="13" t="s">
        <v>251</v>
      </c>
      <c r="D250" s="11"/>
      <c r="E250" s="38">
        <v>10143382467.1</v>
      </c>
      <c r="F250" s="39">
        <v>0</v>
      </c>
      <c r="G250" s="40">
        <v>10143382467.1</v>
      </c>
      <c r="H250" s="41"/>
      <c r="I250" s="38">
        <v>2467359.88</v>
      </c>
      <c r="J250" s="39">
        <v>0</v>
      </c>
      <c r="K250" s="40">
        <v>2467359.88</v>
      </c>
      <c r="L250" s="41"/>
      <c r="M250" s="38">
        <v>54711126.200000003</v>
      </c>
      <c r="N250" s="39">
        <v>0</v>
      </c>
      <c r="O250" s="40">
        <v>54711126.200000003</v>
      </c>
      <c r="P250" s="41"/>
      <c r="Q250" s="38">
        <v>10200560953.18</v>
      </c>
      <c r="R250" s="39">
        <v>0</v>
      </c>
      <c r="S250" s="40">
        <v>10200560953.18</v>
      </c>
      <c r="T250" s="6"/>
    </row>
    <row r="251" spans="2:20">
      <c r="B251" s="1"/>
      <c r="C251" s="14" t="s">
        <v>252</v>
      </c>
      <c r="D251" s="12"/>
      <c r="E251" s="42">
        <v>687577.15</v>
      </c>
      <c r="F251" s="43">
        <v>0</v>
      </c>
      <c r="G251" s="44">
        <v>687577.15</v>
      </c>
      <c r="H251" s="37"/>
      <c r="I251" s="42">
        <v>66489332</v>
      </c>
      <c r="J251" s="43">
        <v>0</v>
      </c>
      <c r="K251" s="44">
        <v>66489332</v>
      </c>
      <c r="L251" s="37"/>
      <c r="M251" s="42">
        <v>40896296.509999998</v>
      </c>
      <c r="N251" s="43">
        <v>0</v>
      </c>
      <c r="O251" s="44">
        <v>40896296.509999998</v>
      </c>
      <c r="P251" s="37"/>
      <c r="Q251" s="42">
        <v>108073205.66</v>
      </c>
      <c r="R251" s="43">
        <v>0</v>
      </c>
      <c r="S251" s="44">
        <v>108073205.66</v>
      </c>
      <c r="T251" s="6"/>
    </row>
    <row r="252" spans="2:20" ht="25.5" customHeight="1">
      <c r="B252" s="1"/>
      <c r="C252" s="13" t="s">
        <v>253</v>
      </c>
      <c r="D252" s="11"/>
      <c r="E252" s="38">
        <v>162998.39999999999</v>
      </c>
      <c r="F252" s="39">
        <v>0</v>
      </c>
      <c r="G252" s="40">
        <v>162998.39999999999</v>
      </c>
      <c r="H252" s="41"/>
      <c r="I252" s="38">
        <v>663019029.50999999</v>
      </c>
      <c r="J252" s="39">
        <v>0</v>
      </c>
      <c r="K252" s="40">
        <v>663019029.50999999</v>
      </c>
      <c r="L252" s="41"/>
      <c r="M252" s="38">
        <v>2830476371.6799998</v>
      </c>
      <c r="N252" s="39">
        <v>0</v>
      </c>
      <c r="O252" s="40">
        <v>2830476371.6799998</v>
      </c>
      <c r="P252" s="41"/>
      <c r="Q252" s="38">
        <v>3493658399.5900002</v>
      </c>
      <c r="R252" s="39">
        <v>0</v>
      </c>
      <c r="S252" s="40">
        <v>3493658399.5900002</v>
      </c>
      <c r="T252" s="6"/>
    </row>
    <row r="253" spans="2:20" ht="25.5" customHeight="1">
      <c r="B253" s="1"/>
      <c r="C253" s="14" t="s">
        <v>254</v>
      </c>
      <c r="D253" s="12"/>
      <c r="E253" s="42">
        <v>60281302.520000003</v>
      </c>
      <c r="F253" s="43">
        <v>0</v>
      </c>
      <c r="G253" s="44">
        <v>60281302.520000003</v>
      </c>
      <c r="H253" s="37"/>
      <c r="I253" s="42">
        <v>106056604.11</v>
      </c>
      <c r="J253" s="43">
        <v>0</v>
      </c>
      <c r="K253" s="44">
        <v>106056604.11</v>
      </c>
      <c r="L253" s="37"/>
      <c r="M253" s="42">
        <v>202359783.5</v>
      </c>
      <c r="N253" s="43">
        <v>0</v>
      </c>
      <c r="O253" s="44">
        <v>202359783.5</v>
      </c>
      <c r="P253" s="37"/>
      <c r="Q253" s="42">
        <v>368697690.13</v>
      </c>
      <c r="R253" s="43">
        <v>0</v>
      </c>
      <c r="S253" s="44">
        <v>368697690.13</v>
      </c>
      <c r="T253" s="6"/>
    </row>
    <row r="254" spans="2:20" ht="25.5" customHeight="1">
      <c r="B254" s="1"/>
      <c r="C254" s="13" t="s">
        <v>255</v>
      </c>
      <c r="D254" s="11"/>
      <c r="E254" s="38">
        <v>4314525044.1899996</v>
      </c>
      <c r="F254" s="39">
        <v>0</v>
      </c>
      <c r="G254" s="40">
        <v>4314525044.1899996</v>
      </c>
      <c r="H254" s="41"/>
      <c r="I254" s="38">
        <v>59793394.399999999</v>
      </c>
      <c r="J254" s="39">
        <v>0</v>
      </c>
      <c r="K254" s="40">
        <v>59793394.399999999</v>
      </c>
      <c r="L254" s="41"/>
      <c r="M254" s="38">
        <v>69620868.109999999</v>
      </c>
      <c r="N254" s="39">
        <v>0</v>
      </c>
      <c r="O254" s="40">
        <v>69620868.109999999</v>
      </c>
      <c r="P254" s="41"/>
      <c r="Q254" s="38">
        <v>4443939306.6999998</v>
      </c>
      <c r="R254" s="39">
        <v>0</v>
      </c>
      <c r="S254" s="40">
        <v>4443939306.6999998</v>
      </c>
      <c r="T254" s="6"/>
    </row>
    <row r="255" spans="2:20">
      <c r="B255" s="1"/>
      <c r="C255" s="14" t="s">
        <v>256</v>
      </c>
      <c r="D255" s="12"/>
      <c r="E255" s="42">
        <v>2226655290.4699998</v>
      </c>
      <c r="F255" s="43">
        <v>0</v>
      </c>
      <c r="G255" s="44">
        <v>2226655290.4699998</v>
      </c>
      <c r="H255" s="37"/>
      <c r="I255" s="42">
        <v>2436163585.8699999</v>
      </c>
      <c r="J255" s="43">
        <v>0</v>
      </c>
      <c r="K255" s="44">
        <v>2436163585.8699999</v>
      </c>
      <c r="L255" s="37"/>
      <c r="M255" s="42">
        <v>407940698.38</v>
      </c>
      <c r="N255" s="43">
        <v>0</v>
      </c>
      <c r="O255" s="44">
        <v>407940698.38</v>
      </c>
      <c r="P255" s="37"/>
      <c r="Q255" s="42">
        <v>5070759574.7199993</v>
      </c>
      <c r="R255" s="43">
        <v>0</v>
      </c>
      <c r="S255" s="44">
        <v>5070759574.7199993</v>
      </c>
      <c r="T255" s="6"/>
    </row>
    <row r="256" spans="2:20" ht="25.5" customHeight="1">
      <c r="B256" s="1"/>
      <c r="C256" s="13" t="s">
        <v>257</v>
      </c>
      <c r="D256" s="11"/>
      <c r="E256" s="38">
        <v>0</v>
      </c>
      <c r="F256" s="39">
        <v>0</v>
      </c>
      <c r="G256" s="40">
        <v>0</v>
      </c>
      <c r="H256" s="41"/>
      <c r="I256" s="38">
        <v>0</v>
      </c>
      <c r="J256" s="39">
        <v>0</v>
      </c>
      <c r="K256" s="40">
        <v>0</v>
      </c>
      <c r="L256" s="41"/>
      <c r="M256" s="38">
        <v>368314.41</v>
      </c>
      <c r="N256" s="39">
        <v>0</v>
      </c>
      <c r="O256" s="40">
        <v>368314.41</v>
      </c>
      <c r="P256" s="41"/>
      <c r="Q256" s="38">
        <v>368314.41</v>
      </c>
      <c r="R256" s="39">
        <v>0</v>
      </c>
      <c r="S256" s="40">
        <v>368314.41</v>
      </c>
      <c r="T256" s="6"/>
    </row>
    <row r="257" spans="2:20">
      <c r="B257" s="1"/>
      <c r="C257" s="14" t="s">
        <v>258</v>
      </c>
      <c r="D257" s="12"/>
      <c r="E257" s="42">
        <v>25989675292.959999</v>
      </c>
      <c r="F257" s="43">
        <v>0</v>
      </c>
      <c r="G257" s="44">
        <v>25989675292.959999</v>
      </c>
      <c r="H257" s="37"/>
      <c r="I257" s="42">
        <v>17867420988.740002</v>
      </c>
      <c r="J257" s="43">
        <v>0</v>
      </c>
      <c r="K257" s="44">
        <v>17867420988.740002</v>
      </c>
      <c r="L257" s="37"/>
      <c r="M257" s="42">
        <v>6652006243.6899996</v>
      </c>
      <c r="N257" s="43">
        <v>0</v>
      </c>
      <c r="O257" s="44">
        <v>6652006243.6899996</v>
      </c>
      <c r="P257" s="37"/>
      <c r="Q257" s="42">
        <v>50509102525.389999</v>
      </c>
      <c r="R257" s="43">
        <v>0</v>
      </c>
      <c r="S257" s="44">
        <v>50509102525.389999</v>
      </c>
      <c r="T257" s="6"/>
    </row>
    <row r="258" spans="2:20" ht="25.5" customHeight="1">
      <c r="B258" s="1"/>
      <c r="C258" s="13" t="s">
        <v>259</v>
      </c>
      <c r="D258" s="11"/>
      <c r="E258" s="38">
        <v>-6662653100.0900002</v>
      </c>
      <c r="F258" s="39">
        <v>0</v>
      </c>
      <c r="G258" s="40">
        <v>-6662653100.0900002</v>
      </c>
      <c r="H258" s="41"/>
      <c r="I258" s="38">
        <v>-2366568291.71</v>
      </c>
      <c r="J258" s="39">
        <v>0</v>
      </c>
      <c r="K258" s="40">
        <v>-2366568291.71</v>
      </c>
      <c r="L258" s="41"/>
      <c r="M258" s="38">
        <v>-82278116.920000002</v>
      </c>
      <c r="N258" s="39">
        <v>0</v>
      </c>
      <c r="O258" s="40">
        <v>-82278116.920000002</v>
      </c>
      <c r="P258" s="41"/>
      <c r="Q258" s="38">
        <v>-9111499508.7200012</v>
      </c>
      <c r="R258" s="39">
        <v>0</v>
      </c>
      <c r="S258" s="40">
        <v>-9111499508.7200012</v>
      </c>
      <c r="T258" s="6"/>
    </row>
    <row r="259" spans="2:20">
      <c r="B259" s="1"/>
      <c r="C259" s="14" t="s">
        <v>260</v>
      </c>
      <c r="D259" s="12"/>
      <c r="E259" s="42">
        <v>204607758292.5</v>
      </c>
      <c r="F259" s="43">
        <v>204607758292.5</v>
      </c>
      <c r="G259" s="44">
        <v>0</v>
      </c>
      <c r="H259" s="37"/>
      <c r="I259" s="42">
        <v>747476339.96000004</v>
      </c>
      <c r="J259" s="43">
        <v>747476339.96000004</v>
      </c>
      <c r="K259" s="44">
        <v>0</v>
      </c>
      <c r="L259" s="37"/>
      <c r="M259" s="42">
        <v>503270416.92000002</v>
      </c>
      <c r="N259" s="43">
        <v>503270416.92000002</v>
      </c>
      <c r="O259" s="44">
        <v>0</v>
      </c>
      <c r="P259" s="37"/>
      <c r="Q259" s="42">
        <v>205858505049.38</v>
      </c>
      <c r="R259" s="43">
        <v>205858505049.38</v>
      </c>
      <c r="S259" s="44">
        <v>0</v>
      </c>
      <c r="T259" s="6"/>
    </row>
    <row r="260" spans="2:20" ht="25.5" customHeight="1">
      <c r="B260" s="1"/>
      <c r="C260" s="13" t="s">
        <v>261</v>
      </c>
      <c r="D260" s="11"/>
      <c r="E260" s="38">
        <v>0</v>
      </c>
      <c r="F260" s="39">
        <v>0</v>
      </c>
      <c r="G260" s="40">
        <v>0</v>
      </c>
      <c r="H260" s="41"/>
      <c r="I260" s="38">
        <v>389751.35</v>
      </c>
      <c r="J260" s="39">
        <v>389751.35</v>
      </c>
      <c r="K260" s="40">
        <v>0</v>
      </c>
      <c r="L260" s="41"/>
      <c r="M260" s="38">
        <v>28365215.84</v>
      </c>
      <c r="N260" s="39">
        <v>28365215.84</v>
      </c>
      <c r="O260" s="40">
        <v>0</v>
      </c>
      <c r="P260" s="41"/>
      <c r="Q260" s="38">
        <v>28754967.190000001</v>
      </c>
      <c r="R260" s="39">
        <v>28754967.190000001</v>
      </c>
      <c r="S260" s="40">
        <v>0</v>
      </c>
      <c r="T260" s="6"/>
    </row>
    <row r="261" spans="2:20" ht="25.5" customHeight="1">
      <c r="B261" s="1"/>
      <c r="C261" s="14" t="s">
        <v>262</v>
      </c>
      <c r="D261" s="12"/>
      <c r="E261" s="42">
        <v>17716869873.150002</v>
      </c>
      <c r="F261" s="43">
        <v>17716869873.150002</v>
      </c>
      <c r="G261" s="44">
        <v>0</v>
      </c>
      <c r="H261" s="37"/>
      <c r="I261" s="42">
        <v>0</v>
      </c>
      <c r="J261" s="43">
        <v>0</v>
      </c>
      <c r="K261" s="44">
        <v>0</v>
      </c>
      <c r="L261" s="37"/>
      <c r="M261" s="42">
        <v>839251855.58000004</v>
      </c>
      <c r="N261" s="43">
        <v>839251855.58000004</v>
      </c>
      <c r="O261" s="44">
        <v>0</v>
      </c>
      <c r="P261" s="37"/>
      <c r="Q261" s="42">
        <v>18556121728.73</v>
      </c>
      <c r="R261" s="43">
        <v>18556121728.73</v>
      </c>
      <c r="S261" s="44">
        <v>0</v>
      </c>
      <c r="T261" s="6"/>
    </row>
    <row r="262" spans="2:20" ht="25.5" customHeight="1">
      <c r="B262" s="1"/>
      <c r="C262" s="13" t="s">
        <v>263</v>
      </c>
      <c r="D262" s="11"/>
      <c r="E262" s="38">
        <v>751532.92</v>
      </c>
      <c r="F262" s="39">
        <v>751532.92</v>
      </c>
      <c r="G262" s="40">
        <v>0</v>
      </c>
      <c r="H262" s="41"/>
      <c r="I262" s="38">
        <v>94469607.590000004</v>
      </c>
      <c r="J262" s="39">
        <v>94469607.590000004</v>
      </c>
      <c r="K262" s="40">
        <v>0</v>
      </c>
      <c r="L262" s="41"/>
      <c r="M262" s="38">
        <v>3478320.91</v>
      </c>
      <c r="N262" s="39">
        <v>3478320.91</v>
      </c>
      <c r="O262" s="40">
        <v>0</v>
      </c>
      <c r="P262" s="41"/>
      <c r="Q262" s="38">
        <v>98699461.420000002</v>
      </c>
      <c r="R262" s="39">
        <v>98699461.420000002</v>
      </c>
      <c r="S262" s="40">
        <v>0</v>
      </c>
      <c r="T262" s="6"/>
    </row>
    <row r="263" spans="2:20">
      <c r="B263" s="1"/>
      <c r="C263" s="14" t="s">
        <v>264</v>
      </c>
      <c r="D263" s="12"/>
      <c r="E263" s="42">
        <v>25015820269.240002</v>
      </c>
      <c r="F263" s="43">
        <v>0</v>
      </c>
      <c r="G263" s="44">
        <v>25015820269.240002</v>
      </c>
      <c r="H263" s="37"/>
      <c r="I263" s="42">
        <v>2573834052.9899998</v>
      </c>
      <c r="J263" s="43">
        <v>0</v>
      </c>
      <c r="K263" s="44">
        <v>2573834052.9899998</v>
      </c>
      <c r="L263" s="37"/>
      <c r="M263" s="42">
        <v>1225734831.4100001</v>
      </c>
      <c r="N263" s="43">
        <v>0</v>
      </c>
      <c r="O263" s="44">
        <v>1225734831.4100001</v>
      </c>
      <c r="P263" s="37"/>
      <c r="Q263" s="42">
        <v>28815389153.639999</v>
      </c>
      <c r="R263" s="43">
        <v>-3.814697265625E-6</v>
      </c>
      <c r="S263" s="44">
        <v>28815389153.639999</v>
      </c>
      <c r="T263" s="6"/>
    </row>
    <row r="264" spans="2:20" ht="25.5" customHeight="1">
      <c r="B264" s="1"/>
      <c r="C264" s="13" t="s">
        <v>265</v>
      </c>
      <c r="D264" s="11"/>
      <c r="E264" s="38">
        <v>25015820269.240002</v>
      </c>
      <c r="F264" s="39">
        <v>0</v>
      </c>
      <c r="G264" s="40">
        <v>25015820269.240002</v>
      </c>
      <c r="H264" s="41"/>
      <c r="I264" s="38">
        <v>2573834052.9899998</v>
      </c>
      <c r="J264" s="39">
        <v>0</v>
      </c>
      <c r="K264" s="40">
        <v>2573834052.9899998</v>
      </c>
      <c r="L264" s="41"/>
      <c r="M264" s="38">
        <v>1225734831.4100001</v>
      </c>
      <c r="N264" s="39">
        <v>0</v>
      </c>
      <c r="O264" s="40">
        <v>1225734831.4100001</v>
      </c>
      <c r="P264" s="41"/>
      <c r="Q264" s="38">
        <v>28815389153.639999</v>
      </c>
      <c r="R264" s="39">
        <v>0</v>
      </c>
      <c r="S264" s="40">
        <v>28815389153.639999</v>
      </c>
      <c r="T264" s="6"/>
    </row>
    <row r="265" spans="2:20">
      <c r="B265" s="1"/>
      <c r="C265" s="14" t="s">
        <v>266</v>
      </c>
      <c r="D265" s="12"/>
      <c r="E265" s="42">
        <v>25015830009.43</v>
      </c>
      <c r="F265" s="43">
        <v>0</v>
      </c>
      <c r="G265" s="44">
        <v>25015830009.43</v>
      </c>
      <c r="H265" s="37"/>
      <c r="I265" s="42">
        <v>2229759027.0700002</v>
      </c>
      <c r="J265" s="43">
        <v>0</v>
      </c>
      <c r="K265" s="44">
        <v>2229759027.0700002</v>
      </c>
      <c r="L265" s="37"/>
      <c r="M265" s="42">
        <v>1068488809.3</v>
      </c>
      <c r="N265" s="43">
        <v>0</v>
      </c>
      <c r="O265" s="44">
        <v>1068488809.3</v>
      </c>
      <c r="P265" s="37"/>
      <c r="Q265" s="42">
        <v>28314077845.799999</v>
      </c>
      <c r="R265" s="43">
        <v>0</v>
      </c>
      <c r="S265" s="44">
        <v>28314077845.799999</v>
      </c>
      <c r="T265" s="6"/>
    </row>
    <row r="266" spans="2:20">
      <c r="B266" s="1"/>
      <c r="C266" s="13" t="s">
        <v>267</v>
      </c>
      <c r="D266" s="11"/>
      <c r="E266" s="38">
        <v>0</v>
      </c>
      <c r="F266" s="39">
        <v>0</v>
      </c>
      <c r="G266" s="40">
        <v>0</v>
      </c>
      <c r="H266" s="41"/>
      <c r="I266" s="38">
        <v>6821.28</v>
      </c>
      <c r="J266" s="39">
        <v>0</v>
      </c>
      <c r="K266" s="40">
        <v>6821.28</v>
      </c>
      <c r="L266" s="41"/>
      <c r="M266" s="38">
        <v>0</v>
      </c>
      <c r="N266" s="39">
        <v>0</v>
      </c>
      <c r="O266" s="40">
        <v>0</v>
      </c>
      <c r="P266" s="41"/>
      <c r="Q266" s="38">
        <v>6821.28</v>
      </c>
      <c r="R266" s="39">
        <v>0</v>
      </c>
      <c r="S266" s="40">
        <v>6821.28</v>
      </c>
      <c r="T266" s="6"/>
    </row>
    <row r="267" spans="2:20">
      <c r="B267" s="1"/>
      <c r="C267" s="14" t="s">
        <v>268</v>
      </c>
      <c r="D267" s="12"/>
      <c r="E267" s="42">
        <v>0</v>
      </c>
      <c r="F267" s="43">
        <v>0</v>
      </c>
      <c r="G267" s="44">
        <v>0</v>
      </c>
      <c r="H267" s="37"/>
      <c r="I267" s="42">
        <v>98690647.769999996</v>
      </c>
      <c r="J267" s="43">
        <v>0</v>
      </c>
      <c r="K267" s="44">
        <v>98690647.769999996</v>
      </c>
      <c r="L267" s="37"/>
      <c r="M267" s="42">
        <v>2806545.53</v>
      </c>
      <c r="N267" s="43">
        <v>0</v>
      </c>
      <c r="O267" s="44">
        <v>2806545.53</v>
      </c>
      <c r="P267" s="37"/>
      <c r="Q267" s="42">
        <v>101497193.3</v>
      </c>
      <c r="R267" s="43">
        <v>0</v>
      </c>
      <c r="S267" s="44">
        <v>101497193.3</v>
      </c>
      <c r="T267" s="6"/>
    </row>
    <row r="268" spans="2:20">
      <c r="B268" s="1"/>
      <c r="C268" s="13" t="s">
        <v>269</v>
      </c>
      <c r="D268" s="11"/>
      <c r="E268" s="38">
        <v>0</v>
      </c>
      <c r="F268" s="39">
        <v>0</v>
      </c>
      <c r="G268" s="40">
        <v>0</v>
      </c>
      <c r="H268" s="41"/>
      <c r="I268" s="38">
        <v>2662.85</v>
      </c>
      <c r="J268" s="39">
        <v>0</v>
      </c>
      <c r="K268" s="40">
        <v>2662.85</v>
      </c>
      <c r="L268" s="41"/>
      <c r="M268" s="38">
        <v>146794114.09999999</v>
      </c>
      <c r="N268" s="39">
        <v>0</v>
      </c>
      <c r="O268" s="40">
        <v>146794114.09999999</v>
      </c>
      <c r="P268" s="41"/>
      <c r="Q268" s="38">
        <v>146796776.94999999</v>
      </c>
      <c r="R268" s="39">
        <v>0</v>
      </c>
      <c r="S268" s="40">
        <v>146796776.94999999</v>
      </c>
      <c r="T268" s="6"/>
    </row>
    <row r="269" spans="2:20" ht="25.5" customHeight="1">
      <c r="B269" s="1"/>
      <c r="C269" s="14" t="s">
        <v>270</v>
      </c>
      <c r="D269" s="12"/>
      <c r="E269" s="42">
        <v>0</v>
      </c>
      <c r="F269" s="43">
        <v>0</v>
      </c>
      <c r="G269" s="44">
        <v>0</v>
      </c>
      <c r="H269" s="37"/>
      <c r="I269" s="42">
        <v>245374894.02000001</v>
      </c>
      <c r="J269" s="43">
        <v>0</v>
      </c>
      <c r="K269" s="44">
        <v>245374894.02000001</v>
      </c>
      <c r="L269" s="37"/>
      <c r="M269" s="42">
        <v>14569663.449999999</v>
      </c>
      <c r="N269" s="43">
        <v>0</v>
      </c>
      <c r="O269" s="44">
        <v>14569663.449999999</v>
      </c>
      <c r="P269" s="37"/>
      <c r="Q269" s="42">
        <v>259944557.47</v>
      </c>
      <c r="R269" s="43">
        <v>0</v>
      </c>
      <c r="S269" s="44">
        <v>259944557.47</v>
      </c>
      <c r="T269" s="6"/>
    </row>
    <row r="270" spans="2:20" ht="25.5" customHeight="1">
      <c r="B270" s="1"/>
      <c r="C270" s="13" t="s">
        <v>271</v>
      </c>
      <c r="D270" s="11"/>
      <c r="E270" s="38">
        <v>-9740.19</v>
      </c>
      <c r="F270" s="39">
        <v>0</v>
      </c>
      <c r="G270" s="40">
        <v>-9740.19</v>
      </c>
      <c r="H270" s="41"/>
      <c r="I270" s="38">
        <v>0</v>
      </c>
      <c r="J270" s="39">
        <v>0</v>
      </c>
      <c r="K270" s="40">
        <v>0</v>
      </c>
      <c r="L270" s="41"/>
      <c r="M270" s="38">
        <v>-6924300.9699999997</v>
      </c>
      <c r="N270" s="39">
        <v>0</v>
      </c>
      <c r="O270" s="40">
        <v>-6924300.9699999997</v>
      </c>
      <c r="P270" s="41"/>
      <c r="Q270" s="38">
        <v>-6934041.1600000001</v>
      </c>
      <c r="R270" s="39">
        <v>0</v>
      </c>
      <c r="S270" s="40">
        <v>-6934041.1600000001</v>
      </c>
      <c r="T270" s="6"/>
    </row>
    <row r="271" spans="2:20">
      <c r="B271" s="1"/>
      <c r="C271" s="14" t="s">
        <v>272</v>
      </c>
      <c r="D271" s="12"/>
      <c r="E271" s="42">
        <v>0</v>
      </c>
      <c r="F271" s="43">
        <v>0</v>
      </c>
      <c r="G271" s="44">
        <v>0</v>
      </c>
      <c r="H271" s="37"/>
      <c r="I271" s="42">
        <v>358222620.52999997</v>
      </c>
      <c r="J271" s="43">
        <v>0</v>
      </c>
      <c r="K271" s="44">
        <v>358222620.52999997</v>
      </c>
      <c r="L271" s="37"/>
      <c r="M271" s="42">
        <v>397172273.31999999</v>
      </c>
      <c r="N271" s="43">
        <v>0</v>
      </c>
      <c r="O271" s="44">
        <v>397172273.31999999</v>
      </c>
      <c r="P271" s="37"/>
      <c r="Q271" s="42">
        <v>755394893.8499999</v>
      </c>
      <c r="R271" s="43">
        <v>0</v>
      </c>
      <c r="S271" s="44">
        <v>755394893.8499999</v>
      </c>
      <c r="T271" s="6"/>
    </row>
    <row r="272" spans="2:20">
      <c r="B272" s="1"/>
      <c r="C272" s="13" t="s">
        <v>273</v>
      </c>
      <c r="D272" s="11"/>
      <c r="E272" s="38">
        <v>0</v>
      </c>
      <c r="F272" s="39">
        <v>0</v>
      </c>
      <c r="G272" s="40">
        <v>0</v>
      </c>
      <c r="H272" s="41"/>
      <c r="I272" s="38">
        <v>358222620.52999997</v>
      </c>
      <c r="J272" s="39">
        <v>0</v>
      </c>
      <c r="K272" s="40">
        <v>358222620.52999997</v>
      </c>
      <c r="L272" s="41"/>
      <c r="M272" s="38">
        <v>397172273.31999999</v>
      </c>
      <c r="N272" s="39">
        <v>0</v>
      </c>
      <c r="O272" s="40">
        <v>397172273.31999999</v>
      </c>
      <c r="P272" s="41"/>
      <c r="Q272" s="38">
        <v>755394893.8499999</v>
      </c>
      <c r="R272" s="39">
        <v>0</v>
      </c>
      <c r="S272" s="40">
        <v>755394893.8499999</v>
      </c>
      <c r="T272" s="6"/>
    </row>
    <row r="273" spans="2:20">
      <c r="B273" s="1"/>
      <c r="C273" s="14" t="s">
        <v>274</v>
      </c>
      <c r="D273" s="12"/>
      <c r="E273" s="42">
        <v>0</v>
      </c>
      <c r="F273" s="43">
        <v>0</v>
      </c>
      <c r="G273" s="44">
        <v>0</v>
      </c>
      <c r="H273" s="37"/>
      <c r="I273" s="42">
        <v>0</v>
      </c>
      <c r="J273" s="43">
        <v>0</v>
      </c>
      <c r="K273" s="44">
        <v>0</v>
      </c>
      <c r="L273" s="37"/>
      <c r="M273" s="42">
        <v>127629.39</v>
      </c>
      <c r="N273" s="43">
        <v>0</v>
      </c>
      <c r="O273" s="44">
        <v>127629.39</v>
      </c>
      <c r="P273" s="37"/>
      <c r="Q273" s="42">
        <v>127629.39</v>
      </c>
      <c r="R273" s="43">
        <v>0</v>
      </c>
      <c r="S273" s="44">
        <v>127629.39</v>
      </c>
      <c r="T273" s="6"/>
    </row>
    <row r="274" spans="2:20">
      <c r="B274" s="1"/>
      <c r="C274" s="13" t="s">
        <v>275</v>
      </c>
      <c r="D274" s="11"/>
      <c r="E274" s="38">
        <v>0</v>
      </c>
      <c r="F274" s="39">
        <v>0</v>
      </c>
      <c r="G274" s="40">
        <v>0</v>
      </c>
      <c r="H274" s="41"/>
      <c r="I274" s="38">
        <v>0</v>
      </c>
      <c r="J274" s="39">
        <v>0</v>
      </c>
      <c r="K274" s="40">
        <v>0</v>
      </c>
      <c r="L274" s="41"/>
      <c r="M274" s="38">
        <v>6158245.6299999999</v>
      </c>
      <c r="N274" s="39">
        <v>0</v>
      </c>
      <c r="O274" s="40">
        <v>6158245.6299999999</v>
      </c>
      <c r="P274" s="41"/>
      <c r="Q274" s="38">
        <v>6158245.6299999999</v>
      </c>
      <c r="R274" s="39">
        <v>0</v>
      </c>
      <c r="S274" s="40">
        <v>6158245.6299999999</v>
      </c>
      <c r="T274" s="6"/>
    </row>
    <row r="275" spans="2:20">
      <c r="B275" s="1"/>
      <c r="C275" s="14" t="s">
        <v>276</v>
      </c>
      <c r="D275" s="12"/>
      <c r="E275" s="42">
        <v>0</v>
      </c>
      <c r="F275" s="43">
        <v>0</v>
      </c>
      <c r="G275" s="44">
        <v>0</v>
      </c>
      <c r="H275" s="37"/>
      <c r="I275" s="42">
        <v>0</v>
      </c>
      <c r="J275" s="43">
        <v>0</v>
      </c>
      <c r="K275" s="44">
        <v>0</v>
      </c>
      <c r="L275" s="37"/>
      <c r="M275" s="42">
        <v>26967990.789999999</v>
      </c>
      <c r="N275" s="43">
        <v>0</v>
      </c>
      <c r="O275" s="44">
        <v>26967990.789999999</v>
      </c>
      <c r="P275" s="37"/>
      <c r="Q275" s="42">
        <v>26967990.789999999</v>
      </c>
      <c r="R275" s="43">
        <v>0</v>
      </c>
      <c r="S275" s="44">
        <v>26967990.789999999</v>
      </c>
      <c r="T275" s="6"/>
    </row>
    <row r="276" spans="2:20">
      <c r="B276" s="1"/>
      <c r="C276" s="13" t="s">
        <v>277</v>
      </c>
      <c r="D276" s="11"/>
      <c r="E276" s="38">
        <v>0</v>
      </c>
      <c r="F276" s="39">
        <v>0</v>
      </c>
      <c r="G276" s="40">
        <v>0</v>
      </c>
      <c r="H276" s="41"/>
      <c r="I276" s="38">
        <v>360364.9</v>
      </c>
      <c r="J276" s="39">
        <v>0</v>
      </c>
      <c r="K276" s="40">
        <v>360364.9</v>
      </c>
      <c r="L276" s="41"/>
      <c r="M276" s="38">
        <v>0</v>
      </c>
      <c r="N276" s="39">
        <v>0</v>
      </c>
      <c r="O276" s="40">
        <v>0</v>
      </c>
      <c r="P276" s="41"/>
      <c r="Q276" s="38">
        <v>360364.9</v>
      </c>
      <c r="R276" s="39">
        <v>0</v>
      </c>
      <c r="S276" s="40">
        <v>360364.9</v>
      </c>
      <c r="T276" s="6"/>
    </row>
    <row r="277" spans="2:20">
      <c r="B277" s="1"/>
      <c r="C277" s="14" t="s">
        <v>278</v>
      </c>
      <c r="D277" s="12"/>
      <c r="E277" s="42">
        <v>0</v>
      </c>
      <c r="F277" s="43">
        <v>0</v>
      </c>
      <c r="G277" s="44">
        <v>0</v>
      </c>
      <c r="H277" s="37"/>
      <c r="I277" s="42">
        <v>0</v>
      </c>
      <c r="J277" s="43">
        <v>0</v>
      </c>
      <c r="K277" s="44">
        <v>0</v>
      </c>
      <c r="L277" s="37"/>
      <c r="M277" s="42">
        <v>11828357.5</v>
      </c>
      <c r="N277" s="43">
        <v>0</v>
      </c>
      <c r="O277" s="44">
        <v>11828357.5</v>
      </c>
      <c r="P277" s="37"/>
      <c r="Q277" s="42">
        <v>11828357.5</v>
      </c>
      <c r="R277" s="43">
        <v>0</v>
      </c>
      <c r="S277" s="44">
        <v>11828357.5</v>
      </c>
      <c r="T277" s="6"/>
    </row>
    <row r="278" spans="2:20">
      <c r="B278" s="1"/>
      <c r="C278" s="13" t="s">
        <v>279</v>
      </c>
      <c r="D278" s="11"/>
      <c r="E278" s="38">
        <v>0</v>
      </c>
      <c r="F278" s="39">
        <v>0</v>
      </c>
      <c r="G278" s="40">
        <v>0</v>
      </c>
      <c r="H278" s="41"/>
      <c r="I278" s="38">
        <v>74994.19</v>
      </c>
      <c r="J278" s="39">
        <v>0</v>
      </c>
      <c r="K278" s="40">
        <v>74994.19</v>
      </c>
      <c r="L278" s="41"/>
      <c r="M278" s="38">
        <v>40043826</v>
      </c>
      <c r="N278" s="39">
        <v>0</v>
      </c>
      <c r="O278" s="40">
        <v>40043826</v>
      </c>
      <c r="P278" s="41"/>
      <c r="Q278" s="38">
        <v>40118820.189999998</v>
      </c>
      <c r="R278" s="39">
        <v>0</v>
      </c>
      <c r="S278" s="40">
        <v>40118820.189999998</v>
      </c>
      <c r="T278" s="6"/>
    </row>
    <row r="279" spans="2:20">
      <c r="B279" s="1"/>
      <c r="C279" s="14" t="s">
        <v>280</v>
      </c>
      <c r="D279" s="12"/>
      <c r="E279" s="42">
        <v>0</v>
      </c>
      <c r="F279" s="43">
        <v>0</v>
      </c>
      <c r="G279" s="44">
        <v>0</v>
      </c>
      <c r="H279" s="37"/>
      <c r="I279" s="42">
        <v>2798</v>
      </c>
      <c r="J279" s="43">
        <v>0</v>
      </c>
      <c r="K279" s="44">
        <v>2798</v>
      </c>
      <c r="L279" s="37"/>
      <c r="M279" s="42">
        <v>7000</v>
      </c>
      <c r="N279" s="43">
        <v>0</v>
      </c>
      <c r="O279" s="44">
        <v>7000</v>
      </c>
      <c r="P279" s="37"/>
      <c r="Q279" s="42">
        <v>9798</v>
      </c>
      <c r="R279" s="43">
        <v>0</v>
      </c>
      <c r="S279" s="44">
        <v>9798</v>
      </c>
      <c r="T279" s="6"/>
    </row>
    <row r="280" spans="2:20">
      <c r="B280" s="1"/>
      <c r="C280" s="13" t="s">
        <v>281</v>
      </c>
      <c r="D280" s="11"/>
      <c r="E280" s="38">
        <v>0</v>
      </c>
      <c r="F280" s="39">
        <v>0</v>
      </c>
      <c r="G280" s="40">
        <v>0</v>
      </c>
      <c r="H280" s="41"/>
      <c r="I280" s="38">
        <v>357784463.44</v>
      </c>
      <c r="J280" s="39">
        <v>0</v>
      </c>
      <c r="K280" s="40">
        <v>357784463.44</v>
      </c>
      <c r="L280" s="41"/>
      <c r="M280" s="38">
        <v>312039233.00999999</v>
      </c>
      <c r="N280" s="39">
        <v>0</v>
      </c>
      <c r="O280" s="40">
        <v>312039233.00999999</v>
      </c>
      <c r="P280" s="41"/>
      <c r="Q280" s="38">
        <v>669823696.45000005</v>
      </c>
      <c r="R280" s="39">
        <v>0</v>
      </c>
      <c r="S280" s="40">
        <v>669823696.45000005</v>
      </c>
      <c r="T280" s="6"/>
    </row>
    <row r="281" spans="2:20">
      <c r="B281" s="1"/>
      <c r="C281" s="14" t="s">
        <v>282</v>
      </c>
      <c r="D281" s="12"/>
      <c r="E281" s="42">
        <v>0</v>
      </c>
      <c r="F281" s="43">
        <v>0</v>
      </c>
      <c r="G281" s="44">
        <v>0</v>
      </c>
      <c r="H281" s="37"/>
      <c r="I281" s="42">
        <v>0</v>
      </c>
      <c r="J281" s="43">
        <v>0</v>
      </c>
      <c r="K281" s="44">
        <v>0</v>
      </c>
      <c r="L281" s="37"/>
      <c r="M281" s="42">
        <v>-9</v>
      </c>
      <c r="N281" s="43">
        <v>0</v>
      </c>
      <c r="O281" s="44">
        <v>-9</v>
      </c>
      <c r="P281" s="37"/>
      <c r="Q281" s="42">
        <v>-9</v>
      </c>
      <c r="R281" s="43">
        <v>0</v>
      </c>
      <c r="S281" s="44">
        <v>-9</v>
      </c>
      <c r="T281" s="6"/>
    </row>
    <row r="282" spans="2:20" ht="25.5" customHeight="1">
      <c r="B282" s="1"/>
      <c r="C282" s="13" t="s">
        <v>283</v>
      </c>
      <c r="D282" s="11"/>
      <c r="E282" s="38">
        <v>379838.42</v>
      </c>
      <c r="F282" s="39">
        <v>0</v>
      </c>
      <c r="G282" s="40">
        <v>379838.42</v>
      </c>
      <c r="H282" s="41"/>
      <c r="I282" s="38">
        <v>1363803308.8599999</v>
      </c>
      <c r="J282" s="39">
        <v>0</v>
      </c>
      <c r="K282" s="40">
        <v>1363803308.8599999</v>
      </c>
      <c r="L282" s="41"/>
      <c r="M282" s="38">
        <v>36456279.100000001</v>
      </c>
      <c r="N282" s="39">
        <v>5673230.2800000012</v>
      </c>
      <c r="O282" s="40">
        <v>30783048.82</v>
      </c>
      <c r="P282" s="41"/>
      <c r="Q282" s="38">
        <v>1400639426.3800001</v>
      </c>
      <c r="R282" s="39">
        <v>5673230.2799999714</v>
      </c>
      <c r="S282" s="40">
        <v>1394966196.0999999</v>
      </c>
      <c r="T282" s="6"/>
    </row>
    <row r="283" spans="2:20" ht="25.5" customHeight="1">
      <c r="B283" s="1"/>
      <c r="C283" s="14" t="s">
        <v>284</v>
      </c>
      <c r="D283" s="12"/>
      <c r="E283" s="42">
        <v>379838.42</v>
      </c>
      <c r="F283" s="43">
        <v>0</v>
      </c>
      <c r="G283" s="44">
        <v>379838.42</v>
      </c>
      <c r="H283" s="37"/>
      <c r="I283" s="42">
        <v>1363803308.8599999</v>
      </c>
      <c r="J283" s="43">
        <v>0</v>
      </c>
      <c r="K283" s="44">
        <v>1363803308.8599999</v>
      </c>
      <c r="L283" s="37"/>
      <c r="M283" s="42">
        <v>30783048.82</v>
      </c>
      <c r="N283" s="43">
        <v>0</v>
      </c>
      <c r="O283" s="44">
        <v>30783048.82</v>
      </c>
      <c r="P283" s="37"/>
      <c r="Q283" s="42">
        <v>1394966196.0999999</v>
      </c>
      <c r="R283" s="43">
        <v>0</v>
      </c>
      <c r="S283" s="44">
        <v>1394966196.0999999</v>
      </c>
      <c r="T283" s="6"/>
    </row>
    <row r="284" spans="2:20">
      <c r="B284" s="1"/>
      <c r="C284" s="13" t="s">
        <v>285</v>
      </c>
      <c r="D284" s="11"/>
      <c r="E284" s="38">
        <v>0</v>
      </c>
      <c r="F284" s="39">
        <v>0</v>
      </c>
      <c r="G284" s="40">
        <v>0</v>
      </c>
      <c r="H284" s="41"/>
      <c r="I284" s="38">
        <v>274863.8</v>
      </c>
      <c r="J284" s="39">
        <v>0</v>
      </c>
      <c r="K284" s="40">
        <v>274863.8</v>
      </c>
      <c r="L284" s="41"/>
      <c r="M284" s="38">
        <v>8990.66</v>
      </c>
      <c r="N284" s="39">
        <v>0</v>
      </c>
      <c r="O284" s="40">
        <v>8990.66</v>
      </c>
      <c r="P284" s="41"/>
      <c r="Q284" s="38">
        <v>283854.46000000002</v>
      </c>
      <c r="R284" s="39">
        <v>0</v>
      </c>
      <c r="S284" s="40">
        <v>283854.46000000002</v>
      </c>
      <c r="T284" s="6"/>
    </row>
    <row r="285" spans="2:20">
      <c r="B285" s="1"/>
      <c r="C285" s="14" t="s">
        <v>286</v>
      </c>
      <c r="D285" s="12"/>
      <c r="E285" s="42">
        <v>0</v>
      </c>
      <c r="F285" s="43">
        <v>0</v>
      </c>
      <c r="G285" s="44">
        <v>0</v>
      </c>
      <c r="H285" s="37"/>
      <c r="I285" s="42">
        <v>0</v>
      </c>
      <c r="J285" s="43">
        <v>0</v>
      </c>
      <c r="K285" s="44">
        <v>0</v>
      </c>
      <c r="L285" s="37"/>
      <c r="M285" s="42">
        <v>935517.86</v>
      </c>
      <c r="N285" s="43">
        <v>0</v>
      </c>
      <c r="O285" s="44">
        <v>935517.86</v>
      </c>
      <c r="P285" s="37"/>
      <c r="Q285" s="42">
        <v>935517.86</v>
      </c>
      <c r="R285" s="43">
        <v>0</v>
      </c>
      <c r="S285" s="44">
        <v>935517.86</v>
      </c>
      <c r="T285" s="6"/>
    </row>
    <row r="286" spans="2:20">
      <c r="B286" s="1"/>
      <c r="C286" s="13" t="s">
        <v>287</v>
      </c>
      <c r="D286" s="11"/>
      <c r="E286" s="38">
        <v>348099.71</v>
      </c>
      <c r="F286" s="39">
        <v>0</v>
      </c>
      <c r="G286" s="40">
        <v>348099.71</v>
      </c>
      <c r="H286" s="41"/>
      <c r="I286" s="38">
        <v>460333.77</v>
      </c>
      <c r="J286" s="39">
        <v>0</v>
      </c>
      <c r="K286" s="40">
        <v>460333.77</v>
      </c>
      <c r="L286" s="41"/>
      <c r="M286" s="38">
        <v>73369.600000000006</v>
      </c>
      <c r="N286" s="39">
        <v>0</v>
      </c>
      <c r="O286" s="40">
        <v>73369.600000000006</v>
      </c>
      <c r="P286" s="41"/>
      <c r="Q286" s="38">
        <v>881803.08000000007</v>
      </c>
      <c r="R286" s="39">
        <v>0</v>
      </c>
      <c r="S286" s="40">
        <v>881803.08000000007</v>
      </c>
      <c r="T286" s="6"/>
    </row>
    <row r="287" spans="2:20">
      <c r="B287" s="1"/>
      <c r="C287" s="14" t="s">
        <v>288</v>
      </c>
      <c r="D287" s="12"/>
      <c r="E287" s="42">
        <v>16394.37</v>
      </c>
      <c r="F287" s="43">
        <v>0</v>
      </c>
      <c r="G287" s="44">
        <v>16394.37</v>
      </c>
      <c r="H287" s="37"/>
      <c r="I287" s="42">
        <v>0</v>
      </c>
      <c r="J287" s="43">
        <v>0</v>
      </c>
      <c r="K287" s="44">
        <v>0</v>
      </c>
      <c r="L287" s="37"/>
      <c r="M287" s="42">
        <v>6563</v>
      </c>
      <c r="N287" s="43">
        <v>0</v>
      </c>
      <c r="O287" s="44">
        <v>6563</v>
      </c>
      <c r="P287" s="37"/>
      <c r="Q287" s="42">
        <v>22957.37</v>
      </c>
      <c r="R287" s="43">
        <v>0</v>
      </c>
      <c r="S287" s="44">
        <v>22957.37</v>
      </c>
      <c r="T287" s="6"/>
    </row>
    <row r="288" spans="2:20">
      <c r="B288" s="1"/>
      <c r="C288" s="13" t="s">
        <v>289</v>
      </c>
      <c r="D288" s="11"/>
      <c r="E288" s="38">
        <v>0</v>
      </c>
      <c r="F288" s="39">
        <v>0</v>
      </c>
      <c r="G288" s="40">
        <v>0</v>
      </c>
      <c r="H288" s="41"/>
      <c r="I288" s="38">
        <v>399160.67</v>
      </c>
      <c r="J288" s="39">
        <v>0</v>
      </c>
      <c r="K288" s="40">
        <v>399160.67</v>
      </c>
      <c r="L288" s="41"/>
      <c r="M288" s="38">
        <v>0</v>
      </c>
      <c r="N288" s="39">
        <v>0</v>
      </c>
      <c r="O288" s="40">
        <v>0</v>
      </c>
      <c r="P288" s="41"/>
      <c r="Q288" s="38">
        <v>399160.67</v>
      </c>
      <c r="R288" s="39">
        <v>0</v>
      </c>
      <c r="S288" s="40">
        <v>399160.67</v>
      </c>
      <c r="T288" s="6"/>
    </row>
    <row r="289" spans="2:20">
      <c r="B289" s="1"/>
      <c r="C289" s="14" t="s">
        <v>290</v>
      </c>
      <c r="D289" s="12"/>
      <c r="E289" s="42">
        <v>0</v>
      </c>
      <c r="F289" s="43">
        <v>0</v>
      </c>
      <c r="G289" s="44">
        <v>0</v>
      </c>
      <c r="H289" s="37"/>
      <c r="I289" s="42">
        <v>0</v>
      </c>
      <c r="J289" s="43">
        <v>0</v>
      </c>
      <c r="K289" s="44">
        <v>0</v>
      </c>
      <c r="L289" s="37"/>
      <c r="M289" s="42">
        <v>0</v>
      </c>
      <c r="N289" s="43">
        <v>0</v>
      </c>
      <c r="O289" s="44">
        <v>0</v>
      </c>
      <c r="P289" s="37"/>
      <c r="Q289" s="42">
        <v>0</v>
      </c>
      <c r="R289" s="43">
        <v>0</v>
      </c>
      <c r="S289" s="44">
        <v>0</v>
      </c>
      <c r="T289" s="6"/>
    </row>
    <row r="290" spans="2:20">
      <c r="B290" s="1"/>
      <c r="C290" s="13" t="s">
        <v>291</v>
      </c>
      <c r="D290" s="11"/>
      <c r="E290" s="38">
        <v>0</v>
      </c>
      <c r="F290" s="39">
        <v>0</v>
      </c>
      <c r="G290" s="40">
        <v>0</v>
      </c>
      <c r="H290" s="41"/>
      <c r="I290" s="38">
        <v>0</v>
      </c>
      <c r="J290" s="39">
        <v>0</v>
      </c>
      <c r="K290" s="40">
        <v>0</v>
      </c>
      <c r="L290" s="41"/>
      <c r="M290" s="38">
        <v>0</v>
      </c>
      <c r="N290" s="39">
        <v>0</v>
      </c>
      <c r="O290" s="40">
        <v>0</v>
      </c>
      <c r="P290" s="41"/>
      <c r="Q290" s="38">
        <v>0</v>
      </c>
      <c r="R290" s="39">
        <v>0</v>
      </c>
      <c r="S290" s="40">
        <v>0</v>
      </c>
      <c r="T290" s="6"/>
    </row>
    <row r="291" spans="2:20">
      <c r="B291" s="1"/>
      <c r="C291" s="14" t="s">
        <v>292</v>
      </c>
      <c r="D291" s="12"/>
      <c r="E291" s="42">
        <v>15344.34</v>
      </c>
      <c r="F291" s="43">
        <v>0</v>
      </c>
      <c r="G291" s="44">
        <v>15344.34</v>
      </c>
      <c r="H291" s="37"/>
      <c r="I291" s="42">
        <v>1362668950.6199999</v>
      </c>
      <c r="J291" s="43">
        <v>0</v>
      </c>
      <c r="K291" s="44">
        <v>1362668950.6199999</v>
      </c>
      <c r="L291" s="37"/>
      <c r="M291" s="42">
        <v>29758607.699999999</v>
      </c>
      <c r="N291" s="43">
        <v>0</v>
      </c>
      <c r="O291" s="44">
        <v>29758607.699999999</v>
      </c>
      <c r="P291" s="37"/>
      <c r="Q291" s="42">
        <v>1392442902.6600001</v>
      </c>
      <c r="R291" s="43">
        <v>0</v>
      </c>
      <c r="S291" s="44">
        <v>1392442902.6600001</v>
      </c>
      <c r="T291" s="6"/>
    </row>
    <row r="292" spans="2:20" ht="25.5" customHeight="1">
      <c r="B292" s="1"/>
      <c r="C292" s="13" t="s">
        <v>293</v>
      </c>
      <c r="D292" s="11"/>
      <c r="E292" s="38">
        <v>0</v>
      </c>
      <c r="F292" s="39">
        <v>0</v>
      </c>
      <c r="G292" s="40">
        <v>0</v>
      </c>
      <c r="H292" s="41"/>
      <c r="I292" s="38">
        <v>0</v>
      </c>
      <c r="J292" s="39">
        <v>0</v>
      </c>
      <c r="K292" s="40">
        <v>0</v>
      </c>
      <c r="L292" s="41"/>
      <c r="M292" s="38">
        <v>0</v>
      </c>
      <c r="N292" s="39">
        <v>0</v>
      </c>
      <c r="O292" s="40">
        <v>0</v>
      </c>
      <c r="P292" s="41"/>
      <c r="Q292" s="38">
        <v>0</v>
      </c>
      <c r="R292" s="39">
        <v>0</v>
      </c>
      <c r="S292" s="40">
        <v>0</v>
      </c>
      <c r="T292" s="6"/>
    </row>
    <row r="293" spans="2:20" ht="25.5" customHeight="1">
      <c r="B293" s="1"/>
      <c r="C293" s="14" t="s">
        <v>294</v>
      </c>
      <c r="D293" s="12"/>
      <c r="E293" s="42">
        <v>0</v>
      </c>
      <c r="F293" s="43">
        <v>0</v>
      </c>
      <c r="G293" s="44">
        <v>0</v>
      </c>
      <c r="H293" s="37"/>
      <c r="I293" s="42">
        <v>0</v>
      </c>
      <c r="J293" s="43">
        <v>0</v>
      </c>
      <c r="K293" s="44">
        <v>0</v>
      </c>
      <c r="L293" s="37"/>
      <c r="M293" s="42">
        <v>0</v>
      </c>
      <c r="N293" s="43">
        <v>0</v>
      </c>
      <c r="O293" s="44">
        <v>0</v>
      </c>
      <c r="P293" s="37"/>
      <c r="Q293" s="42">
        <v>0</v>
      </c>
      <c r="R293" s="43">
        <v>0</v>
      </c>
      <c r="S293" s="44">
        <v>0</v>
      </c>
      <c r="T293" s="6"/>
    </row>
    <row r="294" spans="2:20" ht="25.5" customHeight="1">
      <c r="B294" s="1"/>
      <c r="C294" s="13" t="s">
        <v>295</v>
      </c>
      <c r="D294" s="11"/>
      <c r="E294" s="38">
        <v>0</v>
      </c>
      <c r="F294" s="39">
        <v>0</v>
      </c>
      <c r="G294" s="40">
        <v>0</v>
      </c>
      <c r="H294" s="41"/>
      <c r="I294" s="38">
        <v>0</v>
      </c>
      <c r="J294" s="39">
        <v>0</v>
      </c>
      <c r="K294" s="40">
        <v>0</v>
      </c>
      <c r="L294" s="41"/>
      <c r="M294" s="38">
        <v>6314.99</v>
      </c>
      <c r="N294" s="39">
        <v>6314.99</v>
      </c>
      <c r="O294" s="40">
        <v>0</v>
      </c>
      <c r="P294" s="41"/>
      <c r="Q294" s="38">
        <v>6314.99</v>
      </c>
      <c r="R294" s="39">
        <v>6314.99</v>
      </c>
      <c r="S294" s="40">
        <v>0</v>
      </c>
      <c r="T294" s="6"/>
    </row>
    <row r="295" spans="2:20" ht="25.5" customHeight="1">
      <c r="B295" s="1"/>
      <c r="C295" s="14" t="s">
        <v>296</v>
      </c>
      <c r="D295" s="12"/>
      <c r="E295" s="42">
        <v>0</v>
      </c>
      <c r="F295" s="43">
        <v>0</v>
      </c>
      <c r="G295" s="44">
        <v>0</v>
      </c>
      <c r="H295" s="37"/>
      <c r="I295" s="42">
        <v>0</v>
      </c>
      <c r="J295" s="43">
        <v>0</v>
      </c>
      <c r="K295" s="44">
        <v>0</v>
      </c>
      <c r="L295" s="37"/>
      <c r="M295" s="42">
        <v>5666915.29</v>
      </c>
      <c r="N295" s="43">
        <v>5666915.29</v>
      </c>
      <c r="O295" s="44">
        <v>0</v>
      </c>
      <c r="P295" s="37"/>
      <c r="Q295" s="42">
        <v>5666915.29</v>
      </c>
      <c r="R295" s="43">
        <v>5666915.29</v>
      </c>
      <c r="S295" s="44">
        <v>0</v>
      </c>
      <c r="T295" s="6"/>
    </row>
    <row r="296" spans="2:20">
      <c r="B296" s="1"/>
      <c r="C296" s="13" t="s">
        <v>297</v>
      </c>
      <c r="D296" s="11"/>
      <c r="E296" s="38">
        <v>415975670683.58002</v>
      </c>
      <c r="F296" s="39">
        <v>20663972091.590031</v>
      </c>
      <c r="G296" s="40">
        <v>395311698591.98999</v>
      </c>
      <c r="H296" s="41"/>
      <c r="I296" s="38">
        <v>182186594543.04999</v>
      </c>
      <c r="J296" s="39">
        <v>13172018086.91</v>
      </c>
      <c r="K296" s="40">
        <v>169014576456.14001</v>
      </c>
      <c r="L296" s="41"/>
      <c r="M296" s="38">
        <v>18002240229.080002</v>
      </c>
      <c r="N296" s="39">
        <v>1081041449.1200011</v>
      </c>
      <c r="O296" s="40">
        <v>16921198779.959999</v>
      </c>
      <c r="P296" s="41"/>
      <c r="Q296" s="38">
        <v>616164505455.70996</v>
      </c>
      <c r="R296" s="39">
        <v>34917031627.620003</v>
      </c>
      <c r="S296" s="40">
        <v>581247473828.08997</v>
      </c>
      <c r="T296" s="6"/>
    </row>
    <row r="297" spans="2:20">
      <c r="B297" s="1"/>
      <c r="C297" s="14" t="s">
        <v>298</v>
      </c>
      <c r="D297" s="12"/>
      <c r="E297" s="42">
        <v>414586030877.10999</v>
      </c>
      <c r="F297" s="43">
        <v>20663972091.58997</v>
      </c>
      <c r="G297" s="44">
        <v>393922058785.52002</v>
      </c>
      <c r="H297" s="37"/>
      <c r="I297" s="42">
        <v>166736068299.44</v>
      </c>
      <c r="J297" s="43">
        <v>13172018086.91</v>
      </c>
      <c r="K297" s="44">
        <v>153564050212.53</v>
      </c>
      <c r="L297" s="37"/>
      <c r="M297" s="42">
        <v>9043001432.9899998</v>
      </c>
      <c r="N297" s="43">
        <v>1136956274.95</v>
      </c>
      <c r="O297" s="44">
        <v>7906045158.04</v>
      </c>
      <c r="P297" s="37"/>
      <c r="Q297" s="42">
        <v>590365100609.54004</v>
      </c>
      <c r="R297" s="43">
        <v>34972946453.449951</v>
      </c>
      <c r="S297" s="44">
        <v>555392154156.09009</v>
      </c>
      <c r="T297" s="6"/>
    </row>
    <row r="298" spans="2:20">
      <c r="B298" s="1"/>
      <c r="C298" s="13" t="s">
        <v>299</v>
      </c>
      <c r="D298" s="11"/>
      <c r="E298" s="38">
        <v>393922058785.52002</v>
      </c>
      <c r="F298" s="39">
        <v>0</v>
      </c>
      <c r="G298" s="40">
        <v>393922058785.52002</v>
      </c>
      <c r="H298" s="41"/>
      <c r="I298" s="38">
        <v>153564050212.53</v>
      </c>
      <c r="J298" s="39">
        <v>0</v>
      </c>
      <c r="K298" s="40">
        <v>153564050212.53</v>
      </c>
      <c r="L298" s="41"/>
      <c r="M298" s="38">
        <v>7906045158.04</v>
      </c>
      <c r="N298" s="39">
        <v>0</v>
      </c>
      <c r="O298" s="40">
        <v>7906045158.04</v>
      </c>
      <c r="P298" s="41"/>
      <c r="Q298" s="38">
        <v>555392154156.09009</v>
      </c>
      <c r="R298" s="39">
        <v>0</v>
      </c>
      <c r="S298" s="40">
        <v>555392154156.09009</v>
      </c>
      <c r="T298" s="6"/>
    </row>
    <row r="299" spans="2:20" ht="25.5" customHeight="1">
      <c r="B299" s="1"/>
      <c r="C299" s="14" t="s">
        <v>300</v>
      </c>
      <c r="D299" s="12"/>
      <c r="E299" s="42">
        <v>374956953449.78003</v>
      </c>
      <c r="F299" s="43">
        <v>0</v>
      </c>
      <c r="G299" s="44">
        <v>374956953449.78003</v>
      </c>
      <c r="H299" s="37"/>
      <c r="I299" s="42">
        <v>152575565915.06</v>
      </c>
      <c r="J299" s="43">
        <v>0</v>
      </c>
      <c r="K299" s="44">
        <v>152575565915.06</v>
      </c>
      <c r="L299" s="37"/>
      <c r="M299" s="42">
        <v>6434964016.04</v>
      </c>
      <c r="N299" s="43">
        <v>0</v>
      </c>
      <c r="O299" s="44">
        <v>6434964016.04</v>
      </c>
      <c r="P299" s="37"/>
      <c r="Q299" s="42">
        <v>533967483380.88</v>
      </c>
      <c r="R299" s="43">
        <v>0</v>
      </c>
      <c r="S299" s="44">
        <v>533967483380.88</v>
      </c>
      <c r="T299" s="6"/>
    </row>
    <row r="300" spans="2:20">
      <c r="B300" s="1"/>
      <c r="C300" s="13" t="s">
        <v>301</v>
      </c>
      <c r="D300" s="11"/>
      <c r="E300" s="38">
        <v>18965105335.740002</v>
      </c>
      <c r="F300" s="39">
        <v>0</v>
      </c>
      <c r="G300" s="40">
        <v>18965105335.740002</v>
      </c>
      <c r="H300" s="41"/>
      <c r="I300" s="38">
        <v>988484297.47000003</v>
      </c>
      <c r="J300" s="39">
        <v>0</v>
      </c>
      <c r="K300" s="40">
        <v>988484297.47000003</v>
      </c>
      <c r="L300" s="41"/>
      <c r="M300" s="38">
        <v>1471081142</v>
      </c>
      <c r="N300" s="39">
        <v>0</v>
      </c>
      <c r="O300" s="40">
        <v>1471081142</v>
      </c>
      <c r="P300" s="41"/>
      <c r="Q300" s="38">
        <v>21424670775.209999</v>
      </c>
      <c r="R300" s="39">
        <v>0</v>
      </c>
      <c r="S300" s="40">
        <v>21424670775.209999</v>
      </c>
      <c r="T300" s="6"/>
    </row>
    <row r="301" spans="2:20">
      <c r="B301" s="1"/>
      <c r="C301" s="14" t="s">
        <v>302</v>
      </c>
      <c r="D301" s="12"/>
      <c r="E301" s="42">
        <v>20662116713.689999</v>
      </c>
      <c r="F301" s="43">
        <v>20662116713.689999</v>
      </c>
      <c r="G301" s="44">
        <v>0</v>
      </c>
      <c r="H301" s="37"/>
      <c r="I301" s="42">
        <v>13171127658.09</v>
      </c>
      <c r="J301" s="43">
        <v>13171127658.09</v>
      </c>
      <c r="K301" s="44">
        <v>0</v>
      </c>
      <c r="L301" s="37"/>
      <c r="M301" s="42">
        <v>1024903046.34</v>
      </c>
      <c r="N301" s="43">
        <v>1024903046.34</v>
      </c>
      <c r="O301" s="44">
        <v>0</v>
      </c>
      <c r="P301" s="37"/>
      <c r="Q301" s="42">
        <v>34858147418.120003</v>
      </c>
      <c r="R301" s="43">
        <v>34858147418.120003</v>
      </c>
      <c r="S301" s="44">
        <v>0</v>
      </c>
      <c r="T301" s="6"/>
    </row>
    <row r="302" spans="2:20" ht="25.5" customHeight="1">
      <c r="B302" s="1"/>
      <c r="C302" s="13" t="s">
        <v>303</v>
      </c>
      <c r="D302" s="11"/>
      <c r="E302" s="38">
        <v>20662116713.689999</v>
      </c>
      <c r="F302" s="39">
        <v>20662116713.689999</v>
      </c>
      <c r="G302" s="40">
        <v>0</v>
      </c>
      <c r="H302" s="41"/>
      <c r="I302" s="38">
        <v>13158753420.91</v>
      </c>
      <c r="J302" s="39">
        <v>13158753420.91</v>
      </c>
      <c r="K302" s="40">
        <v>0</v>
      </c>
      <c r="L302" s="41"/>
      <c r="M302" s="38">
        <v>814692113.73000002</v>
      </c>
      <c r="N302" s="39">
        <v>814692113.73000002</v>
      </c>
      <c r="O302" s="40">
        <v>0</v>
      </c>
      <c r="P302" s="41"/>
      <c r="Q302" s="38">
        <v>34635562248.330002</v>
      </c>
      <c r="R302" s="39">
        <v>34635562248.330002</v>
      </c>
      <c r="S302" s="40">
        <v>0</v>
      </c>
      <c r="T302" s="6"/>
    </row>
    <row r="303" spans="2:20">
      <c r="B303" s="1"/>
      <c r="C303" s="14" t="s">
        <v>304</v>
      </c>
      <c r="D303" s="12"/>
      <c r="E303" s="42">
        <v>0</v>
      </c>
      <c r="F303" s="43">
        <v>0</v>
      </c>
      <c r="G303" s="44">
        <v>0</v>
      </c>
      <c r="H303" s="37"/>
      <c r="I303" s="42">
        <v>12374237.18</v>
      </c>
      <c r="J303" s="43">
        <v>12374237.18</v>
      </c>
      <c r="K303" s="44">
        <v>0</v>
      </c>
      <c r="L303" s="37"/>
      <c r="M303" s="42">
        <v>210210932.61000001</v>
      </c>
      <c r="N303" s="43">
        <v>210210932.61000001</v>
      </c>
      <c r="O303" s="44">
        <v>0</v>
      </c>
      <c r="P303" s="37"/>
      <c r="Q303" s="42">
        <v>222585169.78999999</v>
      </c>
      <c r="R303" s="43">
        <v>222585169.78999999</v>
      </c>
      <c r="S303" s="44">
        <v>0</v>
      </c>
      <c r="T303" s="6"/>
    </row>
    <row r="304" spans="2:20">
      <c r="B304" s="1"/>
      <c r="C304" s="13" t="s">
        <v>305</v>
      </c>
      <c r="D304" s="11"/>
      <c r="E304" s="38">
        <v>0</v>
      </c>
      <c r="F304" s="39">
        <v>0</v>
      </c>
      <c r="G304" s="40">
        <v>0</v>
      </c>
      <c r="H304" s="41"/>
      <c r="I304" s="38">
        <v>0</v>
      </c>
      <c r="J304" s="39">
        <v>0</v>
      </c>
      <c r="K304" s="40">
        <v>0</v>
      </c>
      <c r="L304" s="41"/>
      <c r="M304" s="38">
        <v>2004918.31</v>
      </c>
      <c r="N304" s="39">
        <v>2004918.31</v>
      </c>
      <c r="O304" s="40">
        <v>0</v>
      </c>
      <c r="P304" s="41"/>
      <c r="Q304" s="38">
        <v>2004918.31</v>
      </c>
      <c r="R304" s="39">
        <v>2004918.31</v>
      </c>
      <c r="S304" s="40">
        <v>0</v>
      </c>
      <c r="T304" s="6"/>
    </row>
    <row r="305" spans="2:20" ht="25.5" customHeight="1">
      <c r="B305" s="1"/>
      <c r="C305" s="14" t="s">
        <v>306</v>
      </c>
      <c r="D305" s="12"/>
      <c r="E305" s="42">
        <v>0</v>
      </c>
      <c r="F305" s="43">
        <v>0</v>
      </c>
      <c r="G305" s="44">
        <v>0</v>
      </c>
      <c r="H305" s="37"/>
      <c r="I305" s="42">
        <v>0</v>
      </c>
      <c r="J305" s="43">
        <v>0</v>
      </c>
      <c r="K305" s="44">
        <v>0</v>
      </c>
      <c r="L305" s="37"/>
      <c r="M305" s="42">
        <v>1470940.83</v>
      </c>
      <c r="N305" s="43">
        <v>1470940.83</v>
      </c>
      <c r="O305" s="44">
        <v>0</v>
      </c>
      <c r="P305" s="37"/>
      <c r="Q305" s="42">
        <v>1470940.83</v>
      </c>
      <c r="R305" s="43">
        <v>1470940.83</v>
      </c>
      <c r="S305" s="44">
        <v>0</v>
      </c>
      <c r="T305" s="6"/>
    </row>
    <row r="306" spans="2:20">
      <c r="B306" s="1"/>
      <c r="C306" s="13" t="s">
        <v>307</v>
      </c>
      <c r="D306" s="11"/>
      <c r="E306" s="38">
        <v>0</v>
      </c>
      <c r="F306" s="39">
        <v>0</v>
      </c>
      <c r="G306" s="40">
        <v>0</v>
      </c>
      <c r="H306" s="41"/>
      <c r="I306" s="38">
        <v>0</v>
      </c>
      <c r="J306" s="39">
        <v>0</v>
      </c>
      <c r="K306" s="40">
        <v>0</v>
      </c>
      <c r="L306" s="41"/>
      <c r="M306" s="38">
        <v>533977.48</v>
      </c>
      <c r="N306" s="39">
        <v>533977.48</v>
      </c>
      <c r="O306" s="40">
        <v>0</v>
      </c>
      <c r="P306" s="41"/>
      <c r="Q306" s="38">
        <v>533977.48</v>
      </c>
      <c r="R306" s="39">
        <v>533977.48</v>
      </c>
      <c r="S306" s="40">
        <v>0</v>
      </c>
      <c r="T306" s="6"/>
    </row>
    <row r="307" spans="2:20">
      <c r="B307" s="1"/>
      <c r="C307" s="14" t="s">
        <v>308</v>
      </c>
      <c r="D307" s="12"/>
      <c r="E307" s="42">
        <v>1855377.9</v>
      </c>
      <c r="F307" s="43">
        <v>1855377.9</v>
      </c>
      <c r="G307" s="44">
        <v>0</v>
      </c>
      <c r="H307" s="37"/>
      <c r="I307" s="42">
        <v>0</v>
      </c>
      <c r="J307" s="43">
        <v>0</v>
      </c>
      <c r="K307" s="44">
        <v>0</v>
      </c>
      <c r="L307" s="37"/>
      <c r="M307" s="42">
        <v>90885543.390000001</v>
      </c>
      <c r="N307" s="43">
        <v>90885543.390000001</v>
      </c>
      <c r="O307" s="44">
        <v>0</v>
      </c>
      <c r="P307" s="37"/>
      <c r="Q307" s="42">
        <v>92740921.290000007</v>
      </c>
      <c r="R307" s="43">
        <v>92740921.290000007</v>
      </c>
      <c r="S307" s="44">
        <v>0</v>
      </c>
      <c r="T307" s="6"/>
    </row>
    <row r="308" spans="2:20" ht="25.5" customHeight="1">
      <c r="B308" s="1"/>
      <c r="C308" s="13" t="s">
        <v>309</v>
      </c>
      <c r="D308" s="11"/>
      <c r="E308" s="38">
        <v>1855377.9</v>
      </c>
      <c r="F308" s="39">
        <v>1855377.9</v>
      </c>
      <c r="G308" s="40">
        <v>0</v>
      </c>
      <c r="H308" s="41"/>
      <c r="I308" s="38">
        <v>0</v>
      </c>
      <c r="J308" s="39">
        <v>0</v>
      </c>
      <c r="K308" s="40">
        <v>0</v>
      </c>
      <c r="L308" s="41"/>
      <c r="M308" s="38">
        <v>813163.86</v>
      </c>
      <c r="N308" s="39">
        <v>813163.86</v>
      </c>
      <c r="O308" s="40">
        <v>0</v>
      </c>
      <c r="P308" s="41"/>
      <c r="Q308" s="38">
        <v>2668541.7599999998</v>
      </c>
      <c r="R308" s="39">
        <v>2668541.7599999998</v>
      </c>
      <c r="S308" s="40">
        <v>0</v>
      </c>
      <c r="T308" s="6"/>
    </row>
    <row r="309" spans="2:20">
      <c r="B309" s="1"/>
      <c r="C309" s="14" t="s">
        <v>310</v>
      </c>
      <c r="D309" s="12"/>
      <c r="E309" s="42">
        <v>0</v>
      </c>
      <c r="F309" s="43">
        <v>0</v>
      </c>
      <c r="G309" s="44">
        <v>0</v>
      </c>
      <c r="H309" s="37"/>
      <c r="I309" s="42">
        <v>0</v>
      </c>
      <c r="J309" s="43">
        <v>0</v>
      </c>
      <c r="K309" s="44">
        <v>0</v>
      </c>
      <c r="L309" s="37"/>
      <c r="M309" s="42">
        <v>90072379.530000001</v>
      </c>
      <c r="N309" s="43">
        <v>90072379.530000001</v>
      </c>
      <c r="O309" s="44">
        <v>0</v>
      </c>
      <c r="P309" s="37"/>
      <c r="Q309" s="42">
        <v>90072379.530000001</v>
      </c>
      <c r="R309" s="43">
        <v>90072379.530000001</v>
      </c>
      <c r="S309" s="44">
        <v>0</v>
      </c>
      <c r="T309" s="6"/>
    </row>
    <row r="310" spans="2:20">
      <c r="B310" s="1"/>
      <c r="C310" s="13" t="s">
        <v>311</v>
      </c>
      <c r="D310" s="11"/>
      <c r="E310" s="38">
        <v>0</v>
      </c>
      <c r="F310" s="39">
        <v>0</v>
      </c>
      <c r="G310" s="40">
        <v>0</v>
      </c>
      <c r="H310" s="41"/>
      <c r="I310" s="38">
        <v>890428.82</v>
      </c>
      <c r="J310" s="39">
        <v>890428.82</v>
      </c>
      <c r="K310" s="40">
        <v>0</v>
      </c>
      <c r="L310" s="41"/>
      <c r="M310" s="38">
        <v>19162766.91</v>
      </c>
      <c r="N310" s="39">
        <v>19162766.91</v>
      </c>
      <c r="O310" s="40">
        <v>0</v>
      </c>
      <c r="P310" s="41"/>
      <c r="Q310" s="38">
        <v>20053195.73</v>
      </c>
      <c r="R310" s="39">
        <v>20053195.73</v>
      </c>
      <c r="S310" s="40">
        <v>0</v>
      </c>
      <c r="T310" s="6"/>
    </row>
    <row r="311" spans="2:20" ht="25.5" customHeight="1">
      <c r="B311" s="1"/>
      <c r="C311" s="14" t="s">
        <v>312</v>
      </c>
      <c r="D311" s="12"/>
      <c r="E311" s="42">
        <v>0</v>
      </c>
      <c r="F311" s="43">
        <v>0</v>
      </c>
      <c r="G311" s="44">
        <v>0</v>
      </c>
      <c r="H311" s="37"/>
      <c r="I311" s="42">
        <v>890428.82</v>
      </c>
      <c r="J311" s="43">
        <v>890428.82</v>
      </c>
      <c r="K311" s="44">
        <v>0</v>
      </c>
      <c r="L311" s="37"/>
      <c r="M311" s="42">
        <v>12524935.859999999</v>
      </c>
      <c r="N311" s="43">
        <v>12524935.859999999</v>
      </c>
      <c r="O311" s="44">
        <v>0</v>
      </c>
      <c r="P311" s="37"/>
      <c r="Q311" s="42">
        <v>13415364.68</v>
      </c>
      <c r="R311" s="43">
        <v>13415364.68</v>
      </c>
      <c r="S311" s="44">
        <v>0</v>
      </c>
      <c r="T311" s="6"/>
    </row>
    <row r="312" spans="2:20">
      <c r="B312" s="1"/>
      <c r="C312" s="13" t="s">
        <v>313</v>
      </c>
      <c r="D312" s="11"/>
      <c r="E312" s="38">
        <v>0</v>
      </c>
      <c r="F312" s="39">
        <v>0</v>
      </c>
      <c r="G312" s="40">
        <v>0</v>
      </c>
      <c r="H312" s="41"/>
      <c r="I312" s="38">
        <v>0</v>
      </c>
      <c r="J312" s="39">
        <v>0</v>
      </c>
      <c r="K312" s="40">
        <v>0</v>
      </c>
      <c r="L312" s="41"/>
      <c r="M312" s="38">
        <v>6637831.0499999998</v>
      </c>
      <c r="N312" s="39">
        <v>6637831.0499999998</v>
      </c>
      <c r="O312" s="40">
        <v>0</v>
      </c>
      <c r="P312" s="41"/>
      <c r="Q312" s="38">
        <v>6637831.0499999998</v>
      </c>
      <c r="R312" s="39">
        <v>6637831.0499999998</v>
      </c>
      <c r="S312" s="40">
        <v>0</v>
      </c>
      <c r="T312" s="6"/>
    </row>
    <row r="313" spans="2:20">
      <c r="B313" s="1"/>
      <c r="C313" s="14" t="s">
        <v>314</v>
      </c>
      <c r="D313" s="12"/>
      <c r="E313" s="42">
        <v>1411410435.6400001</v>
      </c>
      <c r="F313" s="43">
        <v>0</v>
      </c>
      <c r="G313" s="44">
        <v>1411410435.6400001</v>
      </c>
      <c r="H313" s="37"/>
      <c r="I313" s="42">
        <v>2380607910.5999999</v>
      </c>
      <c r="J313" s="43">
        <v>0</v>
      </c>
      <c r="K313" s="44">
        <v>2380607910.5999999</v>
      </c>
      <c r="L313" s="37"/>
      <c r="M313" s="42">
        <v>642412684.07000005</v>
      </c>
      <c r="N313" s="43">
        <v>0</v>
      </c>
      <c r="O313" s="44">
        <v>642412684.07000005</v>
      </c>
      <c r="P313" s="37"/>
      <c r="Q313" s="42">
        <v>4434431030.3100004</v>
      </c>
      <c r="R313" s="43">
        <v>9.5367431640625E-7</v>
      </c>
      <c r="S313" s="44">
        <v>4434431030.3099995</v>
      </c>
      <c r="T313" s="6"/>
    </row>
    <row r="314" spans="2:20">
      <c r="B314" s="1"/>
      <c r="C314" s="13" t="s">
        <v>315</v>
      </c>
      <c r="D314" s="11"/>
      <c r="E314" s="38">
        <v>1411410435.6400001</v>
      </c>
      <c r="F314" s="39">
        <v>0</v>
      </c>
      <c r="G314" s="40">
        <v>1411410435.6400001</v>
      </c>
      <c r="H314" s="41"/>
      <c r="I314" s="38">
        <v>2380607910.5999999</v>
      </c>
      <c r="J314" s="39">
        <v>0</v>
      </c>
      <c r="K314" s="40">
        <v>2380607910.5999999</v>
      </c>
      <c r="L314" s="41"/>
      <c r="M314" s="38">
        <v>642412684.07000005</v>
      </c>
      <c r="N314" s="39">
        <v>0</v>
      </c>
      <c r="O314" s="40">
        <v>642412684.07000005</v>
      </c>
      <c r="P314" s="41"/>
      <c r="Q314" s="38">
        <v>4434431030.3100004</v>
      </c>
      <c r="R314" s="39">
        <v>0</v>
      </c>
      <c r="S314" s="40">
        <v>4434431030.3100004</v>
      </c>
      <c r="T314" s="6"/>
    </row>
    <row r="315" spans="2:20">
      <c r="B315" s="1"/>
      <c r="C315" s="14" t="s">
        <v>316</v>
      </c>
      <c r="D315" s="12"/>
      <c r="E315" s="42">
        <v>0</v>
      </c>
      <c r="F315" s="43">
        <v>0</v>
      </c>
      <c r="G315" s="44">
        <v>0</v>
      </c>
      <c r="H315" s="37"/>
      <c r="I315" s="42">
        <v>5926826929.0200005</v>
      </c>
      <c r="J315" s="43">
        <v>0</v>
      </c>
      <c r="K315" s="44">
        <v>5926826929.0200005</v>
      </c>
      <c r="L315" s="37"/>
      <c r="M315" s="42">
        <v>2025531201.48</v>
      </c>
      <c r="N315" s="43">
        <v>0</v>
      </c>
      <c r="O315" s="44">
        <v>2025531201.48</v>
      </c>
      <c r="P315" s="37"/>
      <c r="Q315" s="42">
        <v>7952358130.5</v>
      </c>
      <c r="R315" s="43">
        <v>0</v>
      </c>
      <c r="S315" s="44">
        <v>7952358130.5</v>
      </c>
      <c r="T315" s="6"/>
    </row>
    <row r="316" spans="2:20">
      <c r="B316" s="1"/>
      <c r="C316" s="13" t="s">
        <v>317</v>
      </c>
      <c r="D316" s="11"/>
      <c r="E316" s="38">
        <v>0</v>
      </c>
      <c r="F316" s="39">
        <v>0</v>
      </c>
      <c r="G316" s="40">
        <v>0</v>
      </c>
      <c r="H316" s="41"/>
      <c r="I316" s="38">
        <v>5926826929.0200005</v>
      </c>
      <c r="J316" s="39">
        <v>0</v>
      </c>
      <c r="K316" s="40">
        <v>5926826929.0200005</v>
      </c>
      <c r="L316" s="41"/>
      <c r="M316" s="38">
        <v>2025531201.48</v>
      </c>
      <c r="N316" s="39">
        <v>0</v>
      </c>
      <c r="O316" s="40">
        <v>2025531201.48</v>
      </c>
      <c r="P316" s="41"/>
      <c r="Q316" s="38">
        <v>7952358130.5</v>
      </c>
      <c r="R316" s="39">
        <v>0</v>
      </c>
      <c r="S316" s="40">
        <v>7952358130.5</v>
      </c>
      <c r="T316" s="6"/>
    </row>
    <row r="317" spans="2:20">
      <c r="B317" s="1"/>
      <c r="C317" s="14" t="s">
        <v>318</v>
      </c>
      <c r="D317" s="12"/>
      <c r="E317" s="42">
        <v>1955258.29</v>
      </c>
      <c r="F317" s="43">
        <v>0</v>
      </c>
      <c r="G317" s="44">
        <v>1955258.29</v>
      </c>
      <c r="H317" s="37"/>
      <c r="I317" s="42">
        <v>7224452976.2799997</v>
      </c>
      <c r="J317" s="43">
        <v>0</v>
      </c>
      <c r="K317" s="44">
        <v>7224452976.2799997</v>
      </c>
      <c r="L317" s="37"/>
      <c r="M317" s="42">
        <v>6454996166.1099997</v>
      </c>
      <c r="N317" s="43">
        <v>0</v>
      </c>
      <c r="O317" s="44">
        <v>6454996166.1099997</v>
      </c>
      <c r="P317" s="37"/>
      <c r="Q317" s="42">
        <v>13681404400.68</v>
      </c>
      <c r="R317" s="43">
        <v>0</v>
      </c>
      <c r="S317" s="44">
        <v>13681404400.68</v>
      </c>
      <c r="T317" s="6"/>
    </row>
    <row r="318" spans="2:20">
      <c r="B318" s="1"/>
      <c r="C318" s="13" t="s">
        <v>319</v>
      </c>
      <c r="D318" s="11"/>
      <c r="E318" s="38">
        <v>1955258.29</v>
      </c>
      <c r="F318" s="39">
        <v>0</v>
      </c>
      <c r="G318" s="40">
        <v>1955258.29</v>
      </c>
      <c r="H318" s="41"/>
      <c r="I318" s="38">
        <v>7224452976.2799997</v>
      </c>
      <c r="J318" s="39">
        <v>0</v>
      </c>
      <c r="K318" s="40">
        <v>7224452976.2799997</v>
      </c>
      <c r="L318" s="41"/>
      <c r="M318" s="38">
        <v>6454996166.1099997</v>
      </c>
      <c r="N318" s="39">
        <v>0</v>
      </c>
      <c r="O318" s="40">
        <v>6454996166.1099997</v>
      </c>
      <c r="P318" s="41"/>
      <c r="Q318" s="38">
        <v>13681404400.68</v>
      </c>
      <c r="R318" s="39">
        <v>0</v>
      </c>
      <c r="S318" s="40">
        <v>13681404400.68</v>
      </c>
      <c r="T318" s="6"/>
    </row>
    <row r="319" spans="2:20">
      <c r="B319" s="1"/>
      <c r="C319" s="14" t="s">
        <v>320</v>
      </c>
      <c r="D319" s="12"/>
      <c r="E319" s="42">
        <v>0</v>
      </c>
      <c r="F319" s="43">
        <v>0</v>
      </c>
      <c r="G319" s="44">
        <v>0</v>
      </c>
      <c r="H319" s="37"/>
      <c r="I319" s="42">
        <v>-28124229.059999999</v>
      </c>
      <c r="J319" s="43">
        <v>0</v>
      </c>
      <c r="K319" s="44">
        <v>-28124229.059999999</v>
      </c>
      <c r="L319" s="37"/>
      <c r="M319" s="42">
        <v>-36023705.920000002</v>
      </c>
      <c r="N319" s="43">
        <v>0</v>
      </c>
      <c r="O319" s="44">
        <v>-36023705.920000002</v>
      </c>
      <c r="P319" s="37"/>
      <c r="Q319" s="42">
        <v>-64147934.979999997</v>
      </c>
      <c r="R319" s="43">
        <v>0</v>
      </c>
      <c r="S319" s="44">
        <v>-64147934.979999997</v>
      </c>
      <c r="T319" s="6"/>
    </row>
    <row r="320" spans="2:20" ht="25.5" customHeight="1">
      <c r="B320" s="1"/>
      <c r="C320" s="13" t="s">
        <v>321</v>
      </c>
      <c r="D320" s="11"/>
      <c r="E320" s="38">
        <v>0</v>
      </c>
      <c r="F320" s="39">
        <v>0</v>
      </c>
      <c r="G320" s="40">
        <v>0</v>
      </c>
      <c r="H320" s="41"/>
      <c r="I320" s="38">
        <v>-28124229.059999999</v>
      </c>
      <c r="J320" s="39">
        <v>0</v>
      </c>
      <c r="K320" s="40">
        <v>-28124229.059999999</v>
      </c>
      <c r="L320" s="41"/>
      <c r="M320" s="38">
        <v>-36023705.920000002</v>
      </c>
      <c r="N320" s="39">
        <v>0</v>
      </c>
      <c r="O320" s="40">
        <v>-36023705.920000002</v>
      </c>
      <c r="P320" s="41"/>
      <c r="Q320" s="38">
        <v>-64147934.979999997</v>
      </c>
      <c r="R320" s="39">
        <v>0</v>
      </c>
      <c r="S320" s="40">
        <v>-64147934.979999997</v>
      </c>
      <c r="T320" s="6"/>
    </row>
    <row r="321" spans="2:20" ht="25.5" customHeight="1">
      <c r="B321" s="1"/>
      <c r="C321" s="14" t="s">
        <v>322</v>
      </c>
      <c r="D321" s="12"/>
      <c r="E321" s="42">
        <v>0</v>
      </c>
      <c r="F321" s="43">
        <v>0</v>
      </c>
      <c r="G321" s="44">
        <v>0</v>
      </c>
      <c r="H321" s="37"/>
      <c r="I321" s="42">
        <v>-28124229.059999999</v>
      </c>
      <c r="J321" s="43">
        <v>0</v>
      </c>
      <c r="K321" s="44">
        <v>-28124229.059999999</v>
      </c>
      <c r="L321" s="37"/>
      <c r="M321" s="42">
        <v>-36023705.920000002</v>
      </c>
      <c r="N321" s="43">
        <v>0</v>
      </c>
      <c r="O321" s="44">
        <v>-36023705.920000002</v>
      </c>
      <c r="P321" s="37"/>
      <c r="Q321" s="42">
        <v>-64147934.979999997</v>
      </c>
      <c r="R321" s="43">
        <v>0</v>
      </c>
      <c r="S321" s="44">
        <v>-64147934.979999997</v>
      </c>
      <c r="T321" s="6"/>
    </row>
    <row r="322" spans="2:20">
      <c r="B322" s="1"/>
      <c r="C322" s="13" t="s">
        <v>323</v>
      </c>
      <c r="D322" s="11"/>
      <c r="E322" s="38">
        <v>0</v>
      </c>
      <c r="F322" s="39">
        <v>0</v>
      </c>
      <c r="G322" s="40">
        <v>0</v>
      </c>
      <c r="H322" s="41"/>
      <c r="I322" s="38">
        <v>0</v>
      </c>
      <c r="J322" s="39">
        <v>0</v>
      </c>
      <c r="K322" s="40">
        <v>0</v>
      </c>
      <c r="L322" s="41"/>
      <c r="M322" s="38">
        <v>0</v>
      </c>
      <c r="N322" s="39">
        <v>0</v>
      </c>
      <c r="O322" s="40">
        <v>0</v>
      </c>
      <c r="P322" s="41"/>
      <c r="Q322" s="38">
        <v>0</v>
      </c>
      <c r="R322" s="39">
        <v>0</v>
      </c>
      <c r="S322" s="40">
        <v>0</v>
      </c>
      <c r="T322" s="6"/>
    </row>
    <row r="323" spans="2:20">
      <c r="B323" s="1"/>
      <c r="C323" s="14" t="s">
        <v>324</v>
      </c>
      <c r="D323" s="12"/>
      <c r="E323" s="42">
        <v>-23725887.460000001</v>
      </c>
      <c r="F323" s="43">
        <v>0</v>
      </c>
      <c r="G323" s="44">
        <v>-23725887.460000001</v>
      </c>
      <c r="H323" s="37"/>
      <c r="I323" s="42">
        <v>-53237343.229999997</v>
      </c>
      <c r="J323" s="43">
        <v>0</v>
      </c>
      <c r="K323" s="44">
        <v>-53237343.229999997</v>
      </c>
      <c r="L323" s="37"/>
      <c r="M323" s="42">
        <v>-127677549.65000001</v>
      </c>
      <c r="N323" s="43">
        <v>-55914825.830000013</v>
      </c>
      <c r="O323" s="44">
        <v>-71762723.819999993</v>
      </c>
      <c r="P323" s="37"/>
      <c r="Q323" s="42">
        <v>-204640780.34</v>
      </c>
      <c r="R323" s="43">
        <v>-55914825.830000013</v>
      </c>
      <c r="S323" s="44">
        <v>-148725954.50999999</v>
      </c>
      <c r="T323" s="6"/>
    </row>
    <row r="324" spans="2:20" ht="25.5" customHeight="1">
      <c r="B324" s="1"/>
      <c r="C324" s="13" t="s">
        <v>325</v>
      </c>
      <c r="D324" s="11"/>
      <c r="E324" s="38">
        <v>-23725887.460000001</v>
      </c>
      <c r="F324" s="39">
        <v>0</v>
      </c>
      <c r="G324" s="40">
        <v>-23725887.460000001</v>
      </c>
      <c r="H324" s="41"/>
      <c r="I324" s="38">
        <v>-53237343.229999997</v>
      </c>
      <c r="J324" s="39">
        <v>0</v>
      </c>
      <c r="K324" s="40">
        <v>-53237343.229999997</v>
      </c>
      <c r="L324" s="41"/>
      <c r="M324" s="38">
        <v>-71762723.819999993</v>
      </c>
      <c r="N324" s="39">
        <v>0</v>
      </c>
      <c r="O324" s="40">
        <v>-71762723.819999993</v>
      </c>
      <c r="P324" s="41"/>
      <c r="Q324" s="38">
        <v>-148725954.50999999</v>
      </c>
      <c r="R324" s="39">
        <v>0</v>
      </c>
      <c r="S324" s="40">
        <v>-148725954.50999999</v>
      </c>
      <c r="T324" s="6"/>
    </row>
    <row r="325" spans="2:20" ht="25.5" customHeight="1">
      <c r="B325" s="1"/>
      <c r="C325" s="14" t="s">
        <v>326</v>
      </c>
      <c r="D325" s="12"/>
      <c r="E325" s="42">
        <v>-23725887.460000001</v>
      </c>
      <c r="F325" s="43">
        <v>0</v>
      </c>
      <c r="G325" s="44">
        <v>-23725887.460000001</v>
      </c>
      <c r="H325" s="37"/>
      <c r="I325" s="42">
        <v>-50352964.149999999</v>
      </c>
      <c r="J325" s="43">
        <v>0</v>
      </c>
      <c r="K325" s="44">
        <v>-50352964.149999999</v>
      </c>
      <c r="L325" s="37"/>
      <c r="M325" s="42">
        <v>-39682477.130000003</v>
      </c>
      <c r="N325" s="43">
        <v>0</v>
      </c>
      <c r="O325" s="44">
        <v>-39682477.130000003</v>
      </c>
      <c r="P325" s="37"/>
      <c r="Q325" s="42">
        <v>-113761328.73999999</v>
      </c>
      <c r="R325" s="43">
        <v>0</v>
      </c>
      <c r="S325" s="44">
        <v>-113761328.73999999</v>
      </c>
      <c r="T325" s="6"/>
    </row>
    <row r="326" spans="2:20" ht="25.5" customHeight="1">
      <c r="B326" s="1"/>
      <c r="C326" s="13" t="s">
        <v>327</v>
      </c>
      <c r="D326" s="11"/>
      <c r="E326" s="38">
        <v>0</v>
      </c>
      <c r="F326" s="39">
        <v>0</v>
      </c>
      <c r="G326" s="40">
        <v>0</v>
      </c>
      <c r="H326" s="41"/>
      <c r="I326" s="38">
        <v>0</v>
      </c>
      <c r="J326" s="39">
        <v>0</v>
      </c>
      <c r="K326" s="40">
        <v>0</v>
      </c>
      <c r="L326" s="41"/>
      <c r="M326" s="38">
        <v>-8462111.3200000003</v>
      </c>
      <c r="N326" s="39">
        <v>0</v>
      </c>
      <c r="O326" s="40">
        <v>-8462111.3200000003</v>
      </c>
      <c r="P326" s="41"/>
      <c r="Q326" s="38">
        <v>-8462111.3200000003</v>
      </c>
      <c r="R326" s="39">
        <v>0</v>
      </c>
      <c r="S326" s="40">
        <v>-8462111.3200000003</v>
      </c>
      <c r="T326" s="6"/>
    </row>
    <row r="327" spans="2:20" ht="25.5" customHeight="1">
      <c r="B327" s="1"/>
      <c r="C327" s="14" t="s">
        <v>328</v>
      </c>
      <c r="D327" s="12"/>
      <c r="E327" s="42">
        <v>0</v>
      </c>
      <c r="F327" s="43">
        <v>0</v>
      </c>
      <c r="G327" s="44">
        <v>0</v>
      </c>
      <c r="H327" s="37"/>
      <c r="I327" s="42">
        <v>-2884379.08</v>
      </c>
      <c r="J327" s="43">
        <v>0</v>
      </c>
      <c r="K327" s="44">
        <v>-2884379.08</v>
      </c>
      <c r="L327" s="37"/>
      <c r="M327" s="42">
        <v>-7976124.4000000004</v>
      </c>
      <c r="N327" s="43">
        <v>0</v>
      </c>
      <c r="O327" s="44">
        <v>-7976124.4000000004</v>
      </c>
      <c r="P327" s="37"/>
      <c r="Q327" s="42">
        <v>-10860503.48</v>
      </c>
      <c r="R327" s="43">
        <v>0</v>
      </c>
      <c r="S327" s="44">
        <v>-10860503.48</v>
      </c>
      <c r="T327" s="6"/>
    </row>
    <row r="328" spans="2:20" ht="25.5" customHeight="1">
      <c r="B328" s="1"/>
      <c r="C328" s="13" t="s">
        <v>329</v>
      </c>
      <c r="D328" s="11"/>
      <c r="E328" s="38">
        <v>0</v>
      </c>
      <c r="F328" s="39">
        <v>0</v>
      </c>
      <c r="G328" s="40">
        <v>0</v>
      </c>
      <c r="H328" s="41"/>
      <c r="I328" s="38">
        <v>0</v>
      </c>
      <c r="J328" s="39">
        <v>0</v>
      </c>
      <c r="K328" s="40">
        <v>0</v>
      </c>
      <c r="L328" s="41"/>
      <c r="M328" s="38">
        <v>-15642010.970000001</v>
      </c>
      <c r="N328" s="39">
        <v>0</v>
      </c>
      <c r="O328" s="40">
        <v>-15642010.970000001</v>
      </c>
      <c r="P328" s="41"/>
      <c r="Q328" s="38">
        <v>-15642010.970000001</v>
      </c>
      <c r="R328" s="39">
        <v>0</v>
      </c>
      <c r="S328" s="40">
        <v>-15642010.970000001</v>
      </c>
      <c r="T328" s="6"/>
    </row>
    <row r="329" spans="2:20" ht="25.5" customHeight="1">
      <c r="B329" s="1"/>
      <c r="C329" s="14" t="s">
        <v>330</v>
      </c>
      <c r="D329" s="12"/>
      <c r="E329" s="42">
        <v>0</v>
      </c>
      <c r="F329" s="43">
        <v>0</v>
      </c>
      <c r="G329" s="44">
        <v>0</v>
      </c>
      <c r="H329" s="37"/>
      <c r="I329" s="42">
        <v>0</v>
      </c>
      <c r="J329" s="43">
        <v>0</v>
      </c>
      <c r="K329" s="44">
        <v>0</v>
      </c>
      <c r="L329" s="37"/>
      <c r="M329" s="42">
        <v>-2035457.73</v>
      </c>
      <c r="N329" s="43">
        <v>-2035457.73</v>
      </c>
      <c r="O329" s="44">
        <v>0</v>
      </c>
      <c r="P329" s="37"/>
      <c r="Q329" s="42">
        <v>-2035457.73</v>
      </c>
      <c r="R329" s="43">
        <v>-2035457.73</v>
      </c>
      <c r="S329" s="44">
        <v>0</v>
      </c>
      <c r="T329" s="6"/>
    </row>
    <row r="330" spans="2:20" ht="25.5" customHeight="1">
      <c r="B330" s="1"/>
      <c r="C330" s="13" t="s">
        <v>331</v>
      </c>
      <c r="D330" s="11"/>
      <c r="E330" s="38">
        <v>0</v>
      </c>
      <c r="F330" s="39">
        <v>0</v>
      </c>
      <c r="G330" s="40">
        <v>0</v>
      </c>
      <c r="H330" s="41"/>
      <c r="I330" s="38">
        <v>0</v>
      </c>
      <c r="J330" s="39">
        <v>0</v>
      </c>
      <c r="K330" s="40">
        <v>0</v>
      </c>
      <c r="L330" s="41"/>
      <c r="M330" s="38">
        <v>-2035457.73</v>
      </c>
      <c r="N330" s="39">
        <v>-2035457.73</v>
      </c>
      <c r="O330" s="40">
        <v>0</v>
      </c>
      <c r="P330" s="41"/>
      <c r="Q330" s="38">
        <v>-2035457.73</v>
      </c>
      <c r="R330" s="39">
        <v>-2035457.73</v>
      </c>
      <c r="S330" s="40">
        <v>0</v>
      </c>
      <c r="T330" s="6"/>
    </row>
    <row r="331" spans="2:20" ht="25.5" customHeight="1">
      <c r="B331" s="1"/>
      <c r="C331" s="14" t="s">
        <v>332</v>
      </c>
      <c r="D331" s="12"/>
      <c r="E331" s="42">
        <v>0</v>
      </c>
      <c r="F331" s="43">
        <v>0</v>
      </c>
      <c r="G331" s="44">
        <v>0</v>
      </c>
      <c r="H331" s="37"/>
      <c r="I331" s="42">
        <v>0</v>
      </c>
      <c r="J331" s="43">
        <v>0</v>
      </c>
      <c r="K331" s="44">
        <v>0</v>
      </c>
      <c r="L331" s="37"/>
      <c r="M331" s="42">
        <v>0</v>
      </c>
      <c r="N331" s="43">
        <v>0</v>
      </c>
      <c r="O331" s="44">
        <v>0</v>
      </c>
      <c r="P331" s="37"/>
      <c r="Q331" s="42">
        <v>0</v>
      </c>
      <c r="R331" s="43">
        <v>0</v>
      </c>
      <c r="S331" s="44">
        <v>0</v>
      </c>
      <c r="T331" s="6"/>
    </row>
    <row r="332" spans="2:20" ht="25.5" customHeight="1">
      <c r="B332" s="1"/>
      <c r="C332" s="13" t="s">
        <v>333</v>
      </c>
      <c r="D332" s="11"/>
      <c r="E332" s="38">
        <v>0</v>
      </c>
      <c r="F332" s="39">
        <v>0</v>
      </c>
      <c r="G332" s="40">
        <v>0</v>
      </c>
      <c r="H332" s="41"/>
      <c r="I332" s="38">
        <v>0</v>
      </c>
      <c r="J332" s="39">
        <v>0</v>
      </c>
      <c r="K332" s="40">
        <v>0</v>
      </c>
      <c r="L332" s="41"/>
      <c r="M332" s="38">
        <v>-727684.25</v>
      </c>
      <c r="N332" s="39">
        <v>-727684.25</v>
      </c>
      <c r="O332" s="40">
        <v>0</v>
      </c>
      <c r="P332" s="41"/>
      <c r="Q332" s="38">
        <v>-727684.25</v>
      </c>
      <c r="R332" s="39">
        <v>-727684.25</v>
      </c>
      <c r="S332" s="40">
        <v>0</v>
      </c>
      <c r="T332" s="6"/>
    </row>
    <row r="333" spans="2:20" ht="25.5" customHeight="1">
      <c r="B333" s="1"/>
      <c r="C333" s="14" t="s">
        <v>334</v>
      </c>
      <c r="D333" s="12"/>
      <c r="E333" s="42">
        <v>0</v>
      </c>
      <c r="F333" s="43">
        <v>0</v>
      </c>
      <c r="G333" s="44">
        <v>0</v>
      </c>
      <c r="H333" s="37"/>
      <c r="I333" s="42">
        <v>0</v>
      </c>
      <c r="J333" s="43">
        <v>0</v>
      </c>
      <c r="K333" s="44">
        <v>0</v>
      </c>
      <c r="L333" s="37"/>
      <c r="M333" s="42">
        <v>-632148.17000000004</v>
      </c>
      <c r="N333" s="43">
        <v>-632148.17000000004</v>
      </c>
      <c r="O333" s="44">
        <v>0</v>
      </c>
      <c r="P333" s="37"/>
      <c r="Q333" s="42">
        <v>-632148.17000000004</v>
      </c>
      <c r="R333" s="43">
        <v>-632148.17000000004</v>
      </c>
      <c r="S333" s="44">
        <v>0</v>
      </c>
      <c r="T333" s="6"/>
    </row>
    <row r="334" spans="2:20" ht="25.5" customHeight="1">
      <c r="B334" s="1"/>
      <c r="C334" s="13" t="s">
        <v>335</v>
      </c>
      <c r="D334" s="11"/>
      <c r="E334" s="38">
        <v>0</v>
      </c>
      <c r="F334" s="39">
        <v>0</v>
      </c>
      <c r="G334" s="40">
        <v>0</v>
      </c>
      <c r="H334" s="41"/>
      <c r="I334" s="38">
        <v>0</v>
      </c>
      <c r="J334" s="39">
        <v>0</v>
      </c>
      <c r="K334" s="40">
        <v>0</v>
      </c>
      <c r="L334" s="41"/>
      <c r="M334" s="38">
        <v>-95536.08</v>
      </c>
      <c r="N334" s="39">
        <v>-95536.08</v>
      </c>
      <c r="O334" s="40">
        <v>0</v>
      </c>
      <c r="P334" s="41"/>
      <c r="Q334" s="38">
        <v>-95536.08</v>
      </c>
      <c r="R334" s="39">
        <v>-95536.08</v>
      </c>
      <c r="S334" s="40">
        <v>0</v>
      </c>
      <c r="T334" s="6"/>
    </row>
    <row r="335" spans="2:20" ht="25.5" customHeight="1">
      <c r="B335" s="1"/>
      <c r="C335" s="14" t="s">
        <v>336</v>
      </c>
      <c r="D335" s="12"/>
      <c r="E335" s="42">
        <v>0</v>
      </c>
      <c r="F335" s="43">
        <v>0</v>
      </c>
      <c r="G335" s="44">
        <v>0</v>
      </c>
      <c r="H335" s="37"/>
      <c r="I335" s="42">
        <v>0</v>
      </c>
      <c r="J335" s="43">
        <v>0</v>
      </c>
      <c r="K335" s="44">
        <v>0</v>
      </c>
      <c r="L335" s="37"/>
      <c r="M335" s="42">
        <v>-53151683.759999998</v>
      </c>
      <c r="N335" s="43">
        <v>-53151683.759999998</v>
      </c>
      <c r="O335" s="44">
        <v>0</v>
      </c>
      <c r="P335" s="37"/>
      <c r="Q335" s="42">
        <v>-53151683.759999998</v>
      </c>
      <c r="R335" s="43">
        <v>-53151683.759999998</v>
      </c>
      <c r="S335" s="44">
        <v>0</v>
      </c>
      <c r="T335" s="6"/>
    </row>
    <row r="336" spans="2:20" ht="25.5" customHeight="1">
      <c r="B336" s="1"/>
      <c r="C336" s="13" t="s">
        <v>337</v>
      </c>
      <c r="D336" s="11"/>
      <c r="E336" s="38">
        <v>0</v>
      </c>
      <c r="F336" s="39">
        <v>0</v>
      </c>
      <c r="G336" s="40">
        <v>0</v>
      </c>
      <c r="H336" s="41"/>
      <c r="I336" s="38">
        <v>0</v>
      </c>
      <c r="J336" s="39">
        <v>0</v>
      </c>
      <c r="K336" s="40">
        <v>0</v>
      </c>
      <c r="L336" s="41"/>
      <c r="M336" s="38">
        <v>-53151683.759999998</v>
      </c>
      <c r="N336" s="39">
        <v>-53151683.759999998</v>
      </c>
      <c r="O336" s="40">
        <v>0</v>
      </c>
      <c r="P336" s="41"/>
      <c r="Q336" s="38">
        <v>-53151683.759999998</v>
      </c>
      <c r="R336" s="39">
        <v>-53151683.759999998</v>
      </c>
      <c r="S336" s="40">
        <v>0</v>
      </c>
      <c r="T336" s="6"/>
    </row>
    <row r="337" spans="2:20" ht="25.5" customHeight="1">
      <c r="B337" s="1"/>
      <c r="C337" s="14" t="s">
        <v>338</v>
      </c>
      <c r="D337" s="12"/>
      <c r="E337" s="42">
        <v>0</v>
      </c>
      <c r="F337" s="43">
        <v>0</v>
      </c>
      <c r="G337" s="44">
        <v>0</v>
      </c>
      <c r="H337" s="37"/>
      <c r="I337" s="42">
        <v>0</v>
      </c>
      <c r="J337" s="43">
        <v>0</v>
      </c>
      <c r="K337" s="44">
        <v>0</v>
      </c>
      <c r="L337" s="37"/>
      <c r="M337" s="42">
        <v>0</v>
      </c>
      <c r="N337" s="43">
        <v>0</v>
      </c>
      <c r="O337" s="44">
        <v>0</v>
      </c>
      <c r="P337" s="37"/>
      <c r="Q337" s="42">
        <v>0</v>
      </c>
      <c r="R337" s="43">
        <v>0</v>
      </c>
      <c r="S337" s="44">
        <v>0</v>
      </c>
      <c r="T337" s="6"/>
    </row>
    <row r="338" spans="2:20" ht="25.5" customHeight="1">
      <c r="B338" s="1"/>
      <c r="C338" s="13" t="s">
        <v>339</v>
      </c>
      <c r="D338" s="11"/>
      <c r="E338" s="38">
        <v>0</v>
      </c>
      <c r="F338" s="39">
        <v>0</v>
      </c>
      <c r="G338" s="40">
        <v>0</v>
      </c>
      <c r="H338" s="41"/>
      <c r="I338" s="38">
        <v>0</v>
      </c>
      <c r="J338" s="39">
        <v>0</v>
      </c>
      <c r="K338" s="40">
        <v>0</v>
      </c>
      <c r="L338" s="41"/>
      <c r="M338" s="38">
        <v>-0.09</v>
      </c>
      <c r="N338" s="39">
        <v>-0.09</v>
      </c>
      <c r="O338" s="40">
        <v>0</v>
      </c>
      <c r="P338" s="41"/>
      <c r="Q338" s="38">
        <v>-0.09</v>
      </c>
      <c r="R338" s="39">
        <v>-0.09</v>
      </c>
      <c r="S338" s="40">
        <v>0</v>
      </c>
      <c r="T338" s="6"/>
    </row>
    <row r="339" spans="2:20" ht="25.5" customHeight="1">
      <c r="B339" s="1"/>
      <c r="C339" s="14" t="s">
        <v>340</v>
      </c>
      <c r="D339" s="12"/>
      <c r="E339" s="42">
        <v>0</v>
      </c>
      <c r="F339" s="43">
        <v>0</v>
      </c>
      <c r="G339" s="44">
        <v>0</v>
      </c>
      <c r="H339" s="37"/>
      <c r="I339" s="42">
        <v>0</v>
      </c>
      <c r="J339" s="43">
        <v>0</v>
      </c>
      <c r="K339" s="44">
        <v>0</v>
      </c>
      <c r="L339" s="37"/>
      <c r="M339" s="42">
        <v>-0.09</v>
      </c>
      <c r="N339" s="43">
        <v>-0.09</v>
      </c>
      <c r="O339" s="44">
        <v>0</v>
      </c>
      <c r="P339" s="37"/>
      <c r="Q339" s="42">
        <v>-0.09</v>
      </c>
      <c r="R339" s="43">
        <v>-0.09</v>
      </c>
      <c r="S339" s="44">
        <v>0</v>
      </c>
      <c r="T339" s="6"/>
    </row>
    <row r="340" spans="2:20" ht="25.5" customHeight="1">
      <c r="B340" s="1"/>
      <c r="C340" s="13" t="s">
        <v>341</v>
      </c>
      <c r="D340" s="11"/>
      <c r="E340" s="38">
        <v>0</v>
      </c>
      <c r="F340" s="39">
        <v>0</v>
      </c>
      <c r="G340" s="40">
        <v>0</v>
      </c>
      <c r="H340" s="41"/>
      <c r="I340" s="38">
        <v>0</v>
      </c>
      <c r="J340" s="39">
        <v>0</v>
      </c>
      <c r="K340" s="40">
        <v>0</v>
      </c>
      <c r="L340" s="41"/>
      <c r="M340" s="38">
        <v>0</v>
      </c>
      <c r="N340" s="39">
        <v>0</v>
      </c>
      <c r="O340" s="40">
        <v>0</v>
      </c>
      <c r="P340" s="41"/>
      <c r="Q340" s="38">
        <v>0</v>
      </c>
      <c r="R340" s="39">
        <v>0</v>
      </c>
      <c r="S340" s="40">
        <v>0</v>
      </c>
      <c r="T340" s="6"/>
    </row>
    <row r="341" spans="2:20">
      <c r="B341" s="1"/>
      <c r="C341" s="14" t="s">
        <v>342</v>
      </c>
      <c r="D341" s="12"/>
      <c r="E341" s="42">
        <v>1408621274993.8799</v>
      </c>
      <c r="F341" s="43">
        <v>0</v>
      </c>
      <c r="G341" s="44">
        <v>1408621274993.8799</v>
      </c>
      <c r="H341" s="37"/>
      <c r="I341" s="42">
        <v>452360886222.46002</v>
      </c>
      <c r="J341" s="43">
        <v>0</v>
      </c>
      <c r="K341" s="44">
        <v>452360886222.46002</v>
      </c>
      <c r="L341" s="37"/>
      <c r="M341" s="42">
        <v>411764468430.06</v>
      </c>
      <c r="N341" s="43">
        <v>6.103515625E-5</v>
      </c>
      <c r="O341" s="44">
        <v>411764468430.05988</v>
      </c>
      <c r="P341" s="37"/>
      <c r="Q341" s="42">
        <v>2272746629646.3999</v>
      </c>
      <c r="R341" s="43">
        <v>0</v>
      </c>
      <c r="S341" s="44">
        <v>2272746629646.3999</v>
      </c>
      <c r="T341" s="6"/>
    </row>
    <row r="342" spans="2:20">
      <c r="B342" s="1"/>
      <c r="C342" s="13" t="s">
        <v>343</v>
      </c>
      <c r="D342" s="11"/>
      <c r="E342" s="38">
        <v>126301883976.89</v>
      </c>
      <c r="F342" s="39">
        <v>0</v>
      </c>
      <c r="G342" s="40">
        <v>126301883976.89</v>
      </c>
      <c r="H342" s="41"/>
      <c r="I342" s="38">
        <v>90919369631.570007</v>
      </c>
      <c r="J342" s="39">
        <v>0</v>
      </c>
      <c r="K342" s="40">
        <v>90919369631.570007</v>
      </c>
      <c r="L342" s="41"/>
      <c r="M342" s="38">
        <v>85896044940.910004</v>
      </c>
      <c r="N342" s="39">
        <v>0</v>
      </c>
      <c r="O342" s="40">
        <v>85896044940.910004</v>
      </c>
      <c r="P342" s="41"/>
      <c r="Q342" s="38">
        <v>303117298549.37</v>
      </c>
      <c r="R342" s="39">
        <v>0</v>
      </c>
      <c r="S342" s="40">
        <v>303117298549.37</v>
      </c>
      <c r="T342" s="6"/>
    </row>
    <row r="343" spans="2:20">
      <c r="B343" s="1"/>
      <c r="C343" s="14" t="s">
        <v>344</v>
      </c>
      <c r="D343" s="12"/>
      <c r="E343" s="42">
        <v>126301883976.89</v>
      </c>
      <c r="F343" s="43">
        <v>0</v>
      </c>
      <c r="G343" s="44">
        <v>126301883976.89</v>
      </c>
      <c r="H343" s="37"/>
      <c r="I343" s="42">
        <v>90919369631.570007</v>
      </c>
      <c r="J343" s="43">
        <v>0</v>
      </c>
      <c r="K343" s="44">
        <v>90919369631.570007</v>
      </c>
      <c r="L343" s="37"/>
      <c r="M343" s="42">
        <v>85896044940.910004</v>
      </c>
      <c r="N343" s="43">
        <v>0</v>
      </c>
      <c r="O343" s="44">
        <v>85896044940.910004</v>
      </c>
      <c r="P343" s="37"/>
      <c r="Q343" s="42">
        <v>303117298549.37</v>
      </c>
      <c r="R343" s="43">
        <v>0</v>
      </c>
      <c r="S343" s="44">
        <v>303117298549.37</v>
      </c>
      <c r="T343" s="6"/>
    </row>
    <row r="344" spans="2:20">
      <c r="B344" s="1"/>
      <c r="C344" s="13" t="s">
        <v>345</v>
      </c>
      <c r="D344" s="11"/>
      <c r="E344" s="38">
        <v>1316039704296.0701</v>
      </c>
      <c r="F344" s="39">
        <v>0</v>
      </c>
      <c r="G344" s="40">
        <v>1316039704296.0701</v>
      </c>
      <c r="H344" s="41"/>
      <c r="I344" s="38">
        <v>388576871018.90002</v>
      </c>
      <c r="J344" s="39">
        <v>0</v>
      </c>
      <c r="K344" s="40">
        <v>388576871018.90002</v>
      </c>
      <c r="L344" s="41"/>
      <c r="M344" s="38">
        <v>344463155718.69</v>
      </c>
      <c r="N344" s="39">
        <v>0</v>
      </c>
      <c r="O344" s="40">
        <v>344463155718.69</v>
      </c>
      <c r="P344" s="41"/>
      <c r="Q344" s="38">
        <v>2049079731033.6599</v>
      </c>
      <c r="R344" s="39">
        <v>0</v>
      </c>
      <c r="S344" s="40">
        <v>2049079731033.6599</v>
      </c>
      <c r="T344" s="6"/>
    </row>
    <row r="345" spans="2:20">
      <c r="B345" s="1"/>
      <c r="C345" s="14" t="s">
        <v>346</v>
      </c>
      <c r="D345" s="12"/>
      <c r="E345" s="42">
        <v>1316039704296.0701</v>
      </c>
      <c r="F345" s="43">
        <v>0</v>
      </c>
      <c r="G345" s="44">
        <v>1316039704296.0701</v>
      </c>
      <c r="H345" s="37"/>
      <c r="I345" s="42">
        <v>388576871018.90002</v>
      </c>
      <c r="J345" s="43">
        <v>0</v>
      </c>
      <c r="K345" s="44">
        <v>388576871018.90002</v>
      </c>
      <c r="L345" s="37"/>
      <c r="M345" s="42">
        <v>344463155718.69</v>
      </c>
      <c r="N345" s="43">
        <v>0</v>
      </c>
      <c r="O345" s="44">
        <v>344463155718.69</v>
      </c>
      <c r="P345" s="37"/>
      <c r="Q345" s="42">
        <v>2049079731033.6599</v>
      </c>
      <c r="R345" s="43">
        <v>0</v>
      </c>
      <c r="S345" s="44">
        <v>2049079731033.6599</v>
      </c>
      <c r="T345" s="6"/>
    </row>
    <row r="346" spans="2:20">
      <c r="B346" s="1"/>
      <c r="C346" s="13" t="s">
        <v>347</v>
      </c>
      <c r="D346" s="11"/>
      <c r="E346" s="38">
        <v>0</v>
      </c>
      <c r="F346" s="39">
        <v>0</v>
      </c>
      <c r="G346" s="40">
        <v>0</v>
      </c>
      <c r="H346" s="41"/>
      <c r="I346" s="38">
        <v>0</v>
      </c>
      <c r="J346" s="39">
        <v>0</v>
      </c>
      <c r="K346" s="40">
        <v>0</v>
      </c>
      <c r="L346" s="41"/>
      <c r="M346" s="38">
        <v>0</v>
      </c>
      <c r="N346" s="39">
        <v>0</v>
      </c>
      <c r="O346" s="40">
        <v>0</v>
      </c>
      <c r="P346" s="41"/>
      <c r="Q346" s="38">
        <v>0</v>
      </c>
      <c r="R346" s="39">
        <v>0</v>
      </c>
      <c r="S346" s="40">
        <v>0</v>
      </c>
      <c r="T346" s="6"/>
    </row>
    <row r="347" spans="2:20" ht="25.5" customHeight="1">
      <c r="B347" s="1"/>
      <c r="C347" s="14" t="s">
        <v>348</v>
      </c>
      <c r="D347" s="12"/>
      <c r="E347" s="42">
        <v>0</v>
      </c>
      <c r="F347" s="43">
        <v>0</v>
      </c>
      <c r="G347" s="44">
        <v>0</v>
      </c>
      <c r="H347" s="37"/>
      <c r="I347" s="42">
        <v>0</v>
      </c>
      <c r="J347" s="43">
        <v>0</v>
      </c>
      <c r="K347" s="44">
        <v>0</v>
      </c>
      <c r="L347" s="37"/>
      <c r="M347" s="42">
        <v>0</v>
      </c>
      <c r="N347" s="43">
        <v>0</v>
      </c>
      <c r="O347" s="44">
        <v>0</v>
      </c>
      <c r="P347" s="37"/>
      <c r="Q347" s="42">
        <v>0</v>
      </c>
      <c r="R347" s="43">
        <v>0</v>
      </c>
      <c r="S347" s="44">
        <v>0</v>
      </c>
      <c r="T347" s="6"/>
    </row>
    <row r="348" spans="2:20" ht="25.5" customHeight="1">
      <c r="B348" s="1"/>
      <c r="C348" s="13" t="s">
        <v>349</v>
      </c>
      <c r="D348" s="11"/>
      <c r="E348" s="38">
        <v>0</v>
      </c>
      <c r="F348" s="39">
        <v>0</v>
      </c>
      <c r="G348" s="40">
        <v>0</v>
      </c>
      <c r="H348" s="41"/>
      <c r="I348" s="38">
        <v>0</v>
      </c>
      <c r="J348" s="39">
        <v>0</v>
      </c>
      <c r="K348" s="40">
        <v>0</v>
      </c>
      <c r="L348" s="41"/>
      <c r="M348" s="38">
        <v>0</v>
      </c>
      <c r="N348" s="39">
        <v>0</v>
      </c>
      <c r="O348" s="40">
        <v>0</v>
      </c>
      <c r="P348" s="41"/>
      <c r="Q348" s="38">
        <v>0</v>
      </c>
      <c r="R348" s="39">
        <v>0</v>
      </c>
      <c r="S348" s="40">
        <v>0</v>
      </c>
      <c r="T348" s="6"/>
    </row>
    <row r="349" spans="2:20" ht="25.5" customHeight="1">
      <c r="B349" s="1"/>
      <c r="C349" s="14" t="s">
        <v>350</v>
      </c>
      <c r="D349" s="12"/>
      <c r="E349" s="42">
        <v>0</v>
      </c>
      <c r="F349" s="43">
        <v>0</v>
      </c>
      <c r="G349" s="44">
        <v>0</v>
      </c>
      <c r="H349" s="37"/>
      <c r="I349" s="42">
        <v>0</v>
      </c>
      <c r="J349" s="43">
        <v>0</v>
      </c>
      <c r="K349" s="44">
        <v>0</v>
      </c>
      <c r="L349" s="37"/>
      <c r="M349" s="42">
        <v>0</v>
      </c>
      <c r="N349" s="43">
        <v>0</v>
      </c>
      <c r="O349" s="44">
        <v>0</v>
      </c>
      <c r="P349" s="37"/>
      <c r="Q349" s="42">
        <v>0</v>
      </c>
      <c r="R349" s="43">
        <v>0</v>
      </c>
      <c r="S349" s="44">
        <v>0</v>
      </c>
      <c r="T349" s="6"/>
    </row>
    <row r="350" spans="2:20" ht="25.5" customHeight="1">
      <c r="B350" s="1"/>
      <c r="C350" s="13" t="s">
        <v>351</v>
      </c>
      <c r="D350" s="11"/>
      <c r="E350" s="38">
        <v>0</v>
      </c>
      <c r="F350" s="39">
        <v>0</v>
      </c>
      <c r="G350" s="40">
        <v>0</v>
      </c>
      <c r="H350" s="41"/>
      <c r="I350" s="38">
        <v>0</v>
      </c>
      <c r="J350" s="39">
        <v>0</v>
      </c>
      <c r="K350" s="40">
        <v>0</v>
      </c>
      <c r="L350" s="41"/>
      <c r="M350" s="38">
        <v>0</v>
      </c>
      <c r="N350" s="39">
        <v>0</v>
      </c>
      <c r="O350" s="40">
        <v>0</v>
      </c>
      <c r="P350" s="41"/>
      <c r="Q350" s="38">
        <v>0</v>
      </c>
      <c r="R350" s="39">
        <v>0</v>
      </c>
      <c r="S350" s="40">
        <v>0</v>
      </c>
      <c r="T350" s="6"/>
    </row>
    <row r="351" spans="2:20" ht="25.5" customHeight="1">
      <c r="B351" s="1"/>
      <c r="C351" s="14" t="s">
        <v>352</v>
      </c>
      <c r="D351" s="12"/>
      <c r="E351" s="42">
        <v>0</v>
      </c>
      <c r="F351" s="43">
        <v>0</v>
      </c>
      <c r="G351" s="44">
        <v>0</v>
      </c>
      <c r="H351" s="37"/>
      <c r="I351" s="42">
        <v>0</v>
      </c>
      <c r="J351" s="43">
        <v>0</v>
      </c>
      <c r="K351" s="44">
        <v>0</v>
      </c>
      <c r="L351" s="37"/>
      <c r="M351" s="42">
        <v>0</v>
      </c>
      <c r="N351" s="43">
        <v>0</v>
      </c>
      <c r="O351" s="44">
        <v>0</v>
      </c>
      <c r="P351" s="37"/>
      <c r="Q351" s="42">
        <v>0</v>
      </c>
      <c r="R351" s="43">
        <v>0</v>
      </c>
      <c r="S351" s="44">
        <v>0</v>
      </c>
      <c r="T351" s="6"/>
    </row>
    <row r="352" spans="2:20">
      <c r="B352" s="1"/>
      <c r="C352" s="13" t="s">
        <v>353</v>
      </c>
      <c r="D352" s="11"/>
      <c r="E352" s="38">
        <v>-32275658744.73</v>
      </c>
      <c r="F352" s="39">
        <v>0</v>
      </c>
      <c r="G352" s="40">
        <v>-32275658744.73</v>
      </c>
      <c r="H352" s="41"/>
      <c r="I352" s="38">
        <v>-27134133924.52</v>
      </c>
      <c r="J352" s="39">
        <v>0</v>
      </c>
      <c r="K352" s="40">
        <v>-27134133924.52</v>
      </c>
      <c r="L352" s="41"/>
      <c r="M352" s="38">
        <v>-18465962166.450001</v>
      </c>
      <c r="N352" s="39">
        <v>0</v>
      </c>
      <c r="O352" s="40">
        <v>-18465962166.450001</v>
      </c>
      <c r="P352" s="41"/>
      <c r="Q352" s="38">
        <v>-77875754835.699997</v>
      </c>
      <c r="R352" s="39">
        <v>0</v>
      </c>
      <c r="S352" s="40">
        <v>-77875754835.699997</v>
      </c>
      <c r="T352" s="6"/>
    </row>
    <row r="353" spans="2:20" ht="25.5" customHeight="1">
      <c r="B353" s="1"/>
      <c r="C353" s="14" t="s">
        <v>354</v>
      </c>
      <c r="D353" s="12"/>
      <c r="E353" s="42">
        <v>-32275658744.73</v>
      </c>
      <c r="F353" s="43">
        <v>0</v>
      </c>
      <c r="G353" s="44">
        <v>-32275658744.73</v>
      </c>
      <c r="H353" s="37"/>
      <c r="I353" s="42">
        <v>-27134133924.52</v>
      </c>
      <c r="J353" s="43">
        <v>0</v>
      </c>
      <c r="K353" s="44">
        <v>-27134133924.52</v>
      </c>
      <c r="L353" s="37"/>
      <c r="M353" s="42">
        <v>-18465962166.450001</v>
      </c>
      <c r="N353" s="43">
        <v>0</v>
      </c>
      <c r="O353" s="44">
        <v>-18465962166.450001</v>
      </c>
      <c r="P353" s="37"/>
      <c r="Q353" s="42">
        <v>-77875754835.699997</v>
      </c>
      <c r="R353" s="43">
        <v>0</v>
      </c>
      <c r="S353" s="44">
        <v>-77875754835.699997</v>
      </c>
      <c r="T353" s="6"/>
    </row>
    <row r="354" spans="2:20">
      <c r="B354" s="1"/>
      <c r="C354" s="13" t="s">
        <v>355</v>
      </c>
      <c r="D354" s="11"/>
      <c r="E354" s="38">
        <v>-23406794715.130001</v>
      </c>
      <c r="F354" s="39">
        <v>0</v>
      </c>
      <c r="G354" s="40">
        <v>-23406794715.130001</v>
      </c>
      <c r="H354" s="41"/>
      <c r="I354" s="38">
        <v>-13907911128.75</v>
      </c>
      <c r="J354" s="39">
        <v>0</v>
      </c>
      <c r="K354" s="40">
        <v>-13907911128.75</v>
      </c>
      <c r="L354" s="41"/>
      <c r="M354" s="38">
        <v>-14400579932.879999</v>
      </c>
      <c r="N354" s="39">
        <v>0</v>
      </c>
      <c r="O354" s="40">
        <v>-14400579932.879999</v>
      </c>
      <c r="P354" s="41"/>
      <c r="Q354" s="38">
        <v>-51715285776.759987</v>
      </c>
      <c r="R354" s="39">
        <v>0</v>
      </c>
      <c r="S354" s="40">
        <v>-51715285776.759987</v>
      </c>
      <c r="T354" s="6"/>
    </row>
    <row r="355" spans="2:20">
      <c r="B355" s="1"/>
      <c r="C355" s="14" t="s">
        <v>356</v>
      </c>
      <c r="D355" s="12"/>
      <c r="E355" s="42">
        <v>-8745559170.9099998</v>
      </c>
      <c r="F355" s="43">
        <v>0</v>
      </c>
      <c r="G355" s="44">
        <v>-8745559170.9099998</v>
      </c>
      <c r="H355" s="37"/>
      <c r="I355" s="42">
        <v>-13216340190.709999</v>
      </c>
      <c r="J355" s="43">
        <v>0</v>
      </c>
      <c r="K355" s="44">
        <v>-13216340190.709999</v>
      </c>
      <c r="L355" s="37"/>
      <c r="M355" s="42">
        <v>-4028044401.1300001</v>
      </c>
      <c r="N355" s="43">
        <v>0</v>
      </c>
      <c r="O355" s="44">
        <v>-4028044401.1300001</v>
      </c>
      <c r="P355" s="37"/>
      <c r="Q355" s="42">
        <v>-25989943762.75</v>
      </c>
      <c r="R355" s="43">
        <v>0</v>
      </c>
      <c r="S355" s="44">
        <v>-25989943762.75</v>
      </c>
      <c r="T355" s="6"/>
    </row>
    <row r="356" spans="2:20">
      <c r="B356" s="1"/>
      <c r="C356" s="13" t="s">
        <v>357</v>
      </c>
      <c r="D356" s="11"/>
      <c r="E356" s="38">
        <v>0</v>
      </c>
      <c r="F356" s="39">
        <v>0</v>
      </c>
      <c r="G356" s="40">
        <v>0</v>
      </c>
      <c r="H356" s="41"/>
      <c r="I356" s="38">
        <v>-58030.89</v>
      </c>
      <c r="J356" s="39">
        <v>0</v>
      </c>
      <c r="K356" s="40">
        <v>-58030.89</v>
      </c>
      <c r="L356" s="41"/>
      <c r="M356" s="38">
        <v>-5962378.3200000003</v>
      </c>
      <c r="N356" s="39">
        <v>0</v>
      </c>
      <c r="O356" s="40">
        <v>-5962378.3200000003</v>
      </c>
      <c r="P356" s="41"/>
      <c r="Q356" s="38">
        <v>-6020409.21</v>
      </c>
      <c r="R356" s="39">
        <v>0</v>
      </c>
      <c r="S356" s="40">
        <v>-6020409.21</v>
      </c>
      <c r="T356" s="6"/>
    </row>
    <row r="357" spans="2:20">
      <c r="B357" s="1"/>
      <c r="C357" s="14" t="s">
        <v>358</v>
      </c>
      <c r="D357" s="12"/>
      <c r="E357" s="42">
        <v>0</v>
      </c>
      <c r="F357" s="43">
        <v>0</v>
      </c>
      <c r="G357" s="44">
        <v>0</v>
      </c>
      <c r="H357" s="37"/>
      <c r="I357" s="42">
        <v>-175210.64</v>
      </c>
      <c r="J357" s="43">
        <v>0</v>
      </c>
      <c r="K357" s="44">
        <v>-175210.64</v>
      </c>
      <c r="L357" s="37"/>
      <c r="M357" s="42">
        <v>-3532723.45</v>
      </c>
      <c r="N357" s="43">
        <v>0</v>
      </c>
      <c r="O357" s="44">
        <v>-3532723.45</v>
      </c>
      <c r="P357" s="37"/>
      <c r="Q357" s="42">
        <v>-3707934.09</v>
      </c>
      <c r="R357" s="43">
        <v>0</v>
      </c>
      <c r="S357" s="44">
        <v>-3707934.09</v>
      </c>
      <c r="T357" s="6"/>
    </row>
    <row r="358" spans="2:20">
      <c r="B358" s="1"/>
      <c r="C358" s="13" t="s">
        <v>359</v>
      </c>
      <c r="D358" s="11"/>
      <c r="E358" s="38">
        <v>0</v>
      </c>
      <c r="F358" s="39">
        <v>0</v>
      </c>
      <c r="G358" s="40">
        <v>0</v>
      </c>
      <c r="H358" s="41"/>
      <c r="I358" s="38">
        <v>-255595.51999999999</v>
      </c>
      <c r="J358" s="39">
        <v>0</v>
      </c>
      <c r="K358" s="40">
        <v>-255595.51999999999</v>
      </c>
      <c r="L358" s="41"/>
      <c r="M358" s="38">
        <v>-8246556.0300000003</v>
      </c>
      <c r="N358" s="39">
        <v>0</v>
      </c>
      <c r="O358" s="40">
        <v>-8246556.0300000003</v>
      </c>
      <c r="P358" s="41"/>
      <c r="Q358" s="38">
        <v>-8502151.5500000007</v>
      </c>
      <c r="R358" s="39">
        <v>0</v>
      </c>
      <c r="S358" s="40">
        <v>-8502151.5500000007</v>
      </c>
      <c r="T358" s="6"/>
    </row>
    <row r="359" spans="2:20">
      <c r="B359" s="1"/>
      <c r="C359" s="14" t="s">
        <v>360</v>
      </c>
      <c r="D359" s="12"/>
      <c r="E359" s="42">
        <v>-123304858.69</v>
      </c>
      <c r="F359" s="43">
        <v>0</v>
      </c>
      <c r="G359" s="44">
        <v>-123304858.69</v>
      </c>
      <c r="H359" s="37"/>
      <c r="I359" s="42">
        <v>-9393768.0099999998</v>
      </c>
      <c r="J359" s="43">
        <v>0</v>
      </c>
      <c r="K359" s="44">
        <v>-9393768.0099999998</v>
      </c>
      <c r="L359" s="37"/>
      <c r="M359" s="42">
        <v>-19596174.640000001</v>
      </c>
      <c r="N359" s="43">
        <v>0</v>
      </c>
      <c r="O359" s="44">
        <v>-19596174.640000001</v>
      </c>
      <c r="P359" s="37"/>
      <c r="Q359" s="42">
        <v>-152294801.34</v>
      </c>
      <c r="R359" s="43">
        <v>0</v>
      </c>
      <c r="S359" s="44">
        <v>-152294801.34</v>
      </c>
      <c r="T359" s="6"/>
    </row>
    <row r="360" spans="2:20">
      <c r="B360" s="1"/>
      <c r="C360" s="13" t="s">
        <v>361</v>
      </c>
      <c r="D360" s="11"/>
      <c r="E360" s="38">
        <v>-1444654534.3499999</v>
      </c>
      <c r="F360" s="39">
        <v>0</v>
      </c>
      <c r="G360" s="40">
        <v>-1444654534.3499999</v>
      </c>
      <c r="H360" s="41"/>
      <c r="I360" s="38">
        <v>-1220503.49</v>
      </c>
      <c r="J360" s="39">
        <v>0</v>
      </c>
      <c r="K360" s="40">
        <v>-1220503.49</v>
      </c>
      <c r="L360" s="41"/>
      <c r="M360" s="38">
        <v>-128770063.09</v>
      </c>
      <c r="N360" s="39">
        <v>0</v>
      </c>
      <c r="O360" s="40">
        <v>-128770063.09</v>
      </c>
      <c r="P360" s="41"/>
      <c r="Q360" s="38">
        <v>-1574645100.9300001</v>
      </c>
      <c r="R360" s="39">
        <v>0</v>
      </c>
      <c r="S360" s="40">
        <v>-1574645100.9300001</v>
      </c>
      <c r="T360" s="6"/>
    </row>
    <row r="361" spans="2:20" ht="25.5" customHeight="1">
      <c r="B361" s="1"/>
      <c r="C361" s="14" t="s">
        <v>362</v>
      </c>
      <c r="D361" s="12"/>
      <c r="E361" s="42">
        <v>-1444654534.3499999</v>
      </c>
      <c r="F361" s="43">
        <v>0</v>
      </c>
      <c r="G361" s="44">
        <v>-1444654534.3499999</v>
      </c>
      <c r="H361" s="37"/>
      <c r="I361" s="42">
        <v>-1220503.49</v>
      </c>
      <c r="J361" s="43">
        <v>0</v>
      </c>
      <c r="K361" s="44">
        <v>-1220503.49</v>
      </c>
      <c r="L361" s="37"/>
      <c r="M361" s="42">
        <v>-128770063.09</v>
      </c>
      <c r="N361" s="43">
        <v>0</v>
      </c>
      <c r="O361" s="44">
        <v>-128770063.09</v>
      </c>
      <c r="P361" s="37"/>
      <c r="Q361" s="42">
        <v>-1574645100.9300001</v>
      </c>
      <c r="R361" s="43">
        <v>0</v>
      </c>
      <c r="S361" s="44">
        <v>-1574645100.9300001</v>
      </c>
      <c r="T361" s="6"/>
    </row>
    <row r="362" spans="2:20" ht="25.5" customHeight="1">
      <c r="B362" s="1"/>
      <c r="C362" s="13" t="s">
        <v>363</v>
      </c>
      <c r="D362" s="11"/>
      <c r="E362" s="38">
        <v>-238463092.59</v>
      </c>
      <c r="F362" s="39">
        <v>0</v>
      </c>
      <c r="G362" s="40">
        <v>-238463092.59</v>
      </c>
      <c r="H362" s="41"/>
      <c r="I362" s="38">
        <v>-1220503.49</v>
      </c>
      <c r="J362" s="39">
        <v>0</v>
      </c>
      <c r="K362" s="40">
        <v>-1220503.49</v>
      </c>
      <c r="L362" s="41"/>
      <c r="M362" s="38">
        <v>-39281982.280000001</v>
      </c>
      <c r="N362" s="39">
        <v>0</v>
      </c>
      <c r="O362" s="40">
        <v>-39281982.280000001</v>
      </c>
      <c r="P362" s="41"/>
      <c r="Q362" s="38">
        <v>-278965578.36000001</v>
      </c>
      <c r="R362" s="39">
        <v>0</v>
      </c>
      <c r="S362" s="40">
        <v>-278965578.36000001</v>
      </c>
      <c r="T362" s="6"/>
    </row>
    <row r="363" spans="2:20" ht="25.5" customHeight="1">
      <c r="B363" s="1"/>
      <c r="C363" s="14" t="s">
        <v>364</v>
      </c>
      <c r="D363" s="12"/>
      <c r="E363" s="42">
        <v>-1206191441.76</v>
      </c>
      <c r="F363" s="43">
        <v>0</v>
      </c>
      <c r="G363" s="44">
        <v>-1206191441.76</v>
      </c>
      <c r="H363" s="37"/>
      <c r="I363" s="42">
        <v>0</v>
      </c>
      <c r="J363" s="43">
        <v>0</v>
      </c>
      <c r="K363" s="44">
        <v>0</v>
      </c>
      <c r="L363" s="37"/>
      <c r="M363" s="42">
        <v>-89488080.810000002</v>
      </c>
      <c r="N363" s="43">
        <v>0</v>
      </c>
      <c r="O363" s="44">
        <v>-89488080.810000002</v>
      </c>
      <c r="P363" s="37"/>
      <c r="Q363" s="42">
        <v>-1295679522.5699999</v>
      </c>
      <c r="R363" s="43">
        <v>0</v>
      </c>
      <c r="S363" s="44">
        <v>-1295679522.5699999</v>
      </c>
      <c r="T363" s="6"/>
    </row>
    <row r="364" spans="2:20">
      <c r="B364" s="1"/>
      <c r="C364" s="13" t="s">
        <v>365</v>
      </c>
      <c r="D364" s="11"/>
      <c r="E364" s="38">
        <v>8118415569.8500004</v>
      </c>
      <c r="F364" s="39">
        <v>0</v>
      </c>
      <c r="G364" s="40">
        <v>8118415569.8500004</v>
      </c>
      <c r="H364" s="41"/>
      <c r="I364" s="38">
        <v>4858985596.3699999</v>
      </c>
      <c r="J364" s="39">
        <v>0</v>
      </c>
      <c r="K364" s="40">
        <v>4858985596.3699999</v>
      </c>
      <c r="L364" s="41"/>
      <c r="M364" s="38">
        <v>437885468.42000002</v>
      </c>
      <c r="N364" s="39">
        <v>-5.9604644775390618E-8</v>
      </c>
      <c r="O364" s="40">
        <v>437885468.42000008</v>
      </c>
      <c r="P364" s="41"/>
      <c r="Q364" s="38">
        <v>13415286634.639999</v>
      </c>
      <c r="R364" s="39">
        <v>-1.9073486328125E-6</v>
      </c>
      <c r="S364" s="40">
        <v>13415286634.639999</v>
      </c>
      <c r="T364" s="6"/>
    </row>
    <row r="365" spans="2:20">
      <c r="B365" s="1"/>
      <c r="C365" s="14" t="s">
        <v>366</v>
      </c>
      <c r="D365" s="12"/>
      <c r="E365" s="42">
        <v>5255831849.1800003</v>
      </c>
      <c r="F365" s="43">
        <v>0</v>
      </c>
      <c r="G365" s="44">
        <v>5255831849.1800003</v>
      </c>
      <c r="H365" s="37"/>
      <c r="I365" s="42">
        <v>2039543532.53</v>
      </c>
      <c r="J365" s="43">
        <v>0</v>
      </c>
      <c r="K365" s="44">
        <v>2039543532.53</v>
      </c>
      <c r="L365" s="37"/>
      <c r="M365" s="42">
        <v>435131304.79000002</v>
      </c>
      <c r="N365" s="43">
        <v>0</v>
      </c>
      <c r="O365" s="44">
        <v>435131304.79000002</v>
      </c>
      <c r="P365" s="37"/>
      <c r="Q365" s="42">
        <v>7730506686.5</v>
      </c>
      <c r="R365" s="43">
        <v>0</v>
      </c>
      <c r="S365" s="44">
        <v>7730506686.5</v>
      </c>
      <c r="T365" s="6"/>
    </row>
    <row r="366" spans="2:20">
      <c r="B366" s="1"/>
      <c r="C366" s="13" t="s">
        <v>367</v>
      </c>
      <c r="D366" s="11"/>
      <c r="E366" s="38">
        <v>5255831849.1800003</v>
      </c>
      <c r="F366" s="39">
        <v>0</v>
      </c>
      <c r="G366" s="40">
        <v>5255831849.1800003</v>
      </c>
      <c r="H366" s="41"/>
      <c r="I366" s="38">
        <v>2039543532.53</v>
      </c>
      <c r="J366" s="39">
        <v>0</v>
      </c>
      <c r="K366" s="40">
        <v>2039543532.53</v>
      </c>
      <c r="L366" s="41"/>
      <c r="M366" s="38">
        <v>435131304.79000002</v>
      </c>
      <c r="N366" s="39">
        <v>0</v>
      </c>
      <c r="O366" s="40">
        <v>435131304.79000002</v>
      </c>
      <c r="P366" s="41"/>
      <c r="Q366" s="38">
        <v>7730506686.5</v>
      </c>
      <c r="R366" s="39">
        <v>0</v>
      </c>
      <c r="S366" s="40">
        <v>7730506686.5</v>
      </c>
      <c r="T366" s="6"/>
    </row>
    <row r="367" spans="2:20">
      <c r="B367" s="1"/>
      <c r="C367" s="14" t="s">
        <v>368</v>
      </c>
      <c r="D367" s="12"/>
      <c r="E367" s="42">
        <v>3646123221.0300002</v>
      </c>
      <c r="F367" s="43">
        <v>0</v>
      </c>
      <c r="G367" s="44">
        <v>3646123221.0300002</v>
      </c>
      <c r="H367" s="37"/>
      <c r="I367" s="42">
        <v>3133385396.4200001</v>
      </c>
      <c r="J367" s="43">
        <v>0</v>
      </c>
      <c r="K367" s="44">
        <v>3133385396.4200001</v>
      </c>
      <c r="L367" s="37"/>
      <c r="M367" s="42">
        <v>89457862.379999995</v>
      </c>
      <c r="N367" s="43">
        <v>0</v>
      </c>
      <c r="O367" s="44">
        <v>89457862.379999995</v>
      </c>
      <c r="P367" s="37"/>
      <c r="Q367" s="42">
        <v>6868966479.8299999</v>
      </c>
      <c r="R367" s="43">
        <v>-9.5367431640625E-7</v>
      </c>
      <c r="S367" s="44">
        <v>6868966479.8300009</v>
      </c>
      <c r="T367" s="6"/>
    </row>
    <row r="368" spans="2:20" ht="25.5" customHeight="1">
      <c r="B368" s="1"/>
      <c r="C368" s="13" t="s">
        <v>369</v>
      </c>
      <c r="D368" s="11"/>
      <c r="E368" s="38">
        <v>3646123221.0300002</v>
      </c>
      <c r="F368" s="39">
        <v>0</v>
      </c>
      <c r="G368" s="40">
        <v>3646123221.0300002</v>
      </c>
      <c r="H368" s="41"/>
      <c r="I368" s="38">
        <v>3133385396.4200001</v>
      </c>
      <c r="J368" s="39">
        <v>0</v>
      </c>
      <c r="K368" s="40">
        <v>3133385396.4200001</v>
      </c>
      <c r="L368" s="41"/>
      <c r="M368" s="38">
        <v>89457862.379999995</v>
      </c>
      <c r="N368" s="39">
        <v>0</v>
      </c>
      <c r="O368" s="40">
        <v>89457862.379999995</v>
      </c>
      <c r="P368" s="41"/>
      <c r="Q368" s="38">
        <v>6868966479.8299999</v>
      </c>
      <c r="R368" s="39">
        <v>0</v>
      </c>
      <c r="S368" s="40">
        <v>6868966479.8299999</v>
      </c>
      <c r="T368" s="6"/>
    </row>
    <row r="369" spans="2:20">
      <c r="B369" s="1"/>
      <c r="C369" s="14" t="s">
        <v>370</v>
      </c>
      <c r="D369" s="12"/>
      <c r="E369" s="42">
        <v>16405718.210000001</v>
      </c>
      <c r="F369" s="43">
        <v>0</v>
      </c>
      <c r="G369" s="44">
        <v>16405718.210000001</v>
      </c>
      <c r="H369" s="37"/>
      <c r="I369" s="42">
        <v>4602377.93</v>
      </c>
      <c r="J369" s="43">
        <v>0</v>
      </c>
      <c r="K369" s="44">
        <v>4602377.93</v>
      </c>
      <c r="L369" s="37"/>
      <c r="M369" s="42">
        <v>104807075</v>
      </c>
      <c r="N369" s="43">
        <v>0</v>
      </c>
      <c r="O369" s="44">
        <v>104807075</v>
      </c>
      <c r="P369" s="37"/>
      <c r="Q369" s="42">
        <v>125815171.14</v>
      </c>
      <c r="R369" s="43">
        <v>1.490116119384766E-8</v>
      </c>
      <c r="S369" s="44">
        <v>125815171.14</v>
      </c>
      <c r="T369" s="6"/>
    </row>
    <row r="370" spans="2:20">
      <c r="B370" s="1"/>
      <c r="C370" s="13" t="s">
        <v>371</v>
      </c>
      <c r="D370" s="11"/>
      <c r="E370" s="38">
        <v>16405718.210000001</v>
      </c>
      <c r="F370" s="39">
        <v>0</v>
      </c>
      <c r="G370" s="40">
        <v>16405718.210000001</v>
      </c>
      <c r="H370" s="41"/>
      <c r="I370" s="38">
        <v>4602377.93</v>
      </c>
      <c r="J370" s="39">
        <v>0</v>
      </c>
      <c r="K370" s="40">
        <v>4602377.93</v>
      </c>
      <c r="L370" s="41"/>
      <c r="M370" s="38">
        <v>104807075</v>
      </c>
      <c r="N370" s="39">
        <v>0</v>
      </c>
      <c r="O370" s="40">
        <v>104807075</v>
      </c>
      <c r="P370" s="41"/>
      <c r="Q370" s="38">
        <v>125815171.14</v>
      </c>
      <c r="R370" s="39">
        <v>0</v>
      </c>
      <c r="S370" s="40">
        <v>125815171.14</v>
      </c>
      <c r="T370" s="6"/>
    </row>
    <row r="371" spans="2:20">
      <c r="B371" s="1"/>
      <c r="C371" s="14" t="s">
        <v>372</v>
      </c>
      <c r="D371" s="12"/>
      <c r="E371" s="42">
        <v>-794241687.16999996</v>
      </c>
      <c r="F371" s="43">
        <v>0</v>
      </c>
      <c r="G371" s="44">
        <v>-794241687.16999996</v>
      </c>
      <c r="H371" s="37"/>
      <c r="I371" s="42">
        <v>-318545710.50999999</v>
      </c>
      <c r="J371" s="43">
        <v>0</v>
      </c>
      <c r="K371" s="44">
        <v>-318545710.50999999</v>
      </c>
      <c r="L371" s="37"/>
      <c r="M371" s="42">
        <v>-190496144.47999999</v>
      </c>
      <c r="N371" s="43">
        <v>0</v>
      </c>
      <c r="O371" s="44">
        <v>-190496144.47999999</v>
      </c>
      <c r="P371" s="37"/>
      <c r="Q371" s="42">
        <v>-1303283542.1600001</v>
      </c>
      <c r="R371" s="43">
        <v>0</v>
      </c>
      <c r="S371" s="44">
        <v>-1303283542.1600001</v>
      </c>
      <c r="T371" s="6"/>
    </row>
    <row r="372" spans="2:20">
      <c r="B372" s="1"/>
      <c r="C372" s="13" t="s">
        <v>373</v>
      </c>
      <c r="D372" s="11"/>
      <c r="E372" s="38">
        <v>-794241687.16999996</v>
      </c>
      <c r="F372" s="39">
        <v>0</v>
      </c>
      <c r="G372" s="40">
        <v>-794241687.16999996</v>
      </c>
      <c r="H372" s="41"/>
      <c r="I372" s="38">
        <v>-318545710.50999999</v>
      </c>
      <c r="J372" s="39">
        <v>0</v>
      </c>
      <c r="K372" s="40">
        <v>-318545710.50999999</v>
      </c>
      <c r="L372" s="41"/>
      <c r="M372" s="38">
        <v>-190496144.47999999</v>
      </c>
      <c r="N372" s="39">
        <v>0</v>
      </c>
      <c r="O372" s="40">
        <v>-190496144.47999999</v>
      </c>
      <c r="P372" s="41"/>
      <c r="Q372" s="38">
        <v>-1303283542.1600001</v>
      </c>
      <c r="R372" s="39">
        <v>0</v>
      </c>
      <c r="S372" s="40">
        <v>-1303283542.1600001</v>
      </c>
      <c r="T372" s="6"/>
    </row>
    <row r="373" spans="2:20">
      <c r="B373" s="1"/>
      <c r="C373" s="14" t="s">
        <v>374</v>
      </c>
      <c r="D373" s="12"/>
      <c r="E373" s="42">
        <v>-642608844.55999994</v>
      </c>
      <c r="F373" s="43">
        <v>0</v>
      </c>
      <c r="G373" s="44">
        <v>-642608844.55999994</v>
      </c>
      <c r="H373" s="37"/>
      <c r="I373" s="42">
        <v>-290702931.06999999</v>
      </c>
      <c r="J373" s="43">
        <v>0</v>
      </c>
      <c r="K373" s="44">
        <v>-290702931.06999999</v>
      </c>
      <c r="L373" s="37"/>
      <c r="M373" s="42">
        <v>-185223145.49000001</v>
      </c>
      <c r="N373" s="43">
        <v>0</v>
      </c>
      <c r="O373" s="44">
        <v>-185223145.49000001</v>
      </c>
      <c r="P373" s="37"/>
      <c r="Q373" s="42">
        <v>-1118534921.1199999</v>
      </c>
      <c r="R373" s="43">
        <v>0</v>
      </c>
      <c r="S373" s="44">
        <v>-1118534921.1199999</v>
      </c>
      <c r="T373" s="6"/>
    </row>
    <row r="374" spans="2:20" ht="25.5" customHeight="1">
      <c r="B374" s="1"/>
      <c r="C374" s="13" t="s">
        <v>375</v>
      </c>
      <c r="D374" s="11"/>
      <c r="E374" s="38">
        <v>-151632842.61000001</v>
      </c>
      <c r="F374" s="39">
        <v>0</v>
      </c>
      <c r="G374" s="40">
        <v>-151632842.61000001</v>
      </c>
      <c r="H374" s="41"/>
      <c r="I374" s="38">
        <v>-26473410.84</v>
      </c>
      <c r="J374" s="39">
        <v>0</v>
      </c>
      <c r="K374" s="40">
        <v>-26473410.84</v>
      </c>
      <c r="L374" s="41"/>
      <c r="M374" s="38">
        <v>-220123.34</v>
      </c>
      <c r="N374" s="39">
        <v>0</v>
      </c>
      <c r="O374" s="40">
        <v>-220123.34</v>
      </c>
      <c r="P374" s="41"/>
      <c r="Q374" s="38">
        <v>-178326376.78999999</v>
      </c>
      <c r="R374" s="39">
        <v>0</v>
      </c>
      <c r="S374" s="40">
        <v>-178326376.78999999</v>
      </c>
      <c r="T374" s="6"/>
    </row>
    <row r="375" spans="2:20" ht="25.5" customHeight="1">
      <c r="B375" s="1"/>
      <c r="C375" s="14" t="s">
        <v>376</v>
      </c>
      <c r="D375" s="12"/>
      <c r="E375" s="42">
        <v>0</v>
      </c>
      <c r="F375" s="43">
        <v>0</v>
      </c>
      <c r="G375" s="44">
        <v>0</v>
      </c>
      <c r="H375" s="37"/>
      <c r="I375" s="42">
        <v>-1369368.6</v>
      </c>
      <c r="J375" s="43">
        <v>0</v>
      </c>
      <c r="K375" s="44">
        <v>-1369368.6</v>
      </c>
      <c r="L375" s="37"/>
      <c r="M375" s="42">
        <v>-90015.52</v>
      </c>
      <c r="N375" s="43">
        <v>0</v>
      </c>
      <c r="O375" s="44">
        <v>-90015.52</v>
      </c>
      <c r="P375" s="37"/>
      <c r="Q375" s="42">
        <v>-1459384.12</v>
      </c>
      <c r="R375" s="43">
        <v>0</v>
      </c>
      <c r="S375" s="44">
        <v>-1459384.12</v>
      </c>
      <c r="T375" s="6"/>
    </row>
    <row r="376" spans="2:20">
      <c r="B376" s="1"/>
      <c r="C376" s="13" t="s">
        <v>377</v>
      </c>
      <c r="D376" s="11"/>
      <c r="E376" s="38">
        <v>0</v>
      </c>
      <c r="F376" s="39">
        <v>0</v>
      </c>
      <c r="G376" s="40">
        <v>0</v>
      </c>
      <c r="H376" s="41"/>
      <c r="I376" s="38">
        <v>0</v>
      </c>
      <c r="J376" s="39">
        <v>0</v>
      </c>
      <c r="K376" s="40">
        <v>0</v>
      </c>
      <c r="L376" s="41"/>
      <c r="M376" s="38">
        <v>-4962860.13</v>
      </c>
      <c r="N376" s="39">
        <v>0</v>
      </c>
      <c r="O376" s="40">
        <v>-4962860.13</v>
      </c>
      <c r="P376" s="41"/>
      <c r="Q376" s="38">
        <v>-4962860.13</v>
      </c>
      <c r="R376" s="39">
        <v>0</v>
      </c>
      <c r="S376" s="40">
        <v>-4962860.13</v>
      </c>
      <c r="T376" s="6"/>
    </row>
    <row r="377" spans="2:20">
      <c r="B377" s="1"/>
      <c r="C377" s="14" t="s">
        <v>378</v>
      </c>
      <c r="D377" s="12"/>
      <c r="E377" s="42">
        <v>-5703531.4000000004</v>
      </c>
      <c r="F377" s="43">
        <v>0</v>
      </c>
      <c r="G377" s="44">
        <v>-5703531.4000000004</v>
      </c>
      <c r="H377" s="37"/>
      <c r="I377" s="42">
        <v>0</v>
      </c>
      <c r="J377" s="43">
        <v>0</v>
      </c>
      <c r="K377" s="44">
        <v>0</v>
      </c>
      <c r="L377" s="37"/>
      <c r="M377" s="42">
        <v>-1014629.27</v>
      </c>
      <c r="N377" s="43">
        <v>0</v>
      </c>
      <c r="O377" s="44">
        <v>-1014629.27</v>
      </c>
      <c r="P377" s="37"/>
      <c r="Q377" s="42">
        <v>-6718160.6699999999</v>
      </c>
      <c r="R377" s="43">
        <v>0</v>
      </c>
      <c r="S377" s="44">
        <v>-6718160.6699999999</v>
      </c>
      <c r="T377" s="6"/>
    </row>
    <row r="378" spans="2:20" ht="25.5" customHeight="1">
      <c r="B378" s="1"/>
      <c r="C378" s="13" t="s">
        <v>379</v>
      </c>
      <c r="D378" s="11"/>
      <c r="E378" s="38">
        <v>-5703531.4000000004</v>
      </c>
      <c r="F378" s="39">
        <v>0</v>
      </c>
      <c r="G378" s="40">
        <v>-5703531.4000000004</v>
      </c>
      <c r="H378" s="41"/>
      <c r="I378" s="38">
        <v>0</v>
      </c>
      <c r="J378" s="39">
        <v>0</v>
      </c>
      <c r="K378" s="40">
        <v>0</v>
      </c>
      <c r="L378" s="41"/>
      <c r="M378" s="38">
        <v>-1014629.27</v>
      </c>
      <c r="N378" s="39">
        <v>0</v>
      </c>
      <c r="O378" s="40">
        <v>-1014629.27</v>
      </c>
      <c r="P378" s="41"/>
      <c r="Q378" s="38">
        <v>-6718160.6699999999</v>
      </c>
      <c r="R378" s="39">
        <v>0</v>
      </c>
      <c r="S378" s="40">
        <v>-6718160.6699999999</v>
      </c>
      <c r="T378" s="6"/>
    </row>
    <row r="379" spans="2:20" ht="25.5" customHeight="1">
      <c r="B379" s="1"/>
      <c r="C379" s="14" t="s">
        <v>380</v>
      </c>
      <c r="D379" s="12"/>
      <c r="E379" s="42">
        <v>-5698041.2400000002</v>
      </c>
      <c r="F379" s="43">
        <v>0</v>
      </c>
      <c r="G379" s="44">
        <v>-5698041.2400000002</v>
      </c>
      <c r="H379" s="37"/>
      <c r="I379" s="42">
        <v>0</v>
      </c>
      <c r="J379" s="43">
        <v>0</v>
      </c>
      <c r="K379" s="44">
        <v>0</v>
      </c>
      <c r="L379" s="37"/>
      <c r="M379" s="42">
        <v>-26048.77</v>
      </c>
      <c r="N379" s="43">
        <v>0</v>
      </c>
      <c r="O379" s="44">
        <v>-26048.77</v>
      </c>
      <c r="P379" s="37"/>
      <c r="Q379" s="42">
        <v>-5724090.0099999998</v>
      </c>
      <c r="R379" s="43">
        <v>0</v>
      </c>
      <c r="S379" s="44">
        <v>-5724090.0099999998</v>
      </c>
      <c r="T379" s="6"/>
    </row>
    <row r="380" spans="2:20" ht="25.5" customHeight="1">
      <c r="B380" s="1"/>
      <c r="C380" s="13" t="s">
        <v>381</v>
      </c>
      <c r="D380" s="11"/>
      <c r="E380" s="38">
        <v>-5490.16</v>
      </c>
      <c r="F380" s="39">
        <v>0</v>
      </c>
      <c r="G380" s="40">
        <v>-5490.16</v>
      </c>
      <c r="H380" s="41"/>
      <c r="I380" s="38">
        <v>0</v>
      </c>
      <c r="J380" s="39">
        <v>0</v>
      </c>
      <c r="K380" s="40">
        <v>0</v>
      </c>
      <c r="L380" s="41"/>
      <c r="M380" s="38">
        <v>0</v>
      </c>
      <c r="N380" s="39">
        <v>0</v>
      </c>
      <c r="O380" s="40">
        <v>0</v>
      </c>
      <c r="P380" s="41"/>
      <c r="Q380" s="38">
        <v>-5490.16</v>
      </c>
      <c r="R380" s="39">
        <v>0</v>
      </c>
      <c r="S380" s="40">
        <v>-5490.16</v>
      </c>
      <c r="T380" s="6"/>
    </row>
    <row r="381" spans="2:20" ht="25.5" customHeight="1">
      <c r="B381" s="1"/>
      <c r="C381" s="14" t="s">
        <v>382</v>
      </c>
      <c r="D381" s="12"/>
      <c r="E381" s="42">
        <v>0</v>
      </c>
      <c r="F381" s="43">
        <v>0</v>
      </c>
      <c r="G381" s="44">
        <v>0</v>
      </c>
      <c r="H381" s="37"/>
      <c r="I381" s="42">
        <v>0</v>
      </c>
      <c r="J381" s="43">
        <v>0</v>
      </c>
      <c r="K381" s="44">
        <v>0</v>
      </c>
      <c r="L381" s="37"/>
      <c r="M381" s="42">
        <v>-988580.5</v>
      </c>
      <c r="N381" s="43">
        <v>0</v>
      </c>
      <c r="O381" s="44">
        <v>-988580.5</v>
      </c>
      <c r="P381" s="37"/>
      <c r="Q381" s="42">
        <v>-988580.5</v>
      </c>
      <c r="R381" s="43">
        <v>0</v>
      </c>
      <c r="S381" s="44">
        <v>-988580.5</v>
      </c>
      <c r="T381" s="6"/>
    </row>
    <row r="382" spans="2:20" ht="25.5" customHeight="1">
      <c r="B382" s="1"/>
      <c r="C382" s="13" t="s">
        <v>383</v>
      </c>
      <c r="D382" s="11"/>
      <c r="E382" s="38">
        <v>0</v>
      </c>
      <c r="F382" s="39">
        <v>0</v>
      </c>
      <c r="G382" s="40">
        <v>0</v>
      </c>
      <c r="H382" s="41"/>
      <c r="I382" s="38">
        <v>0</v>
      </c>
      <c r="J382" s="39">
        <v>0</v>
      </c>
      <c r="K382" s="40">
        <v>0</v>
      </c>
      <c r="L382" s="41"/>
      <c r="M382" s="38">
        <v>0</v>
      </c>
      <c r="N382" s="39">
        <v>0</v>
      </c>
      <c r="O382" s="40">
        <v>0</v>
      </c>
      <c r="P382" s="41"/>
      <c r="Q382" s="38">
        <v>0</v>
      </c>
      <c r="R382" s="39">
        <v>0</v>
      </c>
      <c r="S382" s="40">
        <v>0</v>
      </c>
      <c r="T382" s="6"/>
    </row>
    <row r="383" spans="2:20">
      <c r="B383" s="1"/>
      <c r="C383" s="14" t="s">
        <v>384</v>
      </c>
      <c r="D383" s="12"/>
      <c r="E383" s="42">
        <v>693797.49</v>
      </c>
      <c r="F383" s="43">
        <v>-9.5460563898086548E-9</v>
      </c>
      <c r="G383" s="44">
        <v>693797.49000000954</v>
      </c>
      <c r="H383" s="37"/>
      <c r="I383" s="42">
        <v>0</v>
      </c>
      <c r="J383" s="43">
        <v>0</v>
      </c>
      <c r="K383" s="44">
        <v>0</v>
      </c>
      <c r="L383" s="37"/>
      <c r="M383" s="42">
        <v>2123008.9700000002</v>
      </c>
      <c r="N383" s="43">
        <v>4.6566128730773926E-10</v>
      </c>
      <c r="O383" s="44">
        <v>2123008.9700000002</v>
      </c>
      <c r="P383" s="37"/>
      <c r="Q383" s="42">
        <v>2816806.46</v>
      </c>
      <c r="R383" s="43">
        <v>-9.3132257461547852E-9</v>
      </c>
      <c r="S383" s="44">
        <v>2816806.4600000088</v>
      </c>
      <c r="T383" s="6"/>
    </row>
    <row r="384" spans="2:20">
      <c r="B384" s="1"/>
      <c r="C384" s="13" t="s">
        <v>385</v>
      </c>
      <c r="D384" s="11"/>
      <c r="E384" s="38">
        <v>255028533.21000001</v>
      </c>
      <c r="F384" s="39">
        <v>0</v>
      </c>
      <c r="G384" s="40">
        <v>255028533.21000001</v>
      </c>
      <c r="H384" s="41"/>
      <c r="I384" s="38">
        <v>0</v>
      </c>
      <c r="J384" s="39">
        <v>0</v>
      </c>
      <c r="K384" s="40">
        <v>0</v>
      </c>
      <c r="L384" s="41"/>
      <c r="M384" s="38">
        <v>1497394.67</v>
      </c>
      <c r="N384" s="39">
        <v>0</v>
      </c>
      <c r="O384" s="40">
        <v>1497394.67</v>
      </c>
      <c r="P384" s="41"/>
      <c r="Q384" s="38">
        <v>256525927.88</v>
      </c>
      <c r="R384" s="39">
        <v>0</v>
      </c>
      <c r="S384" s="40">
        <v>256525927.88</v>
      </c>
      <c r="T384" s="6"/>
    </row>
    <row r="385" spans="2:20" ht="25.5" customHeight="1">
      <c r="B385" s="1"/>
      <c r="C385" s="14" t="s">
        <v>386</v>
      </c>
      <c r="D385" s="12"/>
      <c r="E385" s="42">
        <v>255028533.21000001</v>
      </c>
      <c r="F385" s="43">
        <v>0</v>
      </c>
      <c r="G385" s="44">
        <v>255028533.21000001</v>
      </c>
      <c r="H385" s="37"/>
      <c r="I385" s="42">
        <v>0</v>
      </c>
      <c r="J385" s="43">
        <v>0</v>
      </c>
      <c r="K385" s="44">
        <v>0</v>
      </c>
      <c r="L385" s="37"/>
      <c r="M385" s="42">
        <v>1497394.67</v>
      </c>
      <c r="N385" s="43">
        <v>0</v>
      </c>
      <c r="O385" s="44">
        <v>1497394.67</v>
      </c>
      <c r="P385" s="37"/>
      <c r="Q385" s="42">
        <v>256525927.88</v>
      </c>
      <c r="R385" s="43">
        <v>0</v>
      </c>
      <c r="S385" s="44">
        <v>256525927.88</v>
      </c>
      <c r="T385" s="6"/>
    </row>
    <row r="386" spans="2:20">
      <c r="B386" s="1"/>
      <c r="C386" s="13" t="s">
        <v>387</v>
      </c>
      <c r="D386" s="11"/>
      <c r="E386" s="38">
        <v>0</v>
      </c>
      <c r="F386" s="39">
        <v>0</v>
      </c>
      <c r="G386" s="40">
        <v>0</v>
      </c>
      <c r="H386" s="41"/>
      <c r="I386" s="38">
        <v>0</v>
      </c>
      <c r="J386" s="39">
        <v>0</v>
      </c>
      <c r="K386" s="40">
        <v>0</v>
      </c>
      <c r="L386" s="41"/>
      <c r="M386" s="38">
        <v>1525819.6</v>
      </c>
      <c r="N386" s="39">
        <v>0</v>
      </c>
      <c r="O386" s="40">
        <v>1525819.6</v>
      </c>
      <c r="P386" s="41"/>
      <c r="Q386" s="38">
        <v>1525819.6</v>
      </c>
      <c r="R386" s="39">
        <v>0</v>
      </c>
      <c r="S386" s="40">
        <v>1525819.6</v>
      </c>
      <c r="T386" s="6"/>
    </row>
    <row r="387" spans="2:20">
      <c r="B387" s="1"/>
      <c r="C387" s="14" t="s">
        <v>388</v>
      </c>
      <c r="D387" s="12"/>
      <c r="E387" s="42">
        <v>0</v>
      </c>
      <c r="F387" s="43">
        <v>0</v>
      </c>
      <c r="G387" s="44">
        <v>0</v>
      </c>
      <c r="H387" s="37"/>
      <c r="I387" s="42">
        <v>0</v>
      </c>
      <c r="J387" s="43">
        <v>0</v>
      </c>
      <c r="K387" s="44">
        <v>0</v>
      </c>
      <c r="L387" s="37"/>
      <c r="M387" s="42">
        <v>1525819.6</v>
      </c>
      <c r="N387" s="43">
        <v>0</v>
      </c>
      <c r="O387" s="44">
        <v>1525819.6</v>
      </c>
      <c r="P387" s="37"/>
      <c r="Q387" s="42">
        <v>1525819.6</v>
      </c>
      <c r="R387" s="43">
        <v>0</v>
      </c>
      <c r="S387" s="44">
        <v>1525819.6</v>
      </c>
      <c r="T387" s="6"/>
    </row>
    <row r="388" spans="2:20">
      <c r="B388" s="1"/>
      <c r="C388" s="13" t="s">
        <v>389</v>
      </c>
      <c r="D388" s="11"/>
      <c r="E388" s="38">
        <v>-254334735.72</v>
      </c>
      <c r="F388" s="39">
        <v>0</v>
      </c>
      <c r="G388" s="40">
        <v>-254334735.72</v>
      </c>
      <c r="H388" s="41"/>
      <c r="I388" s="38">
        <v>0</v>
      </c>
      <c r="J388" s="39">
        <v>0</v>
      </c>
      <c r="K388" s="40">
        <v>0</v>
      </c>
      <c r="L388" s="41"/>
      <c r="M388" s="38">
        <v>-900205.3</v>
      </c>
      <c r="N388" s="39">
        <v>0</v>
      </c>
      <c r="O388" s="40">
        <v>-900205.3</v>
      </c>
      <c r="P388" s="41"/>
      <c r="Q388" s="38">
        <v>-255234941.02000001</v>
      </c>
      <c r="R388" s="39">
        <v>0</v>
      </c>
      <c r="S388" s="40">
        <v>-255234941.02000001</v>
      </c>
      <c r="T388" s="6"/>
    </row>
    <row r="389" spans="2:20">
      <c r="B389" s="1"/>
      <c r="C389" s="14" t="s">
        <v>390</v>
      </c>
      <c r="D389" s="12"/>
      <c r="E389" s="42">
        <v>-254334735.72</v>
      </c>
      <c r="F389" s="43">
        <v>0</v>
      </c>
      <c r="G389" s="44">
        <v>-254334735.72</v>
      </c>
      <c r="H389" s="37"/>
      <c r="I389" s="42">
        <v>0</v>
      </c>
      <c r="J389" s="43">
        <v>0</v>
      </c>
      <c r="K389" s="44">
        <v>0</v>
      </c>
      <c r="L389" s="37"/>
      <c r="M389" s="42">
        <v>-900205.3</v>
      </c>
      <c r="N389" s="43">
        <v>0</v>
      </c>
      <c r="O389" s="44">
        <v>-900205.3</v>
      </c>
      <c r="P389" s="37"/>
      <c r="Q389" s="42">
        <v>-255234941.02000001</v>
      </c>
      <c r="R389" s="43">
        <v>0</v>
      </c>
      <c r="S389" s="44">
        <v>-255234941.02000001</v>
      </c>
      <c r="T389" s="6"/>
    </row>
    <row r="390" spans="2:20" ht="25.5" customHeight="1">
      <c r="B390" s="1"/>
      <c r="C390" s="13" t="s">
        <v>391</v>
      </c>
      <c r="D390" s="11"/>
      <c r="E390" s="38">
        <v>-254334735.72</v>
      </c>
      <c r="F390" s="39">
        <v>0</v>
      </c>
      <c r="G390" s="40">
        <v>-254334735.72</v>
      </c>
      <c r="H390" s="41"/>
      <c r="I390" s="38">
        <v>0</v>
      </c>
      <c r="J390" s="39">
        <v>0</v>
      </c>
      <c r="K390" s="40">
        <v>0</v>
      </c>
      <c r="L390" s="41"/>
      <c r="M390" s="38">
        <v>-743887.3</v>
      </c>
      <c r="N390" s="39">
        <v>0</v>
      </c>
      <c r="O390" s="40">
        <v>-743887.3</v>
      </c>
      <c r="P390" s="41"/>
      <c r="Q390" s="38">
        <v>-255078623.02000001</v>
      </c>
      <c r="R390" s="39">
        <v>0</v>
      </c>
      <c r="S390" s="40">
        <v>-255078623.02000001</v>
      </c>
      <c r="T390" s="6"/>
    </row>
    <row r="391" spans="2:20">
      <c r="B391" s="1"/>
      <c r="C391" s="14" t="s">
        <v>392</v>
      </c>
      <c r="D391" s="12"/>
      <c r="E391" s="42">
        <v>0</v>
      </c>
      <c r="F391" s="43">
        <v>0</v>
      </c>
      <c r="G391" s="44">
        <v>0</v>
      </c>
      <c r="H391" s="37"/>
      <c r="I391" s="42">
        <v>0</v>
      </c>
      <c r="J391" s="43">
        <v>0</v>
      </c>
      <c r="K391" s="44">
        <v>0</v>
      </c>
      <c r="L391" s="37"/>
      <c r="M391" s="42">
        <v>-156318</v>
      </c>
      <c r="N391" s="43">
        <v>0</v>
      </c>
      <c r="O391" s="44">
        <v>-156318</v>
      </c>
      <c r="P391" s="37"/>
      <c r="Q391" s="42">
        <v>-156318</v>
      </c>
      <c r="R391" s="43">
        <v>0</v>
      </c>
      <c r="S391" s="44">
        <v>-156318</v>
      </c>
      <c r="T391" s="6"/>
    </row>
    <row r="392" spans="2:20">
      <c r="B392" s="1"/>
      <c r="C392" s="13" t="s">
        <v>393</v>
      </c>
      <c r="D392" s="11"/>
      <c r="E392" s="38">
        <v>6084031864353.0498</v>
      </c>
      <c r="F392" s="39">
        <v>253881401449.69919</v>
      </c>
      <c r="G392" s="40">
        <v>5830150462903.3506</v>
      </c>
      <c r="H392" s="41"/>
      <c r="I392" s="38">
        <v>1401793070683.3899</v>
      </c>
      <c r="J392" s="39">
        <v>190771629988.12991</v>
      </c>
      <c r="K392" s="40">
        <v>1211021440695.26</v>
      </c>
      <c r="L392" s="41"/>
      <c r="M392" s="38">
        <v>1056539908350.65</v>
      </c>
      <c r="N392" s="39">
        <v>767510608649.97009</v>
      </c>
      <c r="O392" s="40">
        <v>289029299700.67987</v>
      </c>
      <c r="P392" s="41"/>
      <c r="Q392" s="38">
        <v>8542364843387.0898</v>
      </c>
      <c r="R392" s="39">
        <v>1212163640087.8</v>
      </c>
      <c r="S392" s="40">
        <v>7330201203299.29</v>
      </c>
      <c r="T392" s="6"/>
    </row>
    <row r="393" spans="2:20">
      <c r="B393" s="1"/>
      <c r="C393" s="14" t="s">
        <v>394</v>
      </c>
      <c r="D393" s="12"/>
      <c r="E393" s="42">
        <v>1562229301915.22</v>
      </c>
      <c r="F393" s="43">
        <v>222388611987.31009</v>
      </c>
      <c r="G393" s="44">
        <v>1339840689927.9099</v>
      </c>
      <c r="H393" s="37"/>
      <c r="I393" s="42">
        <v>283452619346.03998</v>
      </c>
      <c r="J393" s="43">
        <v>86174999361.709961</v>
      </c>
      <c r="K393" s="44">
        <v>197277619984.32999</v>
      </c>
      <c r="L393" s="37"/>
      <c r="M393" s="42">
        <v>81058977993.75</v>
      </c>
      <c r="N393" s="43">
        <v>17967610115.029999</v>
      </c>
      <c r="O393" s="44">
        <v>63091367878.720001</v>
      </c>
      <c r="P393" s="37"/>
      <c r="Q393" s="42">
        <v>1926740899255.01</v>
      </c>
      <c r="R393" s="43">
        <v>326531221464.04999</v>
      </c>
      <c r="S393" s="44">
        <v>1600209677790.96</v>
      </c>
      <c r="T393" s="6"/>
    </row>
    <row r="394" spans="2:20" ht="25.5" customHeight="1">
      <c r="B394" s="1"/>
      <c r="C394" s="13" t="s">
        <v>395</v>
      </c>
      <c r="D394" s="11"/>
      <c r="E394" s="38">
        <v>74415764704.729996</v>
      </c>
      <c r="F394" s="39">
        <v>151190958.36000061</v>
      </c>
      <c r="G394" s="40">
        <v>74264573746.369995</v>
      </c>
      <c r="H394" s="41"/>
      <c r="I394" s="38">
        <v>45500981096.769997</v>
      </c>
      <c r="J394" s="39">
        <v>6360997279.5699997</v>
      </c>
      <c r="K394" s="40">
        <v>39139983817.199997</v>
      </c>
      <c r="L394" s="41"/>
      <c r="M394" s="38">
        <v>24070012005.560001</v>
      </c>
      <c r="N394" s="39">
        <v>8423317823.5300007</v>
      </c>
      <c r="O394" s="40">
        <v>15646694182.030001</v>
      </c>
      <c r="P394" s="41"/>
      <c r="Q394" s="38">
        <v>143986757807.06</v>
      </c>
      <c r="R394" s="39">
        <v>14935506061.460011</v>
      </c>
      <c r="S394" s="40">
        <v>129051251745.60001</v>
      </c>
      <c r="T394" s="6"/>
    </row>
    <row r="395" spans="2:20">
      <c r="B395" s="1"/>
      <c r="C395" s="14" t="s">
        <v>396</v>
      </c>
      <c r="D395" s="12"/>
      <c r="E395" s="42">
        <v>25479486452.209999</v>
      </c>
      <c r="F395" s="43">
        <v>0</v>
      </c>
      <c r="G395" s="44">
        <v>25479486452.209999</v>
      </c>
      <c r="H395" s="37"/>
      <c r="I395" s="42">
        <v>30975794936.709999</v>
      </c>
      <c r="J395" s="43">
        <v>0</v>
      </c>
      <c r="K395" s="44">
        <v>30975794936.709999</v>
      </c>
      <c r="L395" s="37"/>
      <c r="M395" s="42">
        <v>13035765087.15</v>
      </c>
      <c r="N395" s="43">
        <v>0</v>
      </c>
      <c r="O395" s="44">
        <v>13035765087.15</v>
      </c>
      <c r="P395" s="37"/>
      <c r="Q395" s="42">
        <v>69491046476.070007</v>
      </c>
      <c r="R395" s="43">
        <v>1.52587890625E-5</v>
      </c>
      <c r="S395" s="44">
        <v>69491046476.069992</v>
      </c>
      <c r="T395" s="6"/>
    </row>
    <row r="396" spans="2:20">
      <c r="B396" s="1"/>
      <c r="C396" s="13" t="s">
        <v>397</v>
      </c>
      <c r="D396" s="11"/>
      <c r="E396" s="38">
        <v>25479486452.209999</v>
      </c>
      <c r="F396" s="39">
        <v>0</v>
      </c>
      <c r="G396" s="40">
        <v>25479486452.209999</v>
      </c>
      <c r="H396" s="41"/>
      <c r="I396" s="38">
        <v>30975794936.709999</v>
      </c>
      <c r="J396" s="39">
        <v>0</v>
      </c>
      <c r="K396" s="40">
        <v>30975794936.709999</v>
      </c>
      <c r="L396" s="41"/>
      <c r="M396" s="38">
        <v>13035765087.15</v>
      </c>
      <c r="N396" s="39">
        <v>0</v>
      </c>
      <c r="O396" s="40">
        <v>13035765087.15</v>
      </c>
      <c r="P396" s="41"/>
      <c r="Q396" s="38">
        <v>69491046476.070007</v>
      </c>
      <c r="R396" s="39">
        <v>0</v>
      </c>
      <c r="S396" s="40">
        <v>69491046476.070007</v>
      </c>
      <c r="T396" s="6"/>
    </row>
    <row r="397" spans="2:20">
      <c r="B397" s="1"/>
      <c r="C397" s="14" t="s">
        <v>398</v>
      </c>
      <c r="D397" s="12"/>
      <c r="E397" s="42">
        <v>46367570509.25</v>
      </c>
      <c r="F397" s="43">
        <v>0</v>
      </c>
      <c r="G397" s="44">
        <v>46367570509.25</v>
      </c>
      <c r="H397" s="37"/>
      <c r="I397" s="42">
        <v>4938566193.1199999</v>
      </c>
      <c r="J397" s="43">
        <v>53402186.68999958</v>
      </c>
      <c r="K397" s="44">
        <v>4885164006.4300003</v>
      </c>
      <c r="L397" s="37"/>
      <c r="M397" s="42">
        <v>1168133136.1500001</v>
      </c>
      <c r="N397" s="43">
        <v>118468985.1500001</v>
      </c>
      <c r="O397" s="44">
        <v>1049664151</v>
      </c>
      <c r="P397" s="37"/>
      <c r="Q397" s="42">
        <v>52474269838.519997</v>
      </c>
      <c r="R397" s="43">
        <v>171871171.840004</v>
      </c>
      <c r="S397" s="44">
        <v>52302398666.68</v>
      </c>
      <c r="T397" s="6"/>
    </row>
    <row r="398" spans="2:20">
      <c r="B398" s="1"/>
      <c r="C398" s="13" t="s">
        <v>399</v>
      </c>
      <c r="D398" s="11"/>
      <c r="E398" s="38">
        <v>46367570509.25</v>
      </c>
      <c r="F398" s="39">
        <v>0</v>
      </c>
      <c r="G398" s="40">
        <v>46367570509.25</v>
      </c>
      <c r="H398" s="41"/>
      <c r="I398" s="38">
        <v>4885164006.4300003</v>
      </c>
      <c r="J398" s="39">
        <v>0</v>
      </c>
      <c r="K398" s="40">
        <v>4885164006.4300003</v>
      </c>
      <c r="L398" s="41"/>
      <c r="M398" s="38">
        <v>1049664151</v>
      </c>
      <c r="N398" s="39">
        <v>0</v>
      </c>
      <c r="O398" s="40">
        <v>1049664151</v>
      </c>
      <c r="P398" s="41"/>
      <c r="Q398" s="38">
        <v>52302398666.68</v>
      </c>
      <c r="R398" s="39">
        <v>0</v>
      </c>
      <c r="S398" s="40">
        <v>52302398666.68</v>
      </c>
      <c r="T398" s="6"/>
    </row>
    <row r="399" spans="2:20">
      <c r="B399" s="1"/>
      <c r="C399" s="14" t="s">
        <v>400</v>
      </c>
      <c r="D399" s="12"/>
      <c r="E399" s="42">
        <v>0</v>
      </c>
      <c r="F399" s="43">
        <v>0</v>
      </c>
      <c r="G399" s="44">
        <v>0</v>
      </c>
      <c r="H399" s="37"/>
      <c r="I399" s="42">
        <v>47813068.229999997</v>
      </c>
      <c r="J399" s="43">
        <v>47813068.229999997</v>
      </c>
      <c r="K399" s="44">
        <v>0</v>
      </c>
      <c r="L399" s="37"/>
      <c r="M399" s="42">
        <v>95785177.430000007</v>
      </c>
      <c r="N399" s="43">
        <v>95785177.430000007</v>
      </c>
      <c r="O399" s="44">
        <v>0</v>
      </c>
      <c r="P399" s="37"/>
      <c r="Q399" s="42">
        <v>143598245.66</v>
      </c>
      <c r="R399" s="43">
        <v>143598245.66</v>
      </c>
      <c r="S399" s="44">
        <v>0</v>
      </c>
      <c r="T399" s="6"/>
    </row>
    <row r="400" spans="2:20" ht="25.5" customHeight="1">
      <c r="B400" s="1"/>
      <c r="C400" s="13" t="s">
        <v>401</v>
      </c>
      <c r="D400" s="11"/>
      <c r="E400" s="38">
        <v>0</v>
      </c>
      <c r="F400" s="39">
        <v>0</v>
      </c>
      <c r="G400" s="40">
        <v>0</v>
      </c>
      <c r="H400" s="41"/>
      <c r="I400" s="38">
        <v>5589118.46</v>
      </c>
      <c r="J400" s="39">
        <v>5589118.46</v>
      </c>
      <c r="K400" s="40">
        <v>0</v>
      </c>
      <c r="L400" s="41"/>
      <c r="M400" s="38">
        <v>20581120.609999999</v>
      </c>
      <c r="N400" s="39">
        <v>20581120.609999999</v>
      </c>
      <c r="O400" s="40">
        <v>0</v>
      </c>
      <c r="P400" s="41"/>
      <c r="Q400" s="38">
        <v>26170239.07</v>
      </c>
      <c r="R400" s="39">
        <v>26170239.07</v>
      </c>
      <c r="S400" s="40">
        <v>0</v>
      </c>
      <c r="T400" s="6"/>
    </row>
    <row r="401" spans="2:20" ht="25.5" customHeight="1">
      <c r="B401" s="1"/>
      <c r="C401" s="14" t="s">
        <v>402</v>
      </c>
      <c r="D401" s="12"/>
      <c r="E401" s="42">
        <v>0</v>
      </c>
      <c r="F401" s="43">
        <v>0</v>
      </c>
      <c r="G401" s="44">
        <v>0</v>
      </c>
      <c r="H401" s="37"/>
      <c r="I401" s="42">
        <v>0</v>
      </c>
      <c r="J401" s="43">
        <v>0</v>
      </c>
      <c r="K401" s="44">
        <v>0</v>
      </c>
      <c r="L401" s="37"/>
      <c r="M401" s="42">
        <v>1796923.07</v>
      </c>
      <c r="N401" s="43">
        <v>1796923.07</v>
      </c>
      <c r="O401" s="44">
        <v>0</v>
      </c>
      <c r="P401" s="37"/>
      <c r="Q401" s="42">
        <v>1796923.07</v>
      </c>
      <c r="R401" s="43">
        <v>1796923.07</v>
      </c>
      <c r="S401" s="44">
        <v>0</v>
      </c>
      <c r="T401" s="6"/>
    </row>
    <row r="402" spans="2:20" ht="25.5" customHeight="1">
      <c r="B402" s="1"/>
      <c r="C402" s="13" t="s">
        <v>403</v>
      </c>
      <c r="D402" s="11"/>
      <c r="E402" s="38">
        <v>0</v>
      </c>
      <c r="F402" s="39">
        <v>0</v>
      </c>
      <c r="G402" s="40">
        <v>0</v>
      </c>
      <c r="H402" s="41"/>
      <c r="I402" s="38">
        <v>0</v>
      </c>
      <c r="J402" s="39">
        <v>0</v>
      </c>
      <c r="K402" s="40">
        <v>0</v>
      </c>
      <c r="L402" s="41"/>
      <c r="M402" s="38">
        <v>305764.03999999998</v>
      </c>
      <c r="N402" s="39">
        <v>305764.03999999998</v>
      </c>
      <c r="O402" s="40">
        <v>0</v>
      </c>
      <c r="P402" s="41"/>
      <c r="Q402" s="38">
        <v>305764.03999999998</v>
      </c>
      <c r="R402" s="39">
        <v>305764.03999999998</v>
      </c>
      <c r="S402" s="40">
        <v>0</v>
      </c>
      <c r="T402" s="6"/>
    </row>
    <row r="403" spans="2:20">
      <c r="B403" s="1"/>
      <c r="C403" s="14" t="s">
        <v>404</v>
      </c>
      <c r="D403" s="12"/>
      <c r="E403" s="42">
        <v>2161494093.2399998</v>
      </c>
      <c r="F403" s="43">
        <v>0</v>
      </c>
      <c r="G403" s="44">
        <v>2161494093.2399998</v>
      </c>
      <c r="H403" s="37"/>
      <c r="I403" s="42">
        <v>18898081.34</v>
      </c>
      <c r="J403" s="43">
        <v>0</v>
      </c>
      <c r="K403" s="44">
        <v>18898081.34</v>
      </c>
      <c r="L403" s="37"/>
      <c r="M403" s="42">
        <v>87408952.680000007</v>
      </c>
      <c r="N403" s="43">
        <v>0</v>
      </c>
      <c r="O403" s="44">
        <v>87408952.680000007</v>
      </c>
      <c r="P403" s="37"/>
      <c r="Q403" s="42">
        <v>2267801127.2600002</v>
      </c>
      <c r="R403" s="43">
        <v>0</v>
      </c>
      <c r="S403" s="44">
        <v>2267801127.2600002</v>
      </c>
      <c r="T403" s="6"/>
    </row>
    <row r="404" spans="2:20">
      <c r="B404" s="1"/>
      <c r="C404" s="13" t="s">
        <v>405</v>
      </c>
      <c r="D404" s="11"/>
      <c r="E404" s="38">
        <v>2161494093.2399998</v>
      </c>
      <c r="F404" s="39">
        <v>0</v>
      </c>
      <c r="G404" s="40">
        <v>2161494093.2399998</v>
      </c>
      <c r="H404" s="41"/>
      <c r="I404" s="38">
        <v>18898081.34</v>
      </c>
      <c r="J404" s="39">
        <v>0</v>
      </c>
      <c r="K404" s="40">
        <v>18898081.34</v>
      </c>
      <c r="L404" s="41"/>
      <c r="M404" s="38">
        <v>87408952.680000007</v>
      </c>
      <c r="N404" s="39">
        <v>0</v>
      </c>
      <c r="O404" s="40">
        <v>87408952.680000007</v>
      </c>
      <c r="P404" s="41"/>
      <c r="Q404" s="38">
        <v>2267801127.2600002</v>
      </c>
      <c r="R404" s="39">
        <v>0</v>
      </c>
      <c r="S404" s="40">
        <v>2267801127.2600002</v>
      </c>
      <c r="T404" s="6"/>
    </row>
    <row r="405" spans="2:20">
      <c r="B405" s="1"/>
      <c r="C405" s="14" t="s">
        <v>406</v>
      </c>
      <c r="D405" s="12"/>
      <c r="E405" s="42">
        <v>407213650.02999997</v>
      </c>
      <c r="F405" s="43">
        <v>151190958.36000001</v>
      </c>
      <c r="G405" s="44">
        <v>256022691.66999999</v>
      </c>
      <c r="H405" s="37"/>
      <c r="I405" s="42">
        <v>9567721885.6000004</v>
      </c>
      <c r="J405" s="43">
        <v>6307595092.8800011</v>
      </c>
      <c r="K405" s="44">
        <v>3260126792.7199998</v>
      </c>
      <c r="L405" s="37"/>
      <c r="M405" s="42">
        <v>9778704829.5799999</v>
      </c>
      <c r="N405" s="43">
        <v>8304848838.3800001</v>
      </c>
      <c r="O405" s="44">
        <v>1473855991.2</v>
      </c>
      <c r="P405" s="37"/>
      <c r="Q405" s="42">
        <v>19753640365.209999</v>
      </c>
      <c r="R405" s="43">
        <v>14763634889.620001</v>
      </c>
      <c r="S405" s="44">
        <v>4990005475.5900002</v>
      </c>
      <c r="T405" s="6"/>
    </row>
    <row r="406" spans="2:20">
      <c r="B406" s="1"/>
      <c r="C406" s="13" t="s">
        <v>407</v>
      </c>
      <c r="D406" s="11"/>
      <c r="E406" s="38">
        <v>256022691.66999999</v>
      </c>
      <c r="F406" s="39">
        <v>0</v>
      </c>
      <c r="G406" s="40">
        <v>256022691.66999999</v>
      </c>
      <c r="H406" s="41"/>
      <c r="I406" s="38">
        <v>3260126792.7199998</v>
      </c>
      <c r="J406" s="39">
        <v>0</v>
      </c>
      <c r="K406" s="40">
        <v>3260126792.7199998</v>
      </c>
      <c r="L406" s="41"/>
      <c r="M406" s="38">
        <v>1473855991.2</v>
      </c>
      <c r="N406" s="39">
        <v>0</v>
      </c>
      <c r="O406" s="40">
        <v>1473855991.2</v>
      </c>
      <c r="P406" s="41"/>
      <c r="Q406" s="38">
        <v>4990005475.5900002</v>
      </c>
      <c r="R406" s="39">
        <v>0</v>
      </c>
      <c r="S406" s="40">
        <v>4990005475.5900002</v>
      </c>
      <c r="T406" s="6"/>
    </row>
    <row r="407" spans="2:20">
      <c r="B407" s="1"/>
      <c r="C407" s="14" t="s">
        <v>408</v>
      </c>
      <c r="D407" s="12"/>
      <c r="E407" s="42">
        <v>151181474.49000001</v>
      </c>
      <c r="F407" s="43">
        <v>151181474.49000001</v>
      </c>
      <c r="G407" s="44">
        <v>0</v>
      </c>
      <c r="H407" s="37"/>
      <c r="I407" s="42">
        <v>5216285116.2200003</v>
      </c>
      <c r="J407" s="43">
        <v>5216285116.2200003</v>
      </c>
      <c r="K407" s="44">
        <v>0</v>
      </c>
      <c r="L407" s="37"/>
      <c r="M407" s="42">
        <v>3499081009.9000001</v>
      </c>
      <c r="N407" s="43">
        <v>3499081009.9000001</v>
      </c>
      <c r="O407" s="44">
        <v>0</v>
      </c>
      <c r="P407" s="37"/>
      <c r="Q407" s="42">
        <v>8866547600.6100006</v>
      </c>
      <c r="R407" s="43">
        <v>8866547600.6100006</v>
      </c>
      <c r="S407" s="44">
        <v>0</v>
      </c>
      <c r="T407" s="6"/>
    </row>
    <row r="408" spans="2:20">
      <c r="B408" s="1"/>
      <c r="C408" s="13" t="s">
        <v>409</v>
      </c>
      <c r="D408" s="11"/>
      <c r="E408" s="38">
        <v>0</v>
      </c>
      <c r="F408" s="39">
        <v>0</v>
      </c>
      <c r="G408" s="40">
        <v>0</v>
      </c>
      <c r="H408" s="41"/>
      <c r="I408" s="38">
        <v>1089406364.22</v>
      </c>
      <c r="J408" s="39">
        <v>1089406364.22</v>
      </c>
      <c r="K408" s="40">
        <v>0</v>
      </c>
      <c r="L408" s="41"/>
      <c r="M408" s="38">
        <v>4617156683.7200003</v>
      </c>
      <c r="N408" s="39">
        <v>4617156683.7200003</v>
      </c>
      <c r="O408" s="40">
        <v>0</v>
      </c>
      <c r="P408" s="41"/>
      <c r="Q408" s="38">
        <v>5706563047.9400005</v>
      </c>
      <c r="R408" s="39">
        <v>5706563047.9400005</v>
      </c>
      <c r="S408" s="40">
        <v>0</v>
      </c>
      <c r="T408" s="6"/>
    </row>
    <row r="409" spans="2:20">
      <c r="B409" s="1"/>
      <c r="C409" s="14" t="s">
        <v>410</v>
      </c>
      <c r="D409" s="12"/>
      <c r="E409" s="42">
        <v>8643.57</v>
      </c>
      <c r="F409" s="43">
        <v>8643.57</v>
      </c>
      <c r="G409" s="44">
        <v>0</v>
      </c>
      <c r="H409" s="37"/>
      <c r="I409" s="42">
        <v>974837.73</v>
      </c>
      <c r="J409" s="43">
        <v>974837.73</v>
      </c>
      <c r="K409" s="44">
        <v>0</v>
      </c>
      <c r="L409" s="37"/>
      <c r="M409" s="42">
        <v>32954381.969999999</v>
      </c>
      <c r="N409" s="43">
        <v>32954381.969999999</v>
      </c>
      <c r="O409" s="44">
        <v>0</v>
      </c>
      <c r="P409" s="37"/>
      <c r="Q409" s="42">
        <v>33937863.270000003</v>
      </c>
      <c r="R409" s="43">
        <v>33937863.270000003</v>
      </c>
      <c r="S409" s="44">
        <v>0</v>
      </c>
      <c r="T409" s="6"/>
    </row>
    <row r="410" spans="2:20">
      <c r="B410" s="1"/>
      <c r="C410" s="13" t="s">
        <v>411</v>
      </c>
      <c r="D410" s="11"/>
      <c r="E410" s="38">
        <v>840.3</v>
      </c>
      <c r="F410" s="39">
        <v>840.3</v>
      </c>
      <c r="G410" s="40">
        <v>0</v>
      </c>
      <c r="H410" s="41"/>
      <c r="I410" s="38">
        <v>928774.71</v>
      </c>
      <c r="J410" s="39">
        <v>928774.71</v>
      </c>
      <c r="K410" s="40">
        <v>0</v>
      </c>
      <c r="L410" s="41"/>
      <c r="M410" s="38">
        <v>155656762.78999999</v>
      </c>
      <c r="N410" s="39">
        <v>155656762.78999999</v>
      </c>
      <c r="O410" s="40">
        <v>0</v>
      </c>
      <c r="P410" s="41"/>
      <c r="Q410" s="38">
        <v>156586377.80000001</v>
      </c>
      <c r="R410" s="39">
        <v>156586377.80000001</v>
      </c>
      <c r="S410" s="40">
        <v>0</v>
      </c>
      <c r="T410" s="6"/>
    </row>
    <row r="411" spans="2:20">
      <c r="B411" s="1"/>
      <c r="C411" s="14" t="s">
        <v>412</v>
      </c>
      <c r="D411" s="12"/>
      <c r="E411" s="42">
        <v>1099406396767.84</v>
      </c>
      <c r="F411" s="43">
        <v>909087930.72998047</v>
      </c>
      <c r="G411" s="44">
        <v>1098497308837.11</v>
      </c>
      <c r="H411" s="37"/>
      <c r="I411" s="42">
        <v>84609418806.789993</v>
      </c>
      <c r="J411" s="43">
        <v>43762798057.289993</v>
      </c>
      <c r="K411" s="44">
        <v>40846620749.500008</v>
      </c>
      <c r="L411" s="37"/>
      <c r="M411" s="42">
        <v>6152362564.7200003</v>
      </c>
      <c r="N411" s="43">
        <v>3549561233.1399999</v>
      </c>
      <c r="O411" s="44">
        <v>2602801331.5799999</v>
      </c>
      <c r="P411" s="37"/>
      <c r="Q411" s="42">
        <v>1190168178139.3501</v>
      </c>
      <c r="R411" s="43">
        <v>48221447221.159668</v>
      </c>
      <c r="S411" s="44">
        <v>1141946730918.1899</v>
      </c>
      <c r="T411" s="6"/>
    </row>
    <row r="412" spans="2:20">
      <c r="B412" s="1"/>
      <c r="C412" s="13" t="s">
        <v>413</v>
      </c>
      <c r="D412" s="11"/>
      <c r="E412" s="38">
        <v>1093704270083.28</v>
      </c>
      <c r="F412" s="39">
        <v>909087930.72998047</v>
      </c>
      <c r="G412" s="40">
        <v>1092795182152.55</v>
      </c>
      <c r="H412" s="41"/>
      <c r="I412" s="38">
        <v>64555498052.769997</v>
      </c>
      <c r="J412" s="39">
        <v>43142524208.189987</v>
      </c>
      <c r="K412" s="40">
        <v>21412973844.580002</v>
      </c>
      <c r="L412" s="41"/>
      <c r="M412" s="38">
        <v>3788405411.96</v>
      </c>
      <c r="N412" s="39">
        <v>2662706467.98</v>
      </c>
      <c r="O412" s="40">
        <v>1125698943.98</v>
      </c>
      <c r="P412" s="41"/>
      <c r="Q412" s="38">
        <v>1162048173548.01</v>
      </c>
      <c r="R412" s="39">
        <v>46714318606.899902</v>
      </c>
      <c r="S412" s="40">
        <v>1115333854941.1101</v>
      </c>
      <c r="T412" s="6"/>
    </row>
    <row r="413" spans="2:20">
      <c r="B413" s="1"/>
      <c r="C413" s="14" t="s">
        <v>414</v>
      </c>
      <c r="D413" s="12"/>
      <c r="E413" s="42">
        <v>1092795182152.55</v>
      </c>
      <c r="F413" s="43">
        <v>0</v>
      </c>
      <c r="G413" s="44">
        <v>1092795182152.55</v>
      </c>
      <c r="H413" s="37"/>
      <c r="I413" s="42">
        <v>21412973844.580002</v>
      </c>
      <c r="J413" s="43">
        <v>0</v>
      </c>
      <c r="K413" s="44">
        <v>21412973844.580002</v>
      </c>
      <c r="L413" s="37"/>
      <c r="M413" s="42">
        <v>1125698943.98</v>
      </c>
      <c r="N413" s="43">
        <v>0</v>
      </c>
      <c r="O413" s="44">
        <v>1125698943.98</v>
      </c>
      <c r="P413" s="37"/>
      <c r="Q413" s="42">
        <v>1115333854941.1101</v>
      </c>
      <c r="R413" s="43">
        <v>0</v>
      </c>
      <c r="S413" s="44">
        <v>1115333854941.1101</v>
      </c>
      <c r="T413" s="6"/>
    </row>
    <row r="414" spans="2:20">
      <c r="B414" s="1"/>
      <c r="C414" s="13" t="s">
        <v>415</v>
      </c>
      <c r="D414" s="11"/>
      <c r="E414" s="38">
        <v>909087930.73000002</v>
      </c>
      <c r="F414" s="39">
        <v>909087930.73000002</v>
      </c>
      <c r="G414" s="40">
        <v>0</v>
      </c>
      <c r="H414" s="41"/>
      <c r="I414" s="38">
        <v>0</v>
      </c>
      <c r="J414" s="39">
        <v>0</v>
      </c>
      <c r="K414" s="40">
        <v>0</v>
      </c>
      <c r="L414" s="41"/>
      <c r="M414" s="38">
        <v>143258372.09999999</v>
      </c>
      <c r="N414" s="39">
        <v>143258372.09999999</v>
      </c>
      <c r="O414" s="40">
        <v>0</v>
      </c>
      <c r="P414" s="41"/>
      <c r="Q414" s="38">
        <v>1052346302.83</v>
      </c>
      <c r="R414" s="39">
        <v>1052346302.83</v>
      </c>
      <c r="S414" s="40">
        <v>0</v>
      </c>
      <c r="T414" s="6"/>
    </row>
    <row r="415" spans="2:20" ht="25.5" customHeight="1">
      <c r="B415" s="1"/>
      <c r="C415" s="14" t="s">
        <v>416</v>
      </c>
      <c r="D415" s="12"/>
      <c r="E415" s="42">
        <v>0</v>
      </c>
      <c r="F415" s="43">
        <v>0</v>
      </c>
      <c r="G415" s="44">
        <v>0</v>
      </c>
      <c r="H415" s="37"/>
      <c r="I415" s="42">
        <v>43142524208.190002</v>
      </c>
      <c r="J415" s="43">
        <v>43142524208.190002</v>
      </c>
      <c r="K415" s="44">
        <v>0</v>
      </c>
      <c r="L415" s="37"/>
      <c r="M415" s="42">
        <v>2428060302.48</v>
      </c>
      <c r="N415" s="43">
        <v>2428060302.48</v>
      </c>
      <c r="O415" s="44">
        <v>0</v>
      </c>
      <c r="P415" s="37"/>
      <c r="Q415" s="42">
        <v>45570584510.670013</v>
      </c>
      <c r="R415" s="43">
        <v>45570584510.670013</v>
      </c>
      <c r="S415" s="44">
        <v>0</v>
      </c>
      <c r="T415" s="6"/>
    </row>
    <row r="416" spans="2:20" ht="25.5" customHeight="1">
      <c r="B416" s="1"/>
      <c r="C416" s="13" t="s">
        <v>417</v>
      </c>
      <c r="D416" s="11"/>
      <c r="E416" s="38">
        <v>0</v>
      </c>
      <c r="F416" s="39">
        <v>0</v>
      </c>
      <c r="G416" s="40">
        <v>0</v>
      </c>
      <c r="H416" s="41"/>
      <c r="I416" s="38">
        <v>0</v>
      </c>
      <c r="J416" s="39">
        <v>0</v>
      </c>
      <c r="K416" s="40">
        <v>0</v>
      </c>
      <c r="L416" s="41"/>
      <c r="M416" s="38">
        <v>76560480.75</v>
      </c>
      <c r="N416" s="39">
        <v>76560480.75</v>
      </c>
      <c r="O416" s="40">
        <v>0</v>
      </c>
      <c r="P416" s="41"/>
      <c r="Q416" s="38">
        <v>76560480.75</v>
      </c>
      <c r="R416" s="39">
        <v>76560480.75</v>
      </c>
      <c r="S416" s="40">
        <v>0</v>
      </c>
      <c r="T416" s="6"/>
    </row>
    <row r="417" spans="2:20" ht="25.5" customHeight="1">
      <c r="B417" s="1"/>
      <c r="C417" s="14" t="s">
        <v>418</v>
      </c>
      <c r="D417" s="12"/>
      <c r="E417" s="42">
        <v>0</v>
      </c>
      <c r="F417" s="43">
        <v>0</v>
      </c>
      <c r="G417" s="44">
        <v>0</v>
      </c>
      <c r="H417" s="37"/>
      <c r="I417" s="42">
        <v>0</v>
      </c>
      <c r="J417" s="43">
        <v>0</v>
      </c>
      <c r="K417" s="44">
        <v>0</v>
      </c>
      <c r="L417" s="37"/>
      <c r="M417" s="42">
        <v>14827312.65</v>
      </c>
      <c r="N417" s="43">
        <v>14827312.65</v>
      </c>
      <c r="O417" s="44">
        <v>0</v>
      </c>
      <c r="P417" s="37"/>
      <c r="Q417" s="42">
        <v>14827312.65</v>
      </c>
      <c r="R417" s="43">
        <v>14827312.65</v>
      </c>
      <c r="S417" s="44">
        <v>0</v>
      </c>
      <c r="T417" s="6"/>
    </row>
    <row r="418" spans="2:20">
      <c r="B418" s="1"/>
      <c r="C418" s="13" t="s">
        <v>419</v>
      </c>
      <c r="D418" s="11"/>
      <c r="E418" s="38">
        <v>4331927578.7600002</v>
      </c>
      <c r="F418" s="39">
        <v>0</v>
      </c>
      <c r="G418" s="40">
        <v>4331927578.7600002</v>
      </c>
      <c r="H418" s="41"/>
      <c r="I418" s="38">
        <v>7950303192.5799999</v>
      </c>
      <c r="J418" s="39">
        <v>0</v>
      </c>
      <c r="K418" s="40">
        <v>7950303192.5799999</v>
      </c>
      <c r="L418" s="41"/>
      <c r="M418" s="38">
        <v>379010512.97000003</v>
      </c>
      <c r="N418" s="39">
        <v>0</v>
      </c>
      <c r="O418" s="40">
        <v>379010512.97000003</v>
      </c>
      <c r="P418" s="41"/>
      <c r="Q418" s="38">
        <v>12661241284.309999</v>
      </c>
      <c r="R418" s="39">
        <v>1.9073486328125E-6</v>
      </c>
      <c r="S418" s="40">
        <v>12661241284.309999</v>
      </c>
      <c r="T418" s="6"/>
    </row>
    <row r="419" spans="2:20">
      <c r="B419" s="1"/>
      <c r="C419" s="14" t="s">
        <v>420</v>
      </c>
      <c r="D419" s="12"/>
      <c r="E419" s="42">
        <v>4331927578.7600002</v>
      </c>
      <c r="F419" s="43">
        <v>0</v>
      </c>
      <c r="G419" s="44">
        <v>4331927578.7600002</v>
      </c>
      <c r="H419" s="37"/>
      <c r="I419" s="42">
        <v>7950303192.5799999</v>
      </c>
      <c r="J419" s="43">
        <v>0</v>
      </c>
      <c r="K419" s="44">
        <v>7950303192.5799999</v>
      </c>
      <c r="L419" s="37"/>
      <c r="M419" s="42">
        <v>379010512.97000003</v>
      </c>
      <c r="N419" s="43">
        <v>0</v>
      </c>
      <c r="O419" s="44">
        <v>379010512.97000003</v>
      </c>
      <c r="P419" s="37"/>
      <c r="Q419" s="42">
        <v>12661241284.309999</v>
      </c>
      <c r="R419" s="43">
        <v>0</v>
      </c>
      <c r="S419" s="44">
        <v>12661241284.309999</v>
      </c>
      <c r="T419" s="6"/>
    </row>
    <row r="420" spans="2:20">
      <c r="B420" s="1"/>
      <c r="C420" s="13" t="s">
        <v>421</v>
      </c>
      <c r="D420" s="11"/>
      <c r="E420" s="38">
        <v>3510193.11</v>
      </c>
      <c r="F420" s="39">
        <v>0</v>
      </c>
      <c r="G420" s="40">
        <v>3510193.11</v>
      </c>
      <c r="H420" s="41"/>
      <c r="I420" s="38">
        <v>1427303722.52</v>
      </c>
      <c r="J420" s="39">
        <v>562774760.24000001</v>
      </c>
      <c r="K420" s="40">
        <v>864528962.27999997</v>
      </c>
      <c r="L420" s="41"/>
      <c r="M420" s="38">
        <v>1424434472.6800001</v>
      </c>
      <c r="N420" s="39">
        <v>857059759.66000009</v>
      </c>
      <c r="O420" s="40">
        <v>567374713.01999998</v>
      </c>
      <c r="P420" s="41"/>
      <c r="Q420" s="38">
        <v>2855248388.3099999</v>
      </c>
      <c r="R420" s="39">
        <v>1419834519.9000001</v>
      </c>
      <c r="S420" s="40">
        <v>1435413868.4100001</v>
      </c>
      <c r="T420" s="6"/>
    </row>
    <row r="421" spans="2:20">
      <c r="B421" s="1"/>
      <c r="C421" s="14" t="s">
        <v>422</v>
      </c>
      <c r="D421" s="12"/>
      <c r="E421" s="42">
        <v>3510193.11</v>
      </c>
      <c r="F421" s="43">
        <v>0</v>
      </c>
      <c r="G421" s="44">
        <v>3510193.11</v>
      </c>
      <c r="H421" s="37"/>
      <c r="I421" s="42">
        <v>864528962.27999997</v>
      </c>
      <c r="J421" s="43">
        <v>0</v>
      </c>
      <c r="K421" s="44">
        <v>864528962.27999997</v>
      </c>
      <c r="L421" s="37"/>
      <c r="M421" s="42">
        <v>567374713.01999998</v>
      </c>
      <c r="N421" s="43">
        <v>0</v>
      </c>
      <c r="O421" s="44">
        <v>567374713.01999998</v>
      </c>
      <c r="P421" s="37"/>
      <c r="Q421" s="42">
        <v>1435413868.4100001</v>
      </c>
      <c r="R421" s="43">
        <v>0</v>
      </c>
      <c r="S421" s="44">
        <v>1435413868.4100001</v>
      </c>
      <c r="T421" s="6"/>
    </row>
    <row r="422" spans="2:20">
      <c r="B422" s="1"/>
      <c r="C422" s="13" t="s">
        <v>423</v>
      </c>
      <c r="D422" s="11"/>
      <c r="E422" s="38">
        <v>0</v>
      </c>
      <c r="F422" s="39">
        <v>0</v>
      </c>
      <c r="G422" s="40">
        <v>0</v>
      </c>
      <c r="H422" s="41"/>
      <c r="I422" s="38">
        <v>41775433.32</v>
      </c>
      <c r="J422" s="39">
        <v>41775433.32</v>
      </c>
      <c r="K422" s="40">
        <v>0</v>
      </c>
      <c r="L422" s="41"/>
      <c r="M422" s="38">
        <v>343246.3</v>
      </c>
      <c r="N422" s="39">
        <v>343246.3</v>
      </c>
      <c r="O422" s="40">
        <v>0</v>
      </c>
      <c r="P422" s="41"/>
      <c r="Q422" s="38">
        <v>42118679.619999997</v>
      </c>
      <c r="R422" s="39">
        <v>42118679.619999997</v>
      </c>
      <c r="S422" s="40">
        <v>0</v>
      </c>
      <c r="T422" s="6"/>
    </row>
    <row r="423" spans="2:20" ht="25.5" customHeight="1">
      <c r="B423" s="1"/>
      <c r="C423" s="14" t="s">
        <v>424</v>
      </c>
      <c r="D423" s="12"/>
      <c r="E423" s="42">
        <v>0</v>
      </c>
      <c r="F423" s="43">
        <v>0</v>
      </c>
      <c r="G423" s="44">
        <v>0</v>
      </c>
      <c r="H423" s="37"/>
      <c r="I423" s="42">
        <v>520999326.92000002</v>
      </c>
      <c r="J423" s="43">
        <v>520999326.92000002</v>
      </c>
      <c r="K423" s="44">
        <v>0</v>
      </c>
      <c r="L423" s="37"/>
      <c r="M423" s="42">
        <v>834090501.65999997</v>
      </c>
      <c r="N423" s="43">
        <v>834090501.65999997</v>
      </c>
      <c r="O423" s="44">
        <v>0</v>
      </c>
      <c r="P423" s="37"/>
      <c r="Q423" s="42">
        <v>1355089828.5799999</v>
      </c>
      <c r="R423" s="43">
        <v>1355089828.5799999</v>
      </c>
      <c r="S423" s="44">
        <v>0</v>
      </c>
      <c r="T423" s="6"/>
    </row>
    <row r="424" spans="2:20" ht="25.5" customHeight="1">
      <c r="B424" s="1"/>
      <c r="C424" s="13" t="s">
        <v>425</v>
      </c>
      <c r="D424" s="11"/>
      <c r="E424" s="38">
        <v>0</v>
      </c>
      <c r="F424" s="39">
        <v>0</v>
      </c>
      <c r="G424" s="40">
        <v>0</v>
      </c>
      <c r="H424" s="41"/>
      <c r="I424" s="38">
        <v>0</v>
      </c>
      <c r="J424" s="39">
        <v>0</v>
      </c>
      <c r="K424" s="40">
        <v>0</v>
      </c>
      <c r="L424" s="41"/>
      <c r="M424" s="38">
        <v>21235576.98</v>
      </c>
      <c r="N424" s="39">
        <v>21235576.98</v>
      </c>
      <c r="O424" s="40">
        <v>0</v>
      </c>
      <c r="P424" s="41"/>
      <c r="Q424" s="38">
        <v>21235576.98</v>
      </c>
      <c r="R424" s="39">
        <v>21235576.98</v>
      </c>
      <c r="S424" s="40">
        <v>0</v>
      </c>
      <c r="T424" s="6"/>
    </row>
    <row r="425" spans="2:20" ht="25.5" customHeight="1">
      <c r="B425" s="1"/>
      <c r="C425" s="14" t="s">
        <v>426</v>
      </c>
      <c r="D425" s="12"/>
      <c r="E425" s="42">
        <v>0</v>
      </c>
      <c r="F425" s="43">
        <v>0</v>
      </c>
      <c r="G425" s="44">
        <v>0</v>
      </c>
      <c r="H425" s="37"/>
      <c r="I425" s="42">
        <v>0</v>
      </c>
      <c r="J425" s="43">
        <v>0</v>
      </c>
      <c r="K425" s="44">
        <v>0</v>
      </c>
      <c r="L425" s="37"/>
      <c r="M425" s="42">
        <v>1390434.72</v>
      </c>
      <c r="N425" s="43">
        <v>1390434.72</v>
      </c>
      <c r="O425" s="44">
        <v>0</v>
      </c>
      <c r="P425" s="37"/>
      <c r="Q425" s="42">
        <v>1390434.72</v>
      </c>
      <c r="R425" s="43">
        <v>1390434.72</v>
      </c>
      <c r="S425" s="44">
        <v>0</v>
      </c>
      <c r="T425" s="6"/>
    </row>
    <row r="426" spans="2:20">
      <c r="B426" s="1"/>
      <c r="C426" s="13" t="s">
        <v>427</v>
      </c>
      <c r="D426" s="11"/>
      <c r="E426" s="38">
        <v>1366688912.6900001</v>
      </c>
      <c r="F426" s="39">
        <v>0</v>
      </c>
      <c r="G426" s="40">
        <v>1366688912.6900001</v>
      </c>
      <c r="H426" s="41"/>
      <c r="I426" s="38">
        <v>1013320849.48</v>
      </c>
      <c r="J426" s="39">
        <v>0</v>
      </c>
      <c r="K426" s="40">
        <v>1013320849.48</v>
      </c>
      <c r="L426" s="41"/>
      <c r="M426" s="38">
        <v>481026222.97000003</v>
      </c>
      <c r="N426" s="39">
        <v>0</v>
      </c>
      <c r="O426" s="40">
        <v>481026222.97000003</v>
      </c>
      <c r="P426" s="41"/>
      <c r="Q426" s="38">
        <v>2861035985.1399999</v>
      </c>
      <c r="R426" s="39">
        <v>0</v>
      </c>
      <c r="S426" s="40">
        <v>2861035985.1399999</v>
      </c>
      <c r="T426" s="6"/>
    </row>
    <row r="427" spans="2:20">
      <c r="B427" s="1"/>
      <c r="C427" s="14" t="s">
        <v>428</v>
      </c>
      <c r="D427" s="12"/>
      <c r="E427" s="42">
        <v>1366688912.6900001</v>
      </c>
      <c r="F427" s="43">
        <v>0</v>
      </c>
      <c r="G427" s="44">
        <v>1366688912.6900001</v>
      </c>
      <c r="H427" s="37"/>
      <c r="I427" s="42">
        <v>1013320849.48</v>
      </c>
      <c r="J427" s="43">
        <v>0</v>
      </c>
      <c r="K427" s="44">
        <v>1013320849.48</v>
      </c>
      <c r="L427" s="37"/>
      <c r="M427" s="42">
        <v>481026222.97000003</v>
      </c>
      <c r="N427" s="43">
        <v>0</v>
      </c>
      <c r="O427" s="44">
        <v>481026222.97000003</v>
      </c>
      <c r="P427" s="37"/>
      <c r="Q427" s="42">
        <v>2861035985.1399999</v>
      </c>
      <c r="R427" s="43">
        <v>0</v>
      </c>
      <c r="S427" s="44">
        <v>2861035985.1399999</v>
      </c>
      <c r="T427" s="6"/>
    </row>
    <row r="428" spans="2:20" ht="25.5" customHeight="1">
      <c r="B428" s="1"/>
      <c r="C428" s="13" t="s">
        <v>429</v>
      </c>
      <c r="D428" s="11"/>
      <c r="E428" s="38">
        <v>0</v>
      </c>
      <c r="F428" s="39">
        <v>0</v>
      </c>
      <c r="G428" s="40">
        <v>0</v>
      </c>
      <c r="H428" s="41"/>
      <c r="I428" s="38">
        <v>26350900435.84</v>
      </c>
      <c r="J428" s="39">
        <v>11363646021.059999</v>
      </c>
      <c r="K428" s="40">
        <v>14987254414.780001</v>
      </c>
      <c r="L428" s="41"/>
      <c r="M428" s="38">
        <v>564904346.20000005</v>
      </c>
      <c r="N428" s="39">
        <v>504034332.07999998</v>
      </c>
      <c r="O428" s="40">
        <v>60870014.119999997</v>
      </c>
      <c r="P428" s="41"/>
      <c r="Q428" s="38">
        <v>26915804782.040001</v>
      </c>
      <c r="R428" s="39">
        <v>11867680353.139999</v>
      </c>
      <c r="S428" s="40">
        <v>15048124428.9</v>
      </c>
      <c r="T428" s="6"/>
    </row>
    <row r="429" spans="2:20" ht="25.5" customHeight="1">
      <c r="B429" s="1"/>
      <c r="C429" s="14" t="s">
        <v>430</v>
      </c>
      <c r="D429" s="12"/>
      <c r="E429" s="42">
        <v>0</v>
      </c>
      <c r="F429" s="43">
        <v>0</v>
      </c>
      <c r="G429" s="44">
        <v>0</v>
      </c>
      <c r="H429" s="37"/>
      <c r="I429" s="42">
        <v>14987254414.780001</v>
      </c>
      <c r="J429" s="43">
        <v>0</v>
      </c>
      <c r="K429" s="44">
        <v>14987254414.780001</v>
      </c>
      <c r="L429" s="37"/>
      <c r="M429" s="42">
        <v>60870014.119999997</v>
      </c>
      <c r="N429" s="43">
        <v>0</v>
      </c>
      <c r="O429" s="44">
        <v>60870014.119999997</v>
      </c>
      <c r="P429" s="37"/>
      <c r="Q429" s="42">
        <v>15048124428.9</v>
      </c>
      <c r="R429" s="43">
        <v>0</v>
      </c>
      <c r="S429" s="44">
        <v>15048124428.9</v>
      </c>
      <c r="T429" s="6"/>
    </row>
    <row r="430" spans="2:20" ht="25.5" customHeight="1">
      <c r="B430" s="1"/>
      <c r="C430" s="13" t="s">
        <v>431</v>
      </c>
      <c r="D430" s="11"/>
      <c r="E430" s="38">
        <v>0</v>
      </c>
      <c r="F430" s="39">
        <v>0</v>
      </c>
      <c r="G430" s="40">
        <v>0</v>
      </c>
      <c r="H430" s="41"/>
      <c r="I430" s="38">
        <v>0</v>
      </c>
      <c r="J430" s="39">
        <v>0</v>
      </c>
      <c r="K430" s="40">
        <v>0</v>
      </c>
      <c r="L430" s="41"/>
      <c r="M430" s="38">
        <v>126600.84</v>
      </c>
      <c r="N430" s="39">
        <v>126600.84</v>
      </c>
      <c r="O430" s="40">
        <v>0</v>
      </c>
      <c r="P430" s="41"/>
      <c r="Q430" s="38">
        <v>126600.84</v>
      </c>
      <c r="R430" s="39">
        <v>126600.84</v>
      </c>
      <c r="S430" s="40">
        <v>0</v>
      </c>
      <c r="T430" s="6"/>
    </row>
    <row r="431" spans="2:20" ht="25.5" customHeight="1">
      <c r="B431" s="1"/>
      <c r="C431" s="14" t="s">
        <v>432</v>
      </c>
      <c r="D431" s="12"/>
      <c r="E431" s="42">
        <v>0</v>
      </c>
      <c r="F431" s="43">
        <v>0</v>
      </c>
      <c r="G431" s="44">
        <v>0</v>
      </c>
      <c r="H431" s="37"/>
      <c r="I431" s="42">
        <v>11363635345.23</v>
      </c>
      <c r="J431" s="43">
        <v>11363635345.23</v>
      </c>
      <c r="K431" s="44">
        <v>0</v>
      </c>
      <c r="L431" s="37"/>
      <c r="M431" s="42">
        <v>489620445.76999998</v>
      </c>
      <c r="N431" s="43">
        <v>489620445.76999998</v>
      </c>
      <c r="O431" s="44">
        <v>0</v>
      </c>
      <c r="P431" s="37"/>
      <c r="Q431" s="42">
        <v>11853255791</v>
      </c>
      <c r="R431" s="43">
        <v>11853255791</v>
      </c>
      <c r="S431" s="44">
        <v>0</v>
      </c>
      <c r="T431" s="6"/>
    </row>
    <row r="432" spans="2:20" ht="25.5" customHeight="1">
      <c r="B432" s="1"/>
      <c r="C432" s="13" t="s">
        <v>433</v>
      </c>
      <c r="D432" s="11"/>
      <c r="E432" s="38">
        <v>0</v>
      </c>
      <c r="F432" s="39">
        <v>0</v>
      </c>
      <c r="G432" s="40">
        <v>0</v>
      </c>
      <c r="H432" s="41"/>
      <c r="I432" s="38">
        <v>0</v>
      </c>
      <c r="J432" s="39">
        <v>0</v>
      </c>
      <c r="K432" s="40">
        <v>0</v>
      </c>
      <c r="L432" s="41"/>
      <c r="M432" s="38">
        <v>11423489.720000001</v>
      </c>
      <c r="N432" s="39">
        <v>11423489.720000001</v>
      </c>
      <c r="O432" s="40">
        <v>0</v>
      </c>
      <c r="P432" s="41"/>
      <c r="Q432" s="38">
        <v>11423489.720000001</v>
      </c>
      <c r="R432" s="39">
        <v>11423489.720000001</v>
      </c>
      <c r="S432" s="40">
        <v>0</v>
      </c>
      <c r="T432" s="6"/>
    </row>
    <row r="433" spans="2:20" ht="25.5" customHeight="1">
      <c r="B433" s="1"/>
      <c r="C433" s="14" t="s">
        <v>434</v>
      </c>
      <c r="D433" s="12"/>
      <c r="E433" s="42">
        <v>0</v>
      </c>
      <c r="F433" s="43">
        <v>0</v>
      </c>
      <c r="G433" s="44">
        <v>0</v>
      </c>
      <c r="H433" s="37"/>
      <c r="I433" s="42">
        <v>10675.83</v>
      </c>
      <c r="J433" s="43">
        <v>10675.83</v>
      </c>
      <c r="K433" s="44">
        <v>0</v>
      </c>
      <c r="L433" s="37"/>
      <c r="M433" s="42">
        <v>2863795.75</v>
      </c>
      <c r="N433" s="43">
        <v>2863795.75</v>
      </c>
      <c r="O433" s="44">
        <v>0</v>
      </c>
      <c r="P433" s="37"/>
      <c r="Q433" s="42">
        <v>2874471.58</v>
      </c>
      <c r="R433" s="43">
        <v>2874471.58</v>
      </c>
      <c r="S433" s="44">
        <v>0</v>
      </c>
      <c r="T433" s="6"/>
    </row>
    <row r="434" spans="2:20" ht="25.5" customHeight="1">
      <c r="B434" s="1"/>
      <c r="C434" s="13" t="s">
        <v>435</v>
      </c>
      <c r="D434" s="11"/>
      <c r="E434" s="38">
        <v>0</v>
      </c>
      <c r="F434" s="39">
        <v>0</v>
      </c>
      <c r="G434" s="40">
        <v>0</v>
      </c>
      <c r="H434" s="41"/>
      <c r="I434" s="38">
        <v>1125724546.6900001</v>
      </c>
      <c r="J434" s="39">
        <v>0</v>
      </c>
      <c r="K434" s="40">
        <v>1125724546.6900001</v>
      </c>
      <c r="L434" s="41"/>
      <c r="M434" s="38">
        <v>195899285.08000001</v>
      </c>
      <c r="N434" s="39">
        <v>0</v>
      </c>
      <c r="O434" s="40">
        <v>195899285.08000001</v>
      </c>
      <c r="P434" s="41"/>
      <c r="Q434" s="38">
        <v>1321623831.77</v>
      </c>
      <c r="R434" s="39">
        <v>0</v>
      </c>
      <c r="S434" s="40">
        <v>1321623831.77</v>
      </c>
      <c r="T434" s="6"/>
    </row>
    <row r="435" spans="2:20" ht="25.5" customHeight="1">
      <c r="B435" s="1"/>
      <c r="C435" s="14" t="s">
        <v>436</v>
      </c>
      <c r="D435" s="12"/>
      <c r="E435" s="42">
        <v>0</v>
      </c>
      <c r="F435" s="43">
        <v>0</v>
      </c>
      <c r="G435" s="44">
        <v>0</v>
      </c>
      <c r="H435" s="37"/>
      <c r="I435" s="42">
        <v>1125724546.6900001</v>
      </c>
      <c r="J435" s="43">
        <v>0</v>
      </c>
      <c r="K435" s="44">
        <v>1125724546.6900001</v>
      </c>
      <c r="L435" s="37"/>
      <c r="M435" s="42">
        <v>195899285.08000001</v>
      </c>
      <c r="N435" s="43">
        <v>0</v>
      </c>
      <c r="O435" s="44">
        <v>195899285.08000001</v>
      </c>
      <c r="P435" s="37"/>
      <c r="Q435" s="42">
        <v>1321623831.77</v>
      </c>
      <c r="R435" s="43">
        <v>0</v>
      </c>
      <c r="S435" s="44">
        <v>1321623831.77</v>
      </c>
      <c r="T435" s="6"/>
    </row>
    <row r="436" spans="2:20">
      <c r="B436" s="1"/>
      <c r="C436" s="13" t="s">
        <v>437</v>
      </c>
      <c r="D436" s="11"/>
      <c r="E436" s="38">
        <v>0</v>
      </c>
      <c r="F436" s="39">
        <v>0</v>
      </c>
      <c r="G436" s="40">
        <v>0</v>
      </c>
      <c r="H436" s="41"/>
      <c r="I436" s="38">
        <v>-16715593304.459999</v>
      </c>
      <c r="J436" s="39">
        <v>-11306146932.200001</v>
      </c>
      <c r="K436" s="40">
        <v>-5409446372.2600002</v>
      </c>
      <c r="L436" s="41"/>
      <c r="M436" s="38">
        <v>-487962052.67000002</v>
      </c>
      <c r="N436" s="39">
        <v>-474178629.74000001</v>
      </c>
      <c r="O436" s="40">
        <v>-13783422.93</v>
      </c>
      <c r="P436" s="41"/>
      <c r="Q436" s="38">
        <v>-17203555357.130001</v>
      </c>
      <c r="R436" s="39">
        <v>-11780325561.940001</v>
      </c>
      <c r="S436" s="40">
        <v>-5423229795.1900005</v>
      </c>
      <c r="T436" s="6"/>
    </row>
    <row r="437" spans="2:20" ht="25.5" customHeight="1">
      <c r="B437" s="1"/>
      <c r="C437" s="14" t="s">
        <v>438</v>
      </c>
      <c r="D437" s="12"/>
      <c r="E437" s="42">
        <v>0</v>
      </c>
      <c r="F437" s="43">
        <v>0</v>
      </c>
      <c r="G437" s="44">
        <v>0</v>
      </c>
      <c r="H437" s="37"/>
      <c r="I437" s="42">
        <v>-5409446372.2600002</v>
      </c>
      <c r="J437" s="43">
        <v>0</v>
      </c>
      <c r="K437" s="44">
        <v>-5409446372.2600002</v>
      </c>
      <c r="L437" s="37"/>
      <c r="M437" s="42">
        <v>-13783422.93</v>
      </c>
      <c r="N437" s="43">
        <v>0</v>
      </c>
      <c r="O437" s="44">
        <v>-13783422.93</v>
      </c>
      <c r="P437" s="37"/>
      <c r="Q437" s="42">
        <v>-5423229795.1900005</v>
      </c>
      <c r="R437" s="43">
        <v>0</v>
      </c>
      <c r="S437" s="44">
        <v>-5423229795.1900005</v>
      </c>
      <c r="T437" s="6"/>
    </row>
    <row r="438" spans="2:20" ht="25.5" customHeight="1">
      <c r="B438" s="1"/>
      <c r="C438" s="13" t="s">
        <v>439</v>
      </c>
      <c r="D438" s="11"/>
      <c r="E438" s="38">
        <v>0</v>
      </c>
      <c r="F438" s="39">
        <v>0</v>
      </c>
      <c r="G438" s="40">
        <v>0</v>
      </c>
      <c r="H438" s="41"/>
      <c r="I438" s="38">
        <v>0</v>
      </c>
      <c r="J438" s="39">
        <v>0</v>
      </c>
      <c r="K438" s="40">
        <v>0</v>
      </c>
      <c r="L438" s="41"/>
      <c r="M438" s="38">
        <v>0</v>
      </c>
      <c r="N438" s="39">
        <v>0</v>
      </c>
      <c r="O438" s="40">
        <v>0</v>
      </c>
      <c r="P438" s="41"/>
      <c r="Q438" s="38">
        <v>0</v>
      </c>
      <c r="R438" s="39">
        <v>0</v>
      </c>
      <c r="S438" s="40">
        <v>0</v>
      </c>
      <c r="T438" s="6"/>
    </row>
    <row r="439" spans="2:20" ht="25.5" customHeight="1">
      <c r="B439" s="1"/>
      <c r="C439" s="14" t="s">
        <v>440</v>
      </c>
      <c r="D439" s="12"/>
      <c r="E439" s="42">
        <v>0</v>
      </c>
      <c r="F439" s="43">
        <v>0</v>
      </c>
      <c r="G439" s="44">
        <v>0</v>
      </c>
      <c r="H439" s="37"/>
      <c r="I439" s="42">
        <v>-11306146932.200001</v>
      </c>
      <c r="J439" s="43">
        <v>-11306146932.200001</v>
      </c>
      <c r="K439" s="44">
        <v>0</v>
      </c>
      <c r="L439" s="37"/>
      <c r="M439" s="42">
        <v>-467684243.27999997</v>
      </c>
      <c r="N439" s="43">
        <v>-467684243.27999997</v>
      </c>
      <c r="O439" s="44">
        <v>0</v>
      </c>
      <c r="P439" s="37"/>
      <c r="Q439" s="42">
        <v>-11773831175.48</v>
      </c>
      <c r="R439" s="43">
        <v>-11773831175.48</v>
      </c>
      <c r="S439" s="44">
        <v>0</v>
      </c>
      <c r="T439" s="6"/>
    </row>
    <row r="440" spans="2:20" ht="25.5" customHeight="1">
      <c r="B440" s="1"/>
      <c r="C440" s="13" t="s">
        <v>441</v>
      </c>
      <c r="D440" s="11"/>
      <c r="E440" s="38">
        <v>0</v>
      </c>
      <c r="F440" s="39">
        <v>0</v>
      </c>
      <c r="G440" s="40">
        <v>0</v>
      </c>
      <c r="H440" s="41"/>
      <c r="I440" s="38">
        <v>0</v>
      </c>
      <c r="J440" s="39">
        <v>0</v>
      </c>
      <c r="K440" s="40">
        <v>0</v>
      </c>
      <c r="L440" s="41"/>
      <c r="M440" s="38">
        <v>-6053031</v>
      </c>
      <c r="N440" s="39">
        <v>-6053031</v>
      </c>
      <c r="O440" s="40">
        <v>0</v>
      </c>
      <c r="P440" s="41"/>
      <c r="Q440" s="38">
        <v>-6053031</v>
      </c>
      <c r="R440" s="39">
        <v>-6053031</v>
      </c>
      <c r="S440" s="40">
        <v>0</v>
      </c>
      <c r="T440" s="6"/>
    </row>
    <row r="441" spans="2:20" ht="25.5" customHeight="1">
      <c r="B441" s="1"/>
      <c r="C441" s="14" t="s">
        <v>442</v>
      </c>
      <c r="D441" s="12"/>
      <c r="E441" s="42">
        <v>0</v>
      </c>
      <c r="F441" s="43">
        <v>0</v>
      </c>
      <c r="G441" s="44">
        <v>0</v>
      </c>
      <c r="H441" s="37"/>
      <c r="I441" s="42">
        <v>0</v>
      </c>
      <c r="J441" s="43">
        <v>0</v>
      </c>
      <c r="K441" s="44">
        <v>0</v>
      </c>
      <c r="L441" s="37"/>
      <c r="M441" s="42">
        <v>-441355.46</v>
      </c>
      <c r="N441" s="43">
        <v>-441355.46</v>
      </c>
      <c r="O441" s="44">
        <v>0</v>
      </c>
      <c r="P441" s="37"/>
      <c r="Q441" s="42">
        <v>-441355.46</v>
      </c>
      <c r="R441" s="43">
        <v>-441355.46</v>
      </c>
      <c r="S441" s="44">
        <v>0</v>
      </c>
      <c r="T441" s="6"/>
    </row>
    <row r="442" spans="2:20">
      <c r="B442" s="1"/>
      <c r="C442" s="13" t="s">
        <v>443</v>
      </c>
      <c r="D442" s="11"/>
      <c r="E442" s="38">
        <v>0</v>
      </c>
      <c r="F442" s="39">
        <v>0</v>
      </c>
      <c r="G442" s="40">
        <v>0</v>
      </c>
      <c r="H442" s="41"/>
      <c r="I442" s="38">
        <v>-1098038688.6300001</v>
      </c>
      <c r="J442" s="39">
        <v>0</v>
      </c>
      <c r="K442" s="40">
        <v>-1098038688.6300001</v>
      </c>
      <c r="L442" s="41"/>
      <c r="M442" s="38">
        <v>-193355634.47</v>
      </c>
      <c r="N442" s="39">
        <v>-60696.840000003584</v>
      </c>
      <c r="O442" s="40">
        <v>-193294937.63</v>
      </c>
      <c r="P442" s="41"/>
      <c r="Q442" s="38">
        <v>-1291394323.0999999</v>
      </c>
      <c r="R442" s="39">
        <v>-60696.839999914169</v>
      </c>
      <c r="S442" s="40">
        <v>-1291333626.26</v>
      </c>
      <c r="T442" s="6"/>
    </row>
    <row r="443" spans="2:20">
      <c r="B443" s="1"/>
      <c r="C443" s="14" t="s">
        <v>444</v>
      </c>
      <c r="D443" s="12"/>
      <c r="E443" s="42">
        <v>0</v>
      </c>
      <c r="F443" s="43">
        <v>0</v>
      </c>
      <c r="G443" s="44">
        <v>0</v>
      </c>
      <c r="H443" s="37"/>
      <c r="I443" s="42">
        <v>-1098038688.6300001</v>
      </c>
      <c r="J443" s="43">
        <v>0</v>
      </c>
      <c r="K443" s="44">
        <v>-1098038688.6300001</v>
      </c>
      <c r="L443" s="37"/>
      <c r="M443" s="42">
        <v>-193294937.63</v>
      </c>
      <c r="N443" s="43">
        <v>0</v>
      </c>
      <c r="O443" s="44">
        <v>-193294937.63</v>
      </c>
      <c r="P443" s="37"/>
      <c r="Q443" s="42">
        <v>-1291333626.26</v>
      </c>
      <c r="R443" s="43">
        <v>0</v>
      </c>
      <c r="S443" s="44">
        <v>-1291333626.26</v>
      </c>
      <c r="T443" s="6"/>
    </row>
    <row r="444" spans="2:20">
      <c r="B444" s="1"/>
      <c r="C444" s="13" t="s">
        <v>445</v>
      </c>
      <c r="D444" s="11"/>
      <c r="E444" s="38">
        <v>0</v>
      </c>
      <c r="F444" s="39">
        <v>0</v>
      </c>
      <c r="G444" s="40">
        <v>0</v>
      </c>
      <c r="H444" s="41"/>
      <c r="I444" s="38">
        <v>0</v>
      </c>
      <c r="J444" s="39">
        <v>0</v>
      </c>
      <c r="K444" s="40">
        <v>0</v>
      </c>
      <c r="L444" s="41"/>
      <c r="M444" s="38">
        <v>-60696.84</v>
      </c>
      <c r="N444" s="39">
        <v>-60696.84</v>
      </c>
      <c r="O444" s="40">
        <v>0</v>
      </c>
      <c r="P444" s="41"/>
      <c r="Q444" s="38">
        <v>-60696.84</v>
      </c>
      <c r="R444" s="39">
        <v>-60696.84</v>
      </c>
      <c r="S444" s="40">
        <v>0</v>
      </c>
      <c r="T444" s="6"/>
    </row>
    <row r="445" spans="2:20" ht="25.5" customHeight="1">
      <c r="B445" s="1"/>
      <c r="C445" s="14" t="s">
        <v>446</v>
      </c>
      <c r="D445" s="12"/>
      <c r="E445" s="42">
        <v>0</v>
      </c>
      <c r="F445" s="43">
        <v>0</v>
      </c>
      <c r="G445" s="44">
        <v>0</v>
      </c>
      <c r="H445" s="37"/>
      <c r="I445" s="42">
        <v>0</v>
      </c>
      <c r="J445" s="43">
        <v>0</v>
      </c>
      <c r="K445" s="44">
        <v>0</v>
      </c>
      <c r="L445" s="37"/>
      <c r="M445" s="42">
        <v>0</v>
      </c>
      <c r="N445" s="43">
        <v>0</v>
      </c>
      <c r="O445" s="44">
        <v>0</v>
      </c>
      <c r="P445" s="37"/>
      <c r="Q445" s="42">
        <v>0</v>
      </c>
      <c r="R445" s="43">
        <v>0</v>
      </c>
      <c r="S445" s="44">
        <v>0</v>
      </c>
      <c r="T445" s="6"/>
    </row>
    <row r="446" spans="2:20" ht="25.5" customHeight="1">
      <c r="B446" s="1"/>
      <c r="C446" s="13" t="s">
        <v>447</v>
      </c>
      <c r="D446" s="11"/>
      <c r="E446" s="38">
        <v>0</v>
      </c>
      <c r="F446" s="39">
        <v>0</v>
      </c>
      <c r="G446" s="40">
        <v>0</v>
      </c>
      <c r="H446" s="41"/>
      <c r="I446" s="38">
        <v>0</v>
      </c>
      <c r="J446" s="39">
        <v>0</v>
      </c>
      <c r="K446" s="40">
        <v>0</v>
      </c>
      <c r="L446" s="41"/>
      <c r="M446" s="38">
        <v>0</v>
      </c>
      <c r="N446" s="39">
        <v>0</v>
      </c>
      <c r="O446" s="40">
        <v>0</v>
      </c>
      <c r="P446" s="41"/>
      <c r="Q446" s="38">
        <v>0</v>
      </c>
      <c r="R446" s="39">
        <v>0</v>
      </c>
      <c r="S446" s="40">
        <v>0</v>
      </c>
      <c r="T446" s="6"/>
    </row>
    <row r="447" spans="2:20" ht="25.5" customHeight="1">
      <c r="B447" s="1"/>
      <c r="C447" s="14" t="s">
        <v>448</v>
      </c>
      <c r="D447" s="12"/>
      <c r="E447" s="42">
        <v>0</v>
      </c>
      <c r="F447" s="43">
        <v>0</v>
      </c>
      <c r="G447" s="44">
        <v>0</v>
      </c>
      <c r="H447" s="37"/>
      <c r="I447" s="42">
        <v>0</v>
      </c>
      <c r="J447" s="43">
        <v>0</v>
      </c>
      <c r="K447" s="44">
        <v>0</v>
      </c>
      <c r="L447" s="37"/>
      <c r="M447" s="42">
        <v>0</v>
      </c>
      <c r="N447" s="43">
        <v>0</v>
      </c>
      <c r="O447" s="44">
        <v>0</v>
      </c>
      <c r="P447" s="37"/>
      <c r="Q447" s="42">
        <v>0</v>
      </c>
      <c r="R447" s="43">
        <v>0</v>
      </c>
      <c r="S447" s="44">
        <v>0</v>
      </c>
      <c r="T447" s="6"/>
    </row>
    <row r="448" spans="2:20">
      <c r="B448" s="1"/>
      <c r="C448" s="13" t="s">
        <v>449</v>
      </c>
      <c r="D448" s="11"/>
      <c r="E448" s="38">
        <v>2855847287.04</v>
      </c>
      <c r="F448" s="39">
        <v>18103146.039999962</v>
      </c>
      <c r="G448" s="40">
        <v>2837744141</v>
      </c>
      <c r="H448" s="41"/>
      <c r="I448" s="38">
        <v>44411309956.599998</v>
      </c>
      <c r="J448" s="39">
        <v>6560794003.2599955</v>
      </c>
      <c r="K448" s="40">
        <v>37850515953.339996</v>
      </c>
      <c r="L448" s="41"/>
      <c r="M448" s="38">
        <v>26125850117.380001</v>
      </c>
      <c r="N448" s="39">
        <v>631183652.34999847</v>
      </c>
      <c r="O448" s="40">
        <v>25494666465.029999</v>
      </c>
      <c r="P448" s="41"/>
      <c r="Q448" s="38">
        <v>73393007361.019989</v>
      </c>
      <c r="R448" s="39">
        <v>7210080801.6499786</v>
      </c>
      <c r="S448" s="40">
        <v>66182926559.37001</v>
      </c>
      <c r="T448" s="6"/>
    </row>
    <row r="449" spans="2:20">
      <c r="B449" s="1"/>
      <c r="C449" s="14" t="s">
        <v>450</v>
      </c>
      <c r="D449" s="12"/>
      <c r="E449" s="42">
        <v>2658292918.4299998</v>
      </c>
      <c r="F449" s="43">
        <v>18103146.039999962</v>
      </c>
      <c r="G449" s="44">
        <v>2640189772.3899999</v>
      </c>
      <c r="H449" s="37"/>
      <c r="I449" s="42">
        <v>44409226129.410004</v>
      </c>
      <c r="J449" s="43">
        <v>6560794003.2600021</v>
      </c>
      <c r="K449" s="44">
        <v>37848432126.150002</v>
      </c>
      <c r="L449" s="37"/>
      <c r="M449" s="42">
        <v>26106875728.91</v>
      </c>
      <c r="N449" s="43">
        <v>631183652.34999847</v>
      </c>
      <c r="O449" s="44">
        <v>25475692076.560001</v>
      </c>
      <c r="P449" s="37"/>
      <c r="Q449" s="42">
        <v>73174394776.75</v>
      </c>
      <c r="R449" s="43">
        <v>7210080801.6499939</v>
      </c>
      <c r="S449" s="44">
        <v>65964313975.100014</v>
      </c>
      <c r="T449" s="6"/>
    </row>
    <row r="450" spans="2:20" ht="25.5" customHeight="1">
      <c r="B450" s="1"/>
      <c r="C450" s="13" t="s">
        <v>451</v>
      </c>
      <c r="D450" s="11"/>
      <c r="E450" s="38">
        <v>2640189772.3899999</v>
      </c>
      <c r="F450" s="39">
        <v>0</v>
      </c>
      <c r="G450" s="40">
        <v>2640189772.3899999</v>
      </c>
      <c r="H450" s="41"/>
      <c r="I450" s="38">
        <v>37848432126.150002</v>
      </c>
      <c r="J450" s="39">
        <v>0</v>
      </c>
      <c r="K450" s="40">
        <v>37848432126.150002</v>
      </c>
      <c r="L450" s="41"/>
      <c r="M450" s="38">
        <v>25475692076.560001</v>
      </c>
      <c r="N450" s="39">
        <v>0</v>
      </c>
      <c r="O450" s="40">
        <v>25475692076.560001</v>
      </c>
      <c r="P450" s="41"/>
      <c r="Q450" s="38">
        <v>65964313975.100014</v>
      </c>
      <c r="R450" s="39">
        <v>0</v>
      </c>
      <c r="S450" s="40">
        <v>65964313975.100014</v>
      </c>
      <c r="T450" s="6"/>
    </row>
    <row r="451" spans="2:20" ht="25.5" customHeight="1">
      <c r="B451" s="1"/>
      <c r="C451" s="14" t="s">
        <v>452</v>
      </c>
      <c r="D451" s="12"/>
      <c r="E451" s="42">
        <v>15211234.779999999</v>
      </c>
      <c r="F451" s="43">
        <v>15211234.779999999</v>
      </c>
      <c r="G451" s="44">
        <v>0</v>
      </c>
      <c r="H451" s="37"/>
      <c r="I451" s="42">
        <v>443866782.85000002</v>
      </c>
      <c r="J451" s="43">
        <v>443866782.85000002</v>
      </c>
      <c r="K451" s="44">
        <v>0</v>
      </c>
      <c r="L451" s="37"/>
      <c r="M451" s="42">
        <v>341316136.44999999</v>
      </c>
      <c r="N451" s="43">
        <v>341316136.44999999</v>
      </c>
      <c r="O451" s="44">
        <v>0</v>
      </c>
      <c r="P451" s="37"/>
      <c r="Q451" s="42">
        <v>800394154.07999992</v>
      </c>
      <c r="R451" s="43">
        <v>800394154.07999992</v>
      </c>
      <c r="S451" s="44">
        <v>0</v>
      </c>
      <c r="T451" s="6"/>
    </row>
    <row r="452" spans="2:20" ht="25.5" customHeight="1">
      <c r="B452" s="1"/>
      <c r="C452" s="13" t="s">
        <v>453</v>
      </c>
      <c r="D452" s="11"/>
      <c r="E452" s="38">
        <v>0</v>
      </c>
      <c r="F452" s="39">
        <v>0</v>
      </c>
      <c r="G452" s="40">
        <v>0</v>
      </c>
      <c r="H452" s="41"/>
      <c r="I452" s="38">
        <v>12631135.199999999</v>
      </c>
      <c r="J452" s="39">
        <v>12631135.199999999</v>
      </c>
      <c r="K452" s="40">
        <v>0</v>
      </c>
      <c r="L452" s="41"/>
      <c r="M452" s="38">
        <v>46089572.149999999</v>
      </c>
      <c r="N452" s="39">
        <v>46089572.149999999</v>
      </c>
      <c r="O452" s="40">
        <v>0</v>
      </c>
      <c r="P452" s="41"/>
      <c r="Q452" s="38">
        <v>58720707.349999987</v>
      </c>
      <c r="R452" s="39">
        <v>58720707.349999987</v>
      </c>
      <c r="S452" s="40">
        <v>0</v>
      </c>
      <c r="T452" s="6"/>
    </row>
    <row r="453" spans="2:20" ht="25.5" customHeight="1">
      <c r="B453" s="1"/>
      <c r="C453" s="14" t="s">
        <v>454</v>
      </c>
      <c r="D453" s="12"/>
      <c r="E453" s="42">
        <v>2462068.52</v>
      </c>
      <c r="F453" s="43">
        <v>2462068.52</v>
      </c>
      <c r="G453" s="44">
        <v>0</v>
      </c>
      <c r="H453" s="37"/>
      <c r="I453" s="42">
        <v>4832.62</v>
      </c>
      <c r="J453" s="43">
        <v>4832.62</v>
      </c>
      <c r="K453" s="44">
        <v>0</v>
      </c>
      <c r="L453" s="37"/>
      <c r="M453" s="42">
        <v>220106459.27000001</v>
      </c>
      <c r="N453" s="43">
        <v>220106459.27000001</v>
      </c>
      <c r="O453" s="44">
        <v>0</v>
      </c>
      <c r="P453" s="37"/>
      <c r="Q453" s="42">
        <v>222573360.41</v>
      </c>
      <c r="R453" s="43">
        <v>222573360.41</v>
      </c>
      <c r="S453" s="44">
        <v>0</v>
      </c>
      <c r="T453" s="6"/>
    </row>
    <row r="454" spans="2:20" ht="25.5" customHeight="1">
      <c r="B454" s="1"/>
      <c r="C454" s="13" t="s">
        <v>455</v>
      </c>
      <c r="D454" s="11"/>
      <c r="E454" s="38">
        <v>429842.74</v>
      </c>
      <c r="F454" s="39">
        <v>429842.74</v>
      </c>
      <c r="G454" s="40">
        <v>0</v>
      </c>
      <c r="H454" s="41"/>
      <c r="I454" s="38">
        <v>6104291252.5900002</v>
      </c>
      <c r="J454" s="39">
        <v>6104291252.5900002</v>
      </c>
      <c r="K454" s="40">
        <v>0</v>
      </c>
      <c r="L454" s="41"/>
      <c r="M454" s="38">
        <v>23671484.48</v>
      </c>
      <c r="N454" s="39">
        <v>23671484.48</v>
      </c>
      <c r="O454" s="40">
        <v>0</v>
      </c>
      <c r="P454" s="41"/>
      <c r="Q454" s="38">
        <v>6128392579.8099995</v>
      </c>
      <c r="R454" s="39">
        <v>6128392579.8099995</v>
      </c>
      <c r="S454" s="40">
        <v>0</v>
      </c>
      <c r="T454" s="6"/>
    </row>
    <row r="455" spans="2:20" ht="25.5" customHeight="1">
      <c r="B455" s="1"/>
      <c r="C455" s="14" t="s">
        <v>456</v>
      </c>
      <c r="D455" s="12"/>
      <c r="E455" s="42">
        <v>197554368.61000001</v>
      </c>
      <c r="F455" s="43">
        <v>0</v>
      </c>
      <c r="G455" s="44">
        <v>197554368.61000001</v>
      </c>
      <c r="H455" s="37"/>
      <c r="I455" s="42">
        <v>2083827.19</v>
      </c>
      <c r="J455" s="43">
        <v>0</v>
      </c>
      <c r="K455" s="44">
        <v>2083827.19</v>
      </c>
      <c r="L455" s="37"/>
      <c r="M455" s="42">
        <v>18974388.469999999</v>
      </c>
      <c r="N455" s="43">
        <v>0</v>
      </c>
      <c r="O455" s="44">
        <v>18974388.469999999</v>
      </c>
      <c r="P455" s="37"/>
      <c r="Q455" s="42">
        <v>218612584.27000001</v>
      </c>
      <c r="R455" s="43">
        <v>0</v>
      </c>
      <c r="S455" s="44">
        <v>218612584.27000001</v>
      </c>
      <c r="T455" s="6"/>
    </row>
    <row r="456" spans="2:20" ht="25.5" customHeight="1">
      <c r="B456" s="1"/>
      <c r="C456" s="13" t="s">
        <v>457</v>
      </c>
      <c r="D456" s="11"/>
      <c r="E456" s="38">
        <v>197554368.61000001</v>
      </c>
      <c r="F456" s="39">
        <v>0</v>
      </c>
      <c r="G456" s="40">
        <v>197554368.61000001</v>
      </c>
      <c r="H456" s="41"/>
      <c r="I456" s="38">
        <v>2083827.19</v>
      </c>
      <c r="J456" s="39">
        <v>0</v>
      </c>
      <c r="K456" s="40">
        <v>2083827.19</v>
      </c>
      <c r="L456" s="41"/>
      <c r="M456" s="38">
        <v>18974388.469999999</v>
      </c>
      <c r="N456" s="39">
        <v>0</v>
      </c>
      <c r="O456" s="40">
        <v>18974388.469999999</v>
      </c>
      <c r="P456" s="41"/>
      <c r="Q456" s="38">
        <v>218612584.27000001</v>
      </c>
      <c r="R456" s="39">
        <v>0</v>
      </c>
      <c r="S456" s="40">
        <v>218612584.27000001</v>
      </c>
      <c r="T456" s="6"/>
    </row>
    <row r="457" spans="2:20">
      <c r="B457" s="1"/>
      <c r="C457" s="14" t="s">
        <v>458</v>
      </c>
      <c r="D457" s="12"/>
      <c r="E457" s="42">
        <v>17537508.260000002</v>
      </c>
      <c r="F457" s="43">
        <v>10331174.279999999</v>
      </c>
      <c r="G457" s="44">
        <v>7206333.9800000004</v>
      </c>
      <c r="H457" s="37"/>
      <c r="I457" s="42">
        <v>1606878665.27</v>
      </c>
      <c r="J457" s="43">
        <v>1215560289.3099999</v>
      </c>
      <c r="K457" s="44">
        <v>391318375.95999998</v>
      </c>
      <c r="L457" s="37"/>
      <c r="M457" s="42">
        <v>389432374.87</v>
      </c>
      <c r="N457" s="43">
        <v>251247642.19999999</v>
      </c>
      <c r="O457" s="44">
        <v>138184732.66999999</v>
      </c>
      <c r="P457" s="37"/>
      <c r="Q457" s="42">
        <v>2013848548.4000001</v>
      </c>
      <c r="R457" s="43">
        <v>1477139105.79</v>
      </c>
      <c r="S457" s="44">
        <v>536709442.61000001</v>
      </c>
      <c r="T457" s="6"/>
    </row>
    <row r="458" spans="2:20">
      <c r="B458" s="1"/>
      <c r="C458" s="13" t="s">
        <v>459</v>
      </c>
      <c r="D458" s="11"/>
      <c r="E458" s="38">
        <v>16419733.890000001</v>
      </c>
      <c r="F458" s="39">
        <v>9415981.2300000004</v>
      </c>
      <c r="G458" s="40">
        <v>7003752.6600000001</v>
      </c>
      <c r="H458" s="41"/>
      <c r="I458" s="38">
        <v>1155892230.71</v>
      </c>
      <c r="J458" s="39">
        <v>828084486.54999995</v>
      </c>
      <c r="K458" s="40">
        <v>327807744.16000003</v>
      </c>
      <c r="L458" s="41"/>
      <c r="M458" s="38">
        <v>294028190.20999998</v>
      </c>
      <c r="N458" s="39">
        <v>196256468.58000001</v>
      </c>
      <c r="O458" s="40">
        <v>97771721.629999995</v>
      </c>
      <c r="P458" s="41"/>
      <c r="Q458" s="38">
        <v>1466340154.8099999</v>
      </c>
      <c r="R458" s="39">
        <v>1033756936.36</v>
      </c>
      <c r="S458" s="40">
        <v>432583218.44999999</v>
      </c>
      <c r="T458" s="6"/>
    </row>
    <row r="459" spans="2:20" ht="25.5" customHeight="1">
      <c r="B459" s="1"/>
      <c r="C459" s="14" t="s">
        <v>460</v>
      </c>
      <c r="D459" s="12"/>
      <c r="E459" s="42">
        <v>7003752.6600000001</v>
      </c>
      <c r="F459" s="43">
        <v>0</v>
      </c>
      <c r="G459" s="44">
        <v>7003752.6600000001</v>
      </c>
      <c r="H459" s="37"/>
      <c r="I459" s="42">
        <v>327807744.16000003</v>
      </c>
      <c r="J459" s="43">
        <v>0</v>
      </c>
      <c r="K459" s="44">
        <v>327807744.16000003</v>
      </c>
      <c r="L459" s="37"/>
      <c r="M459" s="42">
        <v>97771721.629999995</v>
      </c>
      <c r="N459" s="43">
        <v>0</v>
      </c>
      <c r="O459" s="44">
        <v>97771721.629999995</v>
      </c>
      <c r="P459" s="37"/>
      <c r="Q459" s="42">
        <v>432583218.44999999</v>
      </c>
      <c r="R459" s="43">
        <v>0</v>
      </c>
      <c r="S459" s="44">
        <v>432583218.44999999</v>
      </c>
      <c r="T459" s="6"/>
    </row>
    <row r="460" spans="2:20" ht="25.5" customHeight="1">
      <c r="B460" s="1"/>
      <c r="C460" s="13" t="s">
        <v>461</v>
      </c>
      <c r="D460" s="11"/>
      <c r="E460" s="38">
        <v>9415981.2300000004</v>
      </c>
      <c r="F460" s="39">
        <v>9415981.2300000004</v>
      </c>
      <c r="G460" s="40">
        <v>0</v>
      </c>
      <c r="H460" s="41"/>
      <c r="I460" s="38">
        <v>0</v>
      </c>
      <c r="J460" s="39">
        <v>0</v>
      </c>
      <c r="K460" s="40">
        <v>0</v>
      </c>
      <c r="L460" s="41"/>
      <c r="M460" s="38">
        <v>23545116.41</v>
      </c>
      <c r="N460" s="39">
        <v>23545116.41</v>
      </c>
      <c r="O460" s="40">
        <v>0</v>
      </c>
      <c r="P460" s="41"/>
      <c r="Q460" s="38">
        <v>32961097.640000001</v>
      </c>
      <c r="R460" s="39">
        <v>32961097.640000001</v>
      </c>
      <c r="S460" s="40">
        <v>0</v>
      </c>
      <c r="T460" s="6"/>
    </row>
    <row r="461" spans="2:20" ht="25.5" customHeight="1">
      <c r="B461" s="1"/>
      <c r="C461" s="14" t="s">
        <v>462</v>
      </c>
      <c r="D461" s="12"/>
      <c r="E461" s="42">
        <v>0</v>
      </c>
      <c r="F461" s="43">
        <v>0</v>
      </c>
      <c r="G461" s="44">
        <v>0</v>
      </c>
      <c r="H461" s="37"/>
      <c r="I461" s="42">
        <v>828084486.54999995</v>
      </c>
      <c r="J461" s="43">
        <v>828084486.54999995</v>
      </c>
      <c r="K461" s="44">
        <v>0</v>
      </c>
      <c r="L461" s="37"/>
      <c r="M461" s="42">
        <v>172711352.16999999</v>
      </c>
      <c r="N461" s="43">
        <v>172711352.16999999</v>
      </c>
      <c r="O461" s="44">
        <v>0</v>
      </c>
      <c r="P461" s="37"/>
      <c r="Q461" s="42">
        <v>1000795838.72</v>
      </c>
      <c r="R461" s="43">
        <v>1000795838.72</v>
      </c>
      <c r="S461" s="44">
        <v>0</v>
      </c>
      <c r="T461" s="6"/>
    </row>
    <row r="462" spans="2:20">
      <c r="B462" s="1"/>
      <c r="C462" s="13" t="s">
        <v>463</v>
      </c>
      <c r="D462" s="11"/>
      <c r="E462" s="38">
        <v>154116.41</v>
      </c>
      <c r="F462" s="39">
        <v>90940.9</v>
      </c>
      <c r="G462" s="40">
        <v>63175.51</v>
      </c>
      <c r="H462" s="41"/>
      <c r="I462" s="38">
        <v>204308926.16</v>
      </c>
      <c r="J462" s="39">
        <v>142698391.99000001</v>
      </c>
      <c r="K462" s="40">
        <v>61610534.170000002</v>
      </c>
      <c r="L462" s="41"/>
      <c r="M462" s="38">
        <v>8304777.6900000004</v>
      </c>
      <c r="N462" s="39">
        <v>4987894.1900000004</v>
      </c>
      <c r="O462" s="40">
        <v>3316883.5</v>
      </c>
      <c r="P462" s="41"/>
      <c r="Q462" s="38">
        <v>212767820.25999999</v>
      </c>
      <c r="R462" s="39">
        <v>147777227.08000001</v>
      </c>
      <c r="S462" s="40">
        <v>64990593.18</v>
      </c>
      <c r="T462" s="6"/>
    </row>
    <row r="463" spans="2:20" ht="25.5" customHeight="1">
      <c r="B463" s="1"/>
      <c r="C463" s="14" t="s">
        <v>464</v>
      </c>
      <c r="D463" s="12"/>
      <c r="E463" s="42">
        <v>63175.51</v>
      </c>
      <c r="F463" s="43">
        <v>0</v>
      </c>
      <c r="G463" s="44">
        <v>63175.51</v>
      </c>
      <c r="H463" s="37"/>
      <c r="I463" s="42">
        <v>61610534.170000002</v>
      </c>
      <c r="J463" s="43">
        <v>0</v>
      </c>
      <c r="K463" s="44">
        <v>61610534.170000002</v>
      </c>
      <c r="L463" s="37"/>
      <c r="M463" s="42">
        <v>3316883.5</v>
      </c>
      <c r="N463" s="43">
        <v>0</v>
      </c>
      <c r="O463" s="44">
        <v>3316883.5</v>
      </c>
      <c r="P463" s="37"/>
      <c r="Q463" s="42">
        <v>64990593.18</v>
      </c>
      <c r="R463" s="43">
        <v>0</v>
      </c>
      <c r="S463" s="44">
        <v>64990593.18</v>
      </c>
      <c r="T463" s="6"/>
    </row>
    <row r="464" spans="2:20" ht="25.5" customHeight="1">
      <c r="B464" s="1"/>
      <c r="C464" s="13" t="s">
        <v>465</v>
      </c>
      <c r="D464" s="11"/>
      <c r="E464" s="38">
        <v>0</v>
      </c>
      <c r="F464" s="39">
        <v>0</v>
      </c>
      <c r="G464" s="40">
        <v>0</v>
      </c>
      <c r="H464" s="41"/>
      <c r="I464" s="38">
        <v>142592290.30000001</v>
      </c>
      <c r="J464" s="39">
        <v>142592290.30000001</v>
      </c>
      <c r="K464" s="40">
        <v>0</v>
      </c>
      <c r="L464" s="41"/>
      <c r="M464" s="38">
        <v>73631.350000000006</v>
      </c>
      <c r="N464" s="39">
        <v>73631.350000000006</v>
      </c>
      <c r="O464" s="40">
        <v>0</v>
      </c>
      <c r="P464" s="41"/>
      <c r="Q464" s="38">
        <v>142665921.65000001</v>
      </c>
      <c r="R464" s="39">
        <v>142665921.65000001</v>
      </c>
      <c r="S464" s="40">
        <v>0</v>
      </c>
      <c r="T464" s="6"/>
    </row>
    <row r="465" spans="2:20" ht="25.5" customHeight="1">
      <c r="B465" s="1"/>
      <c r="C465" s="14" t="s">
        <v>466</v>
      </c>
      <c r="D465" s="12"/>
      <c r="E465" s="42">
        <v>90940.9</v>
      </c>
      <c r="F465" s="43">
        <v>90940.9</v>
      </c>
      <c r="G465" s="44">
        <v>0</v>
      </c>
      <c r="H465" s="37"/>
      <c r="I465" s="42">
        <v>106101.69</v>
      </c>
      <c r="J465" s="43">
        <v>106101.69</v>
      </c>
      <c r="K465" s="44">
        <v>0</v>
      </c>
      <c r="L465" s="37"/>
      <c r="M465" s="42">
        <v>4914262.84</v>
      </c>
      <c r="N465" s="43">
        <v>4914262.84</v>
      </c>
      <c r="O465" s="44">
        <v>0</v>
      </c>
      <c r="P465" s="37"/>
      <c r="Q465" s="42">
        <v>5111305.4300000006</v>
      </c>
      <c r="R465" s="43">
        <v>5111305.4300000006</v>
      </c>
      <c r="S465" s="44">
        <v>0</v>
      </c>
      <c r="T465" s="6"/>
    </row>
    <row r="466" spans="2:20">
      <c r="B466" s="1"/>
      <c r="C466" s="13" t="s">
        <v>467</v>
      </c>
      <c r="D466" s="11"/>
      <c r="E466" s="38">
        <v>963657.96</v>
      </c>
      <c r="F466" s="39">
        <v>824252.14999999991</v>
      </c>
      <c r="G466" s="40">
        <v>139405.81</v>
      </c>
      <c r="H466" s="41"/>
      <c r="I466" s="38">
        <v>246677508.40000001</v>
      </c>
      <c r="J466" s="39">
        <v>244777410.77000001</v>
      </c>
      <c r="K466" s="40">
        <v>1900097.63</v>
      </c>
      <c r="L466" s="41"/>
      <c r="M466" s="38">
        <v>87099406.969999999</v>
      </c>
      <c r="N466" s="39">
        <v>50003279.43</v>
      </c>
      <c r="O466" s="40">
        <v>37096127.539999999</v>
      </c>
      <c r="P466" s="41"/>
      <c r="Q466" s="38">
        <v>334740573.32999998</v>
      </c>
      <c r="R466" s="39">
        <v>295604942.35000002</v>
      </c>
      <c r="S466" s="40">
        <v>39135630.979999997</v>
      </c>
      <c r="T466" s="6"/>
    </row>
    <row r="467" spans="2:20" ht="25.5" customHeight="1">
      <c r="B467" s="1"/>
      <c r="C467" s="14" t="s">
        <v>468</v>
      </c>
      <c r="D467" s="12"/>
      <c r="E467" s="42">
        <v>139405.81</v>
      </c>
      <c r="F467" s="43">
        <v>0</v>
      </c>
      <c r="G467" s="44">
        <v>139405.81</v>
      </c>
      <c r="H467" s="37"/>
      <c r="I467" s="42">
        <v>1900097.63</v>
      </c>
      <c r="J467" s="43">
        <v>0</v>
      </c>
      <c r="K467" s="44">
        <v>1900097.63</v>
      </c>
      <c r="L467" s="37"/>
      <c r="M467" s="42">
        <v>37096127.539999999</v>
      </c>
      <c r="N467" s="43">
        <v>0</v>
      </c>
      <c r="O467" s="44">
        <v>37096127.539999999</v>
      </c>
      <c r="P467" s="37"/>
      <c r="Q467" s="42">
        <v>39135630.979999997</v>
      </c>
      <c r="R467" s="43">
        <v>0</v>
      </c>
      <c r="S467" s="44">
        <v>39135630.979999997</v>
      </c>
      <c r="T467" s="6"/>
    </row>
    <row r="468" spans="2:20" ht="25.5" customHeight="1">
      <c r="B468" s="1"/>
      <c r="C468" s="13" t="s">
        <v>469</v>
      </c>
      <c r="D468" s="11"/>
      <c r="E468" s="38">
        <v>0</v>
      </c>
      <c r="F468" s="39">
        <v>0</v>
      </c>
      <c r="G468" s="40">
        <v>0</v>
      </c>
      <c r="H468" s="41"/>
      <c r="I468" s="38">
        <v>85</v>
      </c>
      <c r="J468" s="39">
        <v>85</v>
      </c>
      <c r="K468" s="40">
        <v>0</v>
      </c>
      <c r="L468" s="41"/>
      <c r="M468" s="38">
        <v>39337889.979999997</v>
      </c>
      <c r="N468" s="39">
        <v>39337889.979999997</v>
      </c>
      <c r="O468" s="40">
        <v>0</v>
      </c>
      <c r="P468" s="41"/>
      <c r="Q468" s="38">
        <v>39337974.979999997</v>
      </c>
      <c r="R468" s="39">
        <v>39337974.979999997</v>
      </c>
      <c r="S468" s="40">
        <v>0</v>
      </c>
      <c r="T468" s="6"/>
    </row>
    <row r="469" spans="2:20" ht="25.5" customHeight="1">
      <c r="B469" s="1"/>
      <c r="C469" s="14" t="s">
        <v>470</v>
      </c>
      <c r="D469" s="12"/>
      <c r="E469" s="42">
        <v>824252.15</v>
      </c>
      <c r="F469" s="43">
        <v>824252.15</v>
      </c>
      <c r="G469" s="44">
        <v>0</v>
      </c>
      <c r="H469" s="37"/>
      <c r="I469" s="42">
        <v>244777325.77000001</v>
      </c>
      <c r="J469" s="43">
        <v>244777325.77000001</v>
      </c>
      <c r="K469" s="44">
        <v>0</v>
      </c>
      <c r="L469" s="37"/>
      <c r="M469" s="42">
        <v>10665389.449999999</v>
      </c>
      <c r="N469" s="43">
        <v>10665389.449999999</v>
      </c>
      <c r="O469" s="44">
        <v>0</v>
      </c>
      <c r="P469" s="37"/>
      <c r="Q469" s="42">
        <v>256266967.37</v>
      </c>
      <c r="R469" s="43">
        <v>256266967.37</v>
      </c>
      <c r="S469" s="44">
        <v>0</v>
      </c>
      <c r="T469" s="6"/>
    </row>
    <row r="470" spans="2:20">
      <c r="B470" s="1"/>
      <c r="C470" s="13" t="s">
        <v>471</v>
      </c>
      <c r="D470" s="11"/>
      <c r="E470" s="38">
        <v>1207289140.3900001</v>
      </c>
      <c r="F470" s="39">
        <v>1207289140.3900001</v>
      </c>
      <c r="G470" s="40">
        <v>0</v>
      </c>
      <c r="H470" s="41"/>
      <c r="I470" s="38">
        <v>1019752554.08</v>
      </c>
      <c r="J470" s="39">
        <v>1019752554.08</v>
      </c>
      <c r="K470" s="40">
        <v>0</v>
      </c>
      <c r="L470" s="41"/>
      <c r="M470" s="38">
        <v>4682194.5</v>
      </c>
      <c r="N470" s="39">
        <v>4682194.5</v>
      </c>
      <c r="O470" s="40">
        <v>0</v>
      </c>
      <c r="P470" s="41"/>
      <c r="Q470" s="38">
        <v>2231723888.9699998</v>
      </c>
      <c r="R470" s="39">
        <v>2231723888.9699998</v>
      </c>
      <c r="S470" s="40">
        <v>0</v>
      </c>
      <c r="T470" s="6"/>
    </row>
    <row r="471" spans="2:20" ht="25.5" customHeight="1">
      <c r="B471" s="1"/>
      <c r="C471" s="14" t="s">
        <v>472</v>
      </c>
      <c r="D471" s="12"/>
      <c r="E471" s="42">
        <v>0</v>
      </c>
      <c r="F471" s="43">
        <v>0</v>
      </c>
      <c r="G471" s="44">
        <v>0</v>
      </c>
      <c r="H471" s="37"/>
      <c r="I471" s="42">
        <v>116142500.59</v>
      </c>
      <c r="J471" s="43">
        <v>116142500.59</v>
      </c>
      <c r="K471" s="44">
        <v>0</v>
      </c>
      <c r="L471" s="37"/>
      <c r="M471" s="42">
        <v>144234.14000000001</v>
      </c>
      <c r="N471" s="43">
        <v>144234.14000000001</v>
      </c>
      <c r="O471" s="44">
        <v>0</v>
      </c>
      <c r="P471" s="37"/>
      <c r="Q471" s="42">
        <v>116286734.73</v>
      </c>
      <c r="R471" s="43">
        <v>116286734.73</v>
      </c>
      <c r="S471" s="44">
        <v>0</v>
      </c>
      <c r="T471" s="6"/>
    </row>
    <row r="472" spans="2:20" ht="25.5" customHeight="1">
      <c r="B472" s="1"/>
      <c r="C472" s="13" t="s">
        <v>473</v>
      </c>
      <c r="D472" s="11"/>
      <c r="E472" s="38">
        <v>218569956.25</v>
      </c>
      <c r="F472" s="39">
        <v>218569956.25</v>
      </c>
      <c r="G472" s="40">
        <v>0</v>
      </c>
      <c r="H472" s="41"/>
      <c r="I472" s="38">
        <v>75111657.719999999</v>
      </c>
      <c r="J472" s="39">
        <v>75111657.719999999</v>
      </c>
      <c r="K472" s="40">
        <v>0</v>
      </c>
      <c r="L472" s="41"/>
      <c r="M472" s="38">
        <v>3029067.89</v>
      </c>
      <c r="N472" s="39">
        <v>3029067.89</v>
      </c>
      <c r="O472" s="40">
        <v>0</v>
      </c>
      <c r="P472" s="41"/>
      <c r="Q472" s="38">
        <v>296710681.86000001</v>
      </c>
      <c r="R472" s="39">
        <v>296710681.86000001</v>
      </c>
      <c r="S472" s="40">
        <v>0</v>
      </c>
      <c r="T472" s="6"/>
    </row>
    <row r="473" spans="2:20" ht="25.5" customHeight="1">
      <c r="B473" s="1"/>
      <c r="C473" s="14" t="s">
        <v>474</v>
      </c>
      <c r="D473" s="12"/>
      <c r="E473" s="42">
        <v>988719184.13999999</v>
      </c>
      <c r="F473" s="43">
        <v>988719184.13999999</v>
      </c>
      <c r="G473" s="44">
        <v>0</v>
      </c>
      <c r="H473" s="37"/>
      <c r="I473" s="42">
        <v>828498395.76999998</v>
      </c>
      <c r="J473" s="43">
        <v>828498395.76999998</v>
      </c>
      <c r="K473" s="44">
        <v>0</v>
      </c>
      <c r="L473" s="37"/>
      <c r="M473" s="42">
        <v>1508892.47</v>
      </c>
      <c r="N473" s="43">
        <v>1508892.47</v>
      </c>
      <c r="O473" s="44">
        <v>0</v>
      </c>
      <c r="P473" s="37"/>
      <c r="Q473" s="42">
        <v>1818726472.3800001</v>
      </c>
      <c r="R473" s="43">
        <v>1818726472.3800001</v>
      </c>
      <c r="S473" s="44">
        <v>0</v>
      </c>
      <c r="T473" s="6"/>
    </row>
    <row r="474" spans="2:20">
      <c r="B474" s="1"/>
      <c r="C474" s="13" t="s">
        <v>475</v>
      </c>
      <c r="D474" s="11"/>
      <c r="E474" s="38">
        <v>95654029715.229996</v>
      </c>
      <c r="F474" s="39">
        <v>31982265966.289989</v>
      </c>
      <c r="G474" s="40">
        <v>63671763748.940002</v>
      </c>
      <c r="H474" s="41"/>
      <c r="I474" s="38">
        <v>15506150470.51</v>
      </c>
      <c r="J474" s="39">
        <v>12899739669.58</v>
      </c>
      <c r="K474" s="40">
        <v>2606410800.9299998</v>
      </c>
      <c r="L474" s="41"/>
      <c r="M474" s="38">
        <v>943171068.95000005</v>
      </c>
      <c r="N474" s="39">
        <v>127196143.33</v>
      </c>
      <c r="O474" s="40">
        <v>815974925.62</v>
      </c>
      <c r="P474" s="41"/>
      <c r="Q474" s="38">
        <v>112103351254.69</v>
      </c>
      <c r="R474" s="39">
        <v>45009201779.199997</v>
      </c>
      <c r="S474" s="40">
        <v>67094149475.490013</v>
      </c>
      <c r="T474" s="6"/>
    </row>
    <row r="475" spans="2:20">
      <c r="B475" s="1"/>
      <c r="C475" s="14" t="s">
        <v>476</v>
      </c>
      <c r="D475" s="12"/>
      <c r="E475" s="42">
        <v>753352357</v>
      </c>
      <c r="F475" s="43">
        <v>0</v>
      </c>
      <c r="G475" s="44">
        <v>753352357</v>
      </c>
      <c r="H475" s="37"/>
      <c r="I475" s="42">
        <v>346605931.67000002</v>
      </c>
      <c r="J475" s="43">
        <v>0</v>
      </c>
      <c r="K475" s="44">
        <v>346605931.67000002</v>
      </c>
      <c r="L475" s="37"/>
      <c r="M475" s="42">
        <v>121080635.48999999</v>
      </c>
      <c r="N475" s="43">
        <v>0</v>
      </c>
      <c r="O475" s="44">
        <v>121080635.48999999</v>
      </c>
      <c r="P475" s="37"/>
      <c r="Q475" s="42">
        <v>1221038924.1600001</v>
      </c>
      <c r="R475" s="43">
        <v>0</v>
      </c>
      <c r="S475" s="44">
        <v>1221038924.1600001</v>
      </c>
      <c r="T475" s="6"/>
    </row>
    <row r="476" spans="2:20" ht="25.5" customHeight="1">
      <c r="B476" s="1"/>
      <c r="C476" s="13" t="s">
        <v>477</v>
      </c>
      <c r="D476" s="11"/>
      <c r="E476" s="38">
        <v>753352357</v>
      </c>
      <c r="F476" s="39">
        <v>0</v>
      </c>
      <c r="G476" s="40">
        <v>753352357</v>
      </c>
      <c r="H476" s="41"/>
      <c r="I476" s="38">
        <v>346605931.67000002</v>
      </c>
      <c r="J476" s="39">
        <v>0</v>
      </c>
      <c r="K476" s="40">
        <v>346605931.67000002</v>
      </c>
      <c r="L476" s="41"/>
      <c r="M476" s="38">
        <v>121080635.48999999</v>
      </c>
      <c r="N476" s="39">
        <v>0</v>
      </c>
      <c r="O476" s="40">
        <v>121080635.48999999</v>
      </c>
      <c r="P476" s="41"/>
      <c r="Q476" s="38">
        <v>1221038924.1600001</v>
      </c>
      <c r="R476" s="39">
        <v>0</v>
      </c>
      <c r="S476" s="40">
        <v>1221038924.1600001</v>
      </c>
      <c r="T476" s="6"/>
    </row>
    <row r="477" spans="2:20">
      <c r="B477" s="1"/>
      <c r="C477" s="14" t="s">
        <v>478</v>
      </c>
      <c r="D477" s="12"/>
      <c r="E477" s="42">
        <v>224532040.87</v>
      </c>
      <c r="F477" s="43">
        <v>0</v>
      </c>
      <c r="G477" s="44">
        <v>224532040.87</v>
      </c>
      <c r="H477" s="37"/>
      <c r="I477" s="42">
        <v>1970987.46</v>
      </c>
      <c r="J477" s="43">
        <v>0</v>
      </c>
      <c r="K477" s="44">
        <v>1970987.46</v>
      </c>
      <c r="L477" s="37"/>
      <c r="M477" s="42">
        <v>153124819.84</v>
      </c>
      <c r="N477" s="43">
        <v>99057986.980000004</v>
      </c>
      <c r="O477" s="44">
        <v>54066832.859999999</v>
      </c>
      <c r="P477" s="37"/>
      <c r="Q477" s="42">
        <v>379627848.17000002</v>
      </c>
      <c r="R477" s="43">
        <v>99057986.980000019</v>
      </c>
      <c r="S477" s="44">
        <v>280569861.19</v>
      </c>
      <c r="T477" s="6"/>
    </row>
    <row r="478" spans="2:20" ht="25.5" customHeight="1">
      <c r="B478" s="1"/>
      <c r="C478" s="13" t="s">
        <v>479</v>
      </c>
      <c r="D478" s="11"/>
      <c r="E478" s="38">
        <v>224532040.87</v>
      </c>
      <c r="F478" s="39">
        <v>0</v>
      </c>
      <c r="G478" s="40">
        <v>224532040.87</v>
      </c>
      <c r="H478" s="41"/>
      <c r="I478" s="38">
        <v>1970987.46</v>
      </c>
      <c r="J478" s="39">
        <v>0</v>
      </c>
      <c r="K478" s="40">
        <v>1970987.46</v>
      </c>
      <c r="L478" s="41"/>
      <c r="M478" s="38">
        <v>54066832.859999999</v>
      </c>
      <c r="N478" s="39">
        <v>0</v>
      </c>
      <c r="O478" s="40">
        <v>54066832.859999999</v>
      </c>
      <c r="P478" s="41"/>
      <c r="Q478" s="38">
        <v>280569861.19</v>
      </c>
      <c r="R478" s="39">
        <v>0</v>
      </c>
      <c r="S478" s="40">
        <v>280569861.19</v>
      </c>
      <c r="T478" s="6"/>
    </row>
    <row r="479" spans="2:20" ht="25.5" customHeight="1">
      <c r="B479" s="1"/>
      <c r="C479" s="14" t="s">
        <v>480</v>
      </c>
      <c r="D479" s="12"/>
      <c r="E479" s="42">
        <v>0</v>
      </c>
      <c r="F479" s="43">
        <v>0</v>
      </c>
      <c r="G479" s="44">
        <v>0</v>
      </c>
      <c r="H479" s="37"/>
      <c r="I479" s="42">
        <v>0</v>
      </c>
      <c r="J479" s="43">
        <v>0</v>
      </c>
      <c r="K479" s="44">
        <v>0</v>
      </c>
      <c r="L479" s="37"/>
      <c r="M479" s="42">
        <v>21583018.77</v>
      </c>
      <c r="N479" s="43">
        <v>21583018.77</v>
      </c>
      <c r="O479" s="44">
        <v>0</v>
      </c>
      <c r="P479" s="37"/>
      <c r="Q479" s="42">
        <v>21583018.77</v>
      </c>
      <c r="R479" s="43">
        <v>21583018.77</v>
      </c>
      <c r="S479" s="44">
        <v>0</v>
      </c>
      <c r="T479" s="6"/>
    </row>
    <row r="480" spans="2:20" ht="25.5" customHeight="1">
      <c r="B480" s="1"/>
      <c r="C480" s="13" t="s">
        <v>481</v>
      </c>
      <c r="D480" s="11"/>
      <c r="E480" s="38">
        <v>0</v>
      </c>
      <c r="F480" s="39">
        <v>0</v>
      </c>
      <c r="G480" s="40">
        <v>0</v>
      </c>
      <c r="H480" s="41"/>
      <c r="I480" s="38">
        <v>0</v>
      </c>
      <c r="J480" s="39">
        <v>0</v>
      </c>
      <c r="K480" s="40">
        <v>0</v>
      </c>
      <c r="L480" s="41"/>
      <c r="M480" s="38">
        <v>77469213.260000005</v>
      </c>
      <c r="N480" s="39">
        <v>77469213.260000005</v>
      </c>
      <c r="O480" s="40">
        <v>0</v>
      </c>
      <c r="P480" s="41"/>
      <c r="Q480" s="38">
        <v>77469213.260000005</v>
      </c>
      <c r="R480" s="39">
        <v>77469213.260000005</v>
      </c>
      <c r="S480" s="40">
        <v>0</v>
      </c>
      <c r="T480" s="6"/>
    </row>
    <row r="481" spans="2:20" ht="25.5" customHeight="1">
      <c r="B481" s="1"/>
      <c r="C481" s="14" t="s">
        <v>482</v>
      </c>
      <c r="D481" s="12"/>
      <c r="E481" s="42">
        <v>0</v>
      </c>
      <c r="F481" s="43">
        <v>0</v>
      </c>
      <c r="G481" s="44">
        <v>0</v>
      </c>
      <c r="H481" s="37"/>
      <c r="I481" s="42">
        <v>0</v>
      </c>
      <c r="J481" s="43">
        <v>0</v>
      </c>
      <c r="K481" s="44">
        <v>0</v>
      </c>
      <c r="L481" s="37"/>
      <c r="M481" s="42">
        <v>0</v>
      </c>
      <c r="N481" s="43">
        <v>0</v>
      </c>
      <c r="O481" s="44">
        <v>0</v>
      </c>
      <c r="P481" s="37"/>
      <c r="Q481" s="42">
        <v>0</v>
      </c>
      <c r="R481" s="43">
        <v>0</v>
      </c>
      <c r="S481" s="44">
        <v>0</v>
      </c>
      <c r="T481" s="6"/>
    </row>
    <row r="482" spans="2:20" ht="25.5" customHeight="1">
      <c r="B482" s="1"/>
      <c r="C482" s="13" t="s">
        <v>483</v>
      </c>
      <c r="D482" s="11"/>
      <c r="E482" s="38">
        <v>0</v>
      </c>
      <c r="F482" s="39">
        <v>0</v>
      </c>
      <c r="G482" s="40">
        <v>0</v>
      </c>
      <c r="H482" s="41"/>
      <c r="I482" s="38">
        <v>0</v>
      </c>
      <c r="J482" s="39">
        <v>0</v>
      </c>
      <c r="K482" s="40">
        <v>0</v>
      </c>
      <c r="L482" s="41"/>
      <c r="M482" s="38">
        <v>5754.95</v>
      </c>
      <c r="N482" s="39">
        <v>5754.95</v>
      </c>
      <c r="O482" s="40">
        <v>0</v>
      </c>
      <c r="P482" s="41"/>
      <c r="Q482" s="38">
        <v>5754.95</v>
      </c>
      <c r="R482" s="39">
        <v>5754.95</v>
      </c>
      <c r="S482" s="40">
        <v>0</v>
      </c>
      <c r="T482" s="6"/>
    </row>
    <row r="483" spans="2:20">
      <c r="B483" s="1"/>
      <c r="C483" s="14" t="s">
        <v>484</v>
      </c>
      <c r="D483" s="12"/>
      <c r="E483" s="42">
        <v>3478341830.2399998</v>
      </c>
      <c r="F483" s="43">
        <v>0</v>
      </c>
      <c r="G483" s="44">
        <v>3478341830.2399998</v>
      </c>
      <c r="H483" s="37"/>
      <c r="I483" s="42">
        <v>140497650.05000001</v>
      </c>
      <c r="J483" s="43">
        <v>0</v>
      </c>
      <c r="K483" s="44">
        <v>140497650.05000001</v>
      </c>
      <c r="L483" s="37"/>
      <c r="M483" s="42">
        <v>162718448.56999999</v>
      </c>
      <c r="N483" s="43">
        <v>13011977.180000011</v>
      </c>
      <c r="O483" s="44">
        <v>149706471.38999999</v>
      </c>
      <c r="P483" s="37"/>
      <c r="Q483" s="42">
        <v>3781557928.8600001</v>
      </c>
      <c r="R483" s="43">
        <v>13011977.17999983</v>
      </c>
      <c r="S483" s="44">
        <v>3768545951.6799998</v>
      </c>
      <c r="T483" s="6"/>
    </row>
    <row r="484" spans="2:20" ht="25.5" customHeight="1">
      <c r="B484" s="1"/>
      <c r="C484" s="13" t="s">
        <v>485</v>
      </c>
      <c r="D484" s="11"/>
      <c r="E484" s="38">
        <v>3478341830.2399998</v>
      </c>
      <c r="F484" s="39">
        <v>0</v>
      </c>
      <c r="G484" s="40">
        <v>3478341830.2399998</v>
      </c>
      <c r="H484" s="41"/>
      <c r="I484" s="38">
        <v>140497650.05000001</v>
      </c>
      <c r="J484" s="39">
        <v>0</v>
      </c>
      <c r="K484" s="40">
        <v>140497650.05000001</v>
      </c>
      <c r="L484" s="41"/>
      <c r="M484" s="38">
        <v>149706471.38999999</v>
      </c>
      <c r="N484" s="39">
        <v>0</v>
      </c>
      <c r="O484" s="40">
        <v>149706471.38999999</v>
      </c>
      <c r="P484" s="41"/>
      <c r="Q484" s="38">
        <v>3768545951.6799998</v>
      </c>
      <c r="R484" s="39">
        <v>0</v>
      </c>
      <c r="S484" s="40">
        <v>3768545951.6799998</v>
      </c>
      <c r="T484" s="6"/>
    </row>
    <row r="485" spans="2:20" ht="25.5" customHeight="1">
      <c r="B485" s="1"/>
      <c r="C485" s="14" t="s">
        <v>486</v>
      </c>
      <c r="D485" s="12"/>
      <c r="E485" s="42">
        <v>0</v>
      </c>
      <c r="F485" s="43">
        <v>0</v>
      </c>
      <c r="G485" s="44">
        <v>0</v>
      </c>
      <c r="H485" s="37"/>
      <c r="I485" s="42">
        <v>0</v>
      </c>
      <c r="J485" s="43">
        <v>0</v>
      </c>
      <c r="K485" s="44">
        <v>0</v>
      </c>
      <c r="L485" s="37"/>
      <c r="M485" s="42">
        <v>504930.44</v>
      </c>
      <c r="N485" s="43">
        <v>504930.44</v>
      </c>
      <c r="O485" s="44">
        <v>0</v>
      </c>
      <c r="P485" s="37"/>
      <c r="Q485" s="42">
        <v>504930.44</v>
      </c>
      <c r="R485" s="43">
        <v>504930.44</v>
      </c>
      <c r="S485" s="44">
        <v>0</v>
      </c>
      <c r="T485" s="6"/>
    </row>
    <row r="486" spans="2:20" ht="25.5" customHeight="1">
      <c r="B486" s="1"/>
      <c r="C486" s="13" t="s">
        <v>487</v>
      </c>
      <c r="D486" s="11"/>
      <c r="E486" s="38">
        <v>0</v>
      </c>
      <c r="F486" s="39">
        <v>0</v>
      </c>
      <c r="G486" s="40">
        <v>0</v>
      </c>
      <c r="H486" s="41"/>
      <c r="I486" s="38">
        <v>0</v>
      </c>
      <c r="J486" s="39">
        <v>0</v>
      </c>
      <c r="K486" s="40">
        <v>0</v>
      </c>
      <c r="L486" s="41"/>
      <c r="M486" s="38">
        <v>0</v>
      </c>
      <c r="N486" s="39">
        <v>0</v>
      </c>
      <c r="O486" s="40">
        <v>0</v>
      </c>
      <c r="P486" s="41"/>
      <c r="Q486" s="38">
        <v>0</v>
      </c>
      <c r="R486" s="39">
        <v>0</v>
      </c>
      <c r="S486" s="40">
        <v>0</v>
      </c>
      <c r="T486" s="6"/>
    </row>
    <row r="487" spans="2:20" ht="25.5" customHeight="1">
      <c r="B487" s="1"/>
      <c r="C487" s="14" t="s">
        <v>488</v>
      </c>
      <c r="D487" s="12"/>
      <c r="E487" s="42">
        <v>0</v>
      </c>
      <c r="F487" s="43">
        <v>0</v>
      </c>
      <c r="G487" s="44">
        <v>0</v>
      </c>
      <c r="H487" s="37"/>
      <c r="I487" s="42">
        <v>0</v>
      </c>
      <c r="J487" s="43">
        <v>0</v>
      </c>
      <c r="K487" s="44">
        <v>0</v>
      </c>
      <c r="L487" s="37"/>
      <c r="M487" s="42">
        <v>12507046.74</v>
      </c>
      <c r="N487" s="43">
        <v>12507046.74</v>
      </c>
      <c r="O487" s="44">
        <v>0</v>
      </c>
      <c r="P487" s="37"/>
      <c r="Q487" s="42">
        <v>12507046.74</v>
      </c>
      <c r="R487" s="43">
        <v>12507046.74</v>
      </c>
      <c r="S487" s="44">
        <v>0</v>
      </c>
      <c r="T487" s="6"/>
    </row>
    <row r="488" spans="2:20" ht="25.5" customHeight="1">
      <c r="B488" s="1"/>
      <c r="C488" s="13" t="s">
        <v>489</v>
      </c>
      <c r="D488" s="11"/>
      <c r="E488" s="38">
        <v>0</v>
      </c>
      <c r="F488" s="39">
        <v>0</v>
      </c>
      <c r="G488" s="40">
        <v>0</v>
      </c>
      <c r="H488" s="41"/>
      <c r="I488" s="38">
        <v>0</v>
      </c>
      <c r="J488" s="39">
        <v>0</v>
      </c>
      <c r="K488" s="40">
        <v>0</v>
      </c>
      <c r="L488" s="41"/>
      <c r="M488" s="38">
        <v>0</v>
      </c>
      <c r="N488" s="39">
        <v>0</v>
      </c>
      <c r="O488" s="40">
        <v>0</v>
      </c>
      <c r="P488" s="41"/>
      <c r="Q488" s="38">
        <v>0</v>
      </c>
      <c r="R488" s="39">
        <v>0</v>
      </c>
      <c r="S488" s="40">
        <v>0</v>
      </c>
      <c r="T488" s="6"/>
    </row>
    <row r="489" spans="2:20">
      <c r="B489" s="1"/>
      <c r="C489" s="14" t="s">
        <v>490</v>
      </c>
      <c r="D489" s="12"/>
      <c r="E489" s="42">
        <v>32197204124.830002</v>
      </c>
      <c r="F489" s="43">
        <v>31982265966.290001</v>
      </c>
      <c r="G489" s="44">
        <v>214938158.53999999</v>
      </c>
      <c r="H489" s="37"/>
      <c r="I489" s="42">
        <v>12885553964.530001</v>
      </c>
      <c r="J489" s="43">
        <v>12885553964.530001</v>
      </c>
      <c r="K489" s="44">
        <v>0</v>
      </c>
      <c r="L489" s="37"/>
      <c r="M489" s="42">
        <v>7655565.0599999996</v>
      </c>
      <c r="N489" s="43">
        <v>7655565.0599999996</v>
      </c>
      <c r="O489" s="44">
        <v>0</v>
      </c>
      <c r="P489" s="37"/>
      <c r="Q489" s="42">
        <v>45090413654.419998</v>
      </c>
      <c r="R489" s="43">
        <v>44875475495.879997</v>
      </c>
      <c r="S489" s="44">
        <v>214938158.53999999</v>
      </c>
      <c r="T489" s="6"/>
    </row>
    <row r="490" spans="2:20" ht="25.5" customHeight="1">
      <c r="B490" s="1"/>
      <c r="C490" s="13" t="s">
        <v>491</v>
      </c>
      <c r="D490" s="11"/>
      <c r="E490" s="38">
        <v>214938158.53999999</v>
      </c>
      <c r="F490" s="39">
        <v>0</v>
      </c>
      <c r="G490" s="40">
        <v>214938158.53999999</v>
      </c>
      <c r="H490" s="41"/>
      <c r="I490" s="38">
        <v>0</v>
      </c>
      <c r="J490" s="39">
        <v>0</v>
      </c>
      <c r="K490" s="40">
        <v>0</v>
      </c>
      <c r="L490" s="41"/>
      <c r="M490" s="38">
        <v>0</v>
      </c>
      <c r="N490" s="39">
        <v>0</v>
      </c>
      <c r="O490" s="40">
        <v>0</v>
      </c>
      <c r="P490" s="41"/>
      <c r="Q490" s="38">
        <v>214938158.53999999</v>
      </c>
      <c r="R490" s="39">
        <v>0</v>
      </c>
      <c r="S490" s="40">
        <v>214938158.53999999</v>
      </c>
      <c r="T490" s="6"/>
    </row>
    <row r="491" spans="2:20" ht="25.5" customHeight="1">
      <c r="B491" s="1"/>
      <c r="C491" s="14" t="s">
        <v>492</v>
      </c>
      <c r="D491" s="12"/>
      <c r="E491" s="42">
        <v>26465506124.470001</v>
      </c>
      <c r="F491" s="43">
        <v>26465506124.470001</v>
      </c>
      <c r="G491" s="44">
        <v>0</v>
      </c>
      <c r="H491" s="37"/>
      <c r="I491" s="42">
        <v>0</v>
      </c>
      <c r="J491" s="43">
        <v>0</v>
      </c>
      <c r="K491" s="44">
        <v>0</v>
      </c>
      <c r="L491" s="37"/>
      <c r="M491" s="42">
        <v>0</v>
      </c>
      <c r="N491" s="43">
        <v>0</v>
      </c>
      <c r="O491" s="44">
        <v>0</v>
      </c>
      <c r="P491" s="37"/>
      <c r="Q491" s="42">
        <v>26465506124.470001</v>
      </c>
      <c r="R491" s="43">
        <v>26465506124.470001</v>
      </c>
      <c r="S491" s="44">
        <v>0</v>
      </c>
      <c r="T491" s="6"/>
    </row>
    <row r="492" spans="2:20" ht="25.5" customHeight="1">
      <c r="B492" s="1"/>
      <c r="C492" s="13" t="s">
        <v>493</v>
      </c>
      <c r="D492" s="11"/>
      <c r="E492" s="38">
        <v>0</v>
      </c>
      <c r="F492" s="39">
        <v>0</v>
      </c>
      <c r="G492" s="40">
        <v>0</v>
      </c>
      <c r="H492" s="41"/>
      <c r="I492" s="38">
        <v>0</v>
      </c>
      <c r="J492" s="39">
        <v>0</v>
      </c>
      <c r="K492" s="40">
        <v>0</v>
      </c>
      <c r="L492" s="41"/>
      <c r="M492" s="38">
        <v>0</v>
      </c>
      <c r="N492" s="39">
        <v>0</v>
      </c>
      <c r="O492" s="40">
        <v>0</v>
      </c>
      <c r="P492" s="41"/>
      <c r="Q492" s="38">
        <v>0</v>
      </c>
      <c r="R492" s="39">
        <v>0</v>
      </c>
      <c r="S492" s="40">
        <v>0</v>
      </c>
      <c r="T492" s="6"/>
    </row>
    <row r="493" spans="2:20" ht="25.5" customHeight="1">
      <c r="B493" s="1"/>
      <c r="C493" s="14" t="s">
        <v>494</v>
      </c>
      <c r="D493" s="12"/>
      <c r="E493" s="42">
        <v>2522455037.5599999</v>
      </c>
      <c r="F493" s="43">
        <v>2522455037.5599999</v>
      </c>
      <c r="G493" s="44">
        <v>0</v>
      </c>
      <c r="H493" s="37"/>
      <c r="I493" s="42">
        <v>332969241.39999998</v>
      </c>
      <c r="J493" s="43">
        <v>332969241.39999998</v>
      </c>
      <c r="K493" s="44">
        <v>0</v>
      </c>
      <c r="L493" s="37"/>
      <c r="M493" s="42">
        <v>7655565.0599999996</v>
      </c>
      <c r="N493" s="43">
        <v>7655565.0599999996</v>
      </c>
      <c r="O493" s="44">
        <v>0</v>
      </c>
      <c r="P493" s="37"/>
      <c r="Q493" s="42">
        <v>2863079844.02</v>
      </c>
      <c r="R493" s="43">
        <v>2863079844.02</v>
      </c>
      <c r="S493" s="44">
        <v>0</v>
      </c>
      <c r="T493" s="6"/>
    </row>
    <row r="494" spans="2:20" ht="25.5" customHeight="1">
      <c r="B494" s="1"/>
      <c r="C494" s="13" t="s">
        <v>495</v>
      </c>
      <c r="D494" s="11"/>
      <c r="E494" s="38">
        <v>2994304804.2600002</v>
      </c>
      <c r="F494" s="39">
        <v>2994304804.2600002</v>
      </c>
      <c r="G494" s="40">
        <v>0</v>
      </c>
      <c r="H494" s="41"/>
      <c r="I494" s="38">
        <v>12552584723.129999</v>
      </c>
      <c r="J494" s="39">
        <v>12552584723.129999</v>
      </c>
      <c r="K494" s="40">
        <v>0</v>
      </c>
      <c r="L494" s="41"/>
      <c r="M494" s="38">
        <v>0</v>
      </c>
      <c r="N494" s="39">
        <v>0</v>
      </c>
      <c r="O494" s="40">
        <v>0</v>
      </c>
      <c r="P494" s="41"/>
      <c r="Q494" s="38">
        <v>15546889527.389999</v>
      </c>
      <c r="R494" s="39">
        <v>15546889527.389999</v>
      </c>
      <c r="S494" s="40">
        <v>0</v>
      </c>
      <c r="T494" s="6"/>
    </row>
    <row r="495" spans="2:20" ht="25.5" customHeight="1">
      <c r="B495" s="1"/>
      <c r="C495" s="14" t="s">
        <v>496</v>
      </c>
      <c r="D495" s="12"/>
      <c r="E495" s="42">
        <v>0</v>
      </c>
      <c r="F495" s="43">
        <v>0</v>
      </c>
      <c r="G495" s="44">
        <v>0</v>
      </c>
      <c r="H495" s="37"/>
      <c r="I495" s="42">
        <v>0</v>
      </c>
      <c r="J495" s="43">
        <v>0</v>
      </c>
      <c r="K495" s="44">
        <v>0</v>
      </c>
      <c r="L495" s="37"/>
      <c r="M495" s="42">
        <v>0</v>
      </c>
      <c r="N495" s="43">
        <v>0</v>
      </c>
      <c r="O495" s="44">
        <v>0</v>
      </c>
      <c r="P495" s="37"/>
      <c r="Q495" s="42">
        <v>0</v>
      </c>
      <c r="R495" s="43">
        <v>0</v>
      </c>
      <c r="S495" s="44">
        <v>0</v>
      </c>
      <c r="T495" s="6"/>
    </row>
    <row r="496" spans="2:20" ht="25.5" customHeight="1">
      <c r="B496" s="1"/>
      <c r="C496" s="13" t="s">
        <v>497</v>
      </c>
      <c r="D496" s="11"/>
      <c r="E496" s="38">
        <v>0</v>
      </c>
      <c r="F496" s="39">
        <v>0</v>
      </c>
      <c r="G496" s="40">
        <v>0</v>
      </c>
      <c r="H496" s="41"/>
      <c r="I496" s="38">
        <v>0</v>
      </c>
      <c r="J496" s="39">
        <v>0</v>
      </c>
      <c r="K496" s="40">
        <v>0</v>
      </c>
      <c r="L496" s="41"/>
      <c r="M496" s="38">
        <v>0</v>
      </c>
      <c r="N496" s="39">
        <v>0</v>
      </c>
      <c r="O496" s="40">
        <v>0</v>
      </c>
      <c r="P496" s="41"/>
      <c r="Q496" s="38">
        <v>0</v>
      </c>
      <c r="R496" s="39">
        <v>0</v>
      </c>
      <c r="S496" s="40">
        <v>0</v>
      </c>
      <c r="T496" s="6"/>
    </row>
    <row r="497" spans="2:20" ht="25.5" customHeight="1">
      <c r="B497" s="1"/>
      <c r="C497" s="14" t="s">
        <v>498</v>
      </c>
      <c r="D497" s="12"/>
      <c r="E497" s="42">
        <v>34653606424.309998</v>
      </c>
      <c r="F497" s="43">
        <v>0</v>
      </c>
      <c r="G497" s="44">
        <v>34653606424.309998</v>
      </c>
      <c r="H497" s="37"/>
      <c r="I497" s="42">
        <v>10880714.119999999</v>
      </c>
      <c r="J497" s="43">
        <v>0</v>
      </c>
      <c r="K497" s="44">
        <v>10880714.119999999</v>
      </c>
      <c r="L497" s="37"/>
      <c r="M497" s="42">
        <v>35100</v>
      </c>
      <c r="N497" s="43">
        <v>0</v>
      </c>
      <c r="O497" s="44">
        <v>35100</v>
      </c>
      <c r="P497" s="37"/>
      <c r="Q497" s="42">
        <v>34664522238.43</v>
      </c>
      <c r="R497" s="43">
        <v>0</v>
      </c>
      <c r="S497" s="44">
        <v>34664522238.43</v>
      </c>
      <c r="T497" s="6"/>
    </row>
    <row r="498" spans="2:20" ht="25.5" customHeight="1">
      <c r="B498" s="1"/>
      <c r="C498" s="13" t="s">
        <v>499</v>
      </c>
      <c r="D498" s="11"/>
      <c r="E498" s="38">
        <v>34653606424.309998</v>
      </c>
      <c r="F498" s="39">
        <v>0</v>
      </c>
      <c r="G498" s="40">
        <v>34653606424.309998</v>
      </c>
      <c r="H498" s="41"/>
      <c r="I498" s="38">
        <v>10880714.119999999</v>
      </c>
      <c r="J498" s="39">
        <v>0</v>
      </c>
      <c r="K498" s="40">
        <v>10880714.119999999</v>
      </c>
      <c r="L498" s="41"/>
      <c r="M498" s="38">
        <v>35100</v>
      </c>
      <c r="N498" s="39">
        <v>0</v>
      </c>
      <c r="O498" s="40">
        <v>35100</v>
      </c>
      <c r="P498" s="41"/>
      <c r="Q498" s="38">
        <v>34664522238.43</v>
      </c>
      <c r="R498" s="39">
        <v>0</v>
      </c>
      <c r="S498" s="40">
        <v>34664522238.43</v>
      </c>
      <c r="T498" s="6"/>
    </row>
    <row r="499" spans="2:20" ht="25.5" customHeight="1">
      <c r="B499" s="1"/>
      <c r="C499" s="14" t="s">
        <v>500</v>
      </c>
      <c r="D499" s="12"/>
      <c r="E499" s="42">
        <v>0</v>
      </c>
      <c r="F499" s="43">
        <v>0</v>
      </c>
      <c r="G499" s="44">
        <v>0</v>
      </c>
      <c r="H499" s="37"/>
      <c r="I499" s="42">
        <v>0</v>
      </c>
      <c r="J499" s="43">
        <v>0</v>
      </c>
      <c r="K499" s="44">
        <v>0</v>
      </c>
      <c r="L499" s="37"/>
      <c r="M499" s="42">
        <v>0</v>
      </c>
      <c r="N499" s="43">
        <v>0</v>
      </c>
      <c r="O499" s="44">
        <v>0</v>
      </c>
      <c r="P499" s="37"/>
      <c r="Q499" s="42">
        <v>0</v>
      </c>
      <c r="R499" s="43">
        <v>0</v>
      </c>
      <c r="S499" s="44">
        <v>0</v>
      </c>
      <c r="T499" s="6"/>
    </row>
    <row r="500" spans="2:20" ht="25.5" customHeight="1">
      <c r="B500" s="1"/>
      <c r="C500" s="13" t="s">
        <v>501</v>
      </c>
      <c r="D500" s="11"/>
      <c r="E500" s="38">
        <v>0</v>
      </c>
      <c r="F500" s="39">
        <v>0</v>
      </c>
      <c r="G500" s="40">
        <v>0</v>
      </c>
      <c r="H500" s="41"/>
      <c r="I500" s="38">
        <v>0</v>
      </c>
      <c r="J500" s="39">
        <v>0</v>
      </c>
      <c r="K500" s="40">
        <v>0</v>
      </c>
      <c r="L500" s="41"/>
      <c r="M500" s="38">
        <v>0</v>
      </c>
      <c r="N500" s="39">
        <v>0</v>
      </c>
      <c r="O500" s="40">
        <v>0</v>
      </c>
      <c r="P500" s="41"/>
      <c r="Q500" s="38">
        <v>0</v>
      </c>
      <c r="R500" s="39">
        <v>0</v>
      </c>
      <c r="S500" s="40">
        <v>0</v>
      </c>
      <c r="T500" s="6"/>
    </row>
    <row r="501" spans="2:20" ht="25.5" customHeight="1">
      <c r="B501" s="1"/>
      <c r="C501" s="14" t="s">
        <v>502</v>
      </c>
      <c r="D501" s="12"/>
      <c r="E501" s="42">
        <v>0</v>
      </c>
      <c r="F501" s="43">
        <v>0</v>
      </c>
      <c r="G501" s="44">
        <v>0</v>
      </c>
      <c r="H501" s="37"/>
      <c r="I501" s="42">
        <v>0</v>
      </c>
      <c r="J501" s="43">
        <v>0</v>
      </c>
      <c r="K501" s="44">
        <v>0</v>
      </c>
      <c r="L501" s="37"/>
      <c r="M501" s="42">
        <v>0</v>
      </c>
      <c r="N501" s="43">
        <v>0</v>
      </c>
      <c r="O501" s="44">
        <v>0</v>
      </c>
      <c r="P501" s="37"/>
      <c r="Q501" s="42">
        <v>0</v>
      </c>
      <c r="R501" s="43">
        <v>0</v>
      </c>
      <c r="S501" s="44">
        <v>0</v>
      </c>
      <c r="T501" s="6"/>
    </row>
    <row r="502" spans="2:20" ht="25.5" customHeight="1">
      <c r="B502" s="1"/>
      <c r="C502" s="13" t="s">
        <v>503</v>
      </c>
      <c r="D502" s="11"/>
      <c r="E502" s="38">
        <v>0</v>
      </c>
      <c r="F502" s="39">
        <v>0</v>
      </c>
      <c r="G502" s="40">
        <v>0</v>
      </c>
      <c r="H502" s="41"/>
      <c r="I502" s="38">
        <v>0</v>
      </c>
      <c r="J502" s="39">
        <v>0</v>
      </c>
      <c r="K502" s="40">
        <v>0</v>
      </c>
      <c r="L502" s="41"/>
      <c r="M502" s="38">
        <v>0</v>
      </c>
      <c r="N502" s="39">
        <v>0</v>
      </c>
      <c r="O502" s="40">
        <v>0</v>
      </c>
      <c r="P502" s="41"/>
      <c r="Q502" s="38">
        <v>0</v>
      </c>
      <c r="R502" s="39">
        <v>0</v>
      </c>
      <c r="S502" s="40">
        <v>0</v>
      </c>
      <c r="T502" s="6"/>
    </row>
    <row r="503" spans="2:20">
      <c r="B503" s="1"/>
      <c r="C503" s="14" t="s">
        <v>504</v>
      </c>
      <c r="D503" s="12"/>
      <c r="E503" s="42">
        <v>24346992937.98</v>
      </c>
      <c r="F503" s="43">
        <v>0</v>
      </c>
      <c r="G503" s="44">
        <v>24346992937.98</v>
      </c>
      <c r="H503" s="37"/>
      <c r="I503" s="42">
        <v>2120641222.6800001</v>
      </c>
      <c r="J503" s="43">
        <v>14185705.04999995</v>
      </c>
      <c r="K503" s="44">
        <v>2106455517.6300001</v>
      </c>
      <c r="L503" s="37"/>
      <c r="M503" s="42">
        <v>498556499.99000001</v>
      </c>
      <c r="N503" s="43">
        <v>7470614.1100000143</v>
      </c>
      <c r="O503" s="44">
        <v>491085885.88</v>
      </c>
      <c r="P503" s="37"/>
      <c r="Q503" s="42">
        <v>26966190660.650002</v>
      </c>
      <c r="R503" s="43">
        <v>21656319.159999851</v>
      </c>
      <c r="S503" s="44">
        <v>26944534341.490002</v>
      </c>
      <c r="T503" s="6"/>
    </row>
    <row r="504" spans="2:20">
      <c r="B504" s="1"/>
      <c r="C504" s="13" t="s">
        <v>505</v>
      </c>
      <c r="D504" s="11"/>
      <c r="E504" s="38">
        <v>24346992937.98</v>
      </c>
      <c r="F504" s="39">
        <v>0</v>
      </c>
      <c r="G504" s="40">
        <v>24346992937.98</v>
      </c>
      <c r="H504" s="41"/>
      <c r="I504" s="38">
        <v>2106455517.6300001</v>
      </c>
      <c r="J504" s="39">
        <v>0</v>
      </c>
      <c r="K504" s="40">
        <v>2106455517.6300001</v>
      </c>
      <c r="L504" s="41"/>
      <c r="M504" s="38">
        <v>491085885.88</v>
      </c>
      <c r="N504" s="39">
        <v>0</v>
      </c>
      <c r="O504" s="40">
        <v>491085885.88</v>
      </c>
      <c r="P504" s="41"/>
      <c r="Q504" s="38">
        <v>26944534341.490002</v>
      </c>
      <c r="R504" s="39">
        <v>0</v>
      </c>
      <c r="S504" s="40">
        <v>26944534341.490002</v>
      </c>
      <c r="T504" s="6"/>
    </row>
    <row r="505" spans="2:20">
      <c r="B505" s="1"/>
      <c r="C505" s="14" t="s">
        <v>506</v>
      </c>
      <c r="D505" s="12"/>
      <c r="E505" s="42">
        <v>0</v>
      </c>
      <c r="F505" s="43">
        <v>0</v>
      </c>
      <c r="G505" s="44">
        <v>0</v>
      </c>
      <c r="H505" s="37"/>
      <c r="I505" s="42">
        <v>14185705.050000001</v>
      </c>
      <c r="J505" s="43">
        <v>14185705.050000001</v>
      </c>
      <c r="K505" s="44">
        <v>0</v>
      </c>
      <c r="L505" s="37"/>
      <c r="M505" s="42">
        <v>0</v>
      </c>
      <c r="N505" s="43">
        <v>0</v>
      </c>
      <c r="O505" s="44">
        <v>0</v>
      </c>
      <c r="P505" s="37"/>
      <c r="Q505" s="42">
        <v>14185705.050000001</v>
      </c>
      <c r="R505" s="43">
        <v>14185705.050000001</v>
      </c>
      <c r="S505" s="44">
        <v>0</v>
      </c>
      <c r="T505" s="6"/>
    </row>
    <row r="506" spans="2:20">
      <c r="B506" s="1"/>
      <c r="C506" s="13" t="s">
        <v>507</v>
      </c>
      <c r="D506" s="11"/>
      <c r="E506" s="38">
        <v>0</v>
      </c>
      <c r="F506" s="39">
        <v>0</v>
      </c>
      <c r="G506" s="40">
        <v>0</v>
      </c>
      <c r="H506" s="41"/>
      <c r="I506" s="38">
        <v>0</v>
      </c>
      <c r="J506" s="39">
        <v>0</v>
      </c>
      <c r="K506" s="40">
        <v>0</v>
      </c>
      <c r="L506" s="41"/>
      <c r="M506" s="38">
        <v>0</v>
      </c>
      <c r="N506" s="39">
        <v>0</v>
      </c>
      <c r="O506" s="40">
        <v>0</v>
      </c>
      <c r="P506" s="41"/>
      <c r="Q506" s="38">
        <v>0</v>
      </c>
      <c r="R506" s="39">
        <v>0</v>
      </c>
      <c r="S506" s="40">
        <v>0</v>
      </c>
      <c r="T506" s="6"/>
    </row>
    <row r="507" spans="2:20">
      <c r="B507" s="1"/>
      <c r="C507" s="14" t="s">
        <v>508</v>
      </c>
      <c r="D507" s="12"/>
      <c r="E507" s="42">
        <v>0</v>
      </c>
      <c r="F507" s="43">
        <v>0</v>
      </c>
      <c r="G507" s="44">
        <v>0</v>
      </c>
      <c r="H507" s="37"/>
      <c r="I507" s="42">
        <v>0</v>
      </c>
      <c r="J507" s="43">
        <v>0</v>
      </c>
      <c r="K507" s="44">
        <v>0</v>
      </c>
      <c r="L507" s="37"/>
      <c r="M507" s="42">
        <v>0</v>
      </c>
      <c r="N507" s="43">
        <v>0</v>
      </c>
      <c r="O507" s="44">
        <v>0</v>
      </c>
      <c r="P507" s="37"/>
      <c r="Q507" s="42">
        <v>0</v>
      </c>
      <c r="R507" s="43">
        <v>0</v>
      </c>
      <c r="S507" s="44">
        <v>0</v>
      </c>
      <c r="T507" s="6"/>
    </row>
    <row r="508" spans="2:20" ht="25.5" customHeight="1">
      <c r="B508" s="1"/>
      <c r="C508" s="13" t="s">
        <v>509</v>
      </c>
      <c r="D508" s="11"/>
      <c r="E508" s="38">
        <v>0</v>
      </c>
      <c r="F508" s="39">
        <v>0</v>
      </c>
      <c r="G508" s="40">
        <v>0</v>
      </c>
      <c r="H508" s="41"/>
      <c r="I508" s="38">
        <v>0</v>
      </c>
      <c r="J508" s="39">
        <v>0</v>
      </c>
      <c r="K508" s="40">
        <v>0</v>
      </c>
      <c r="L508" s="41"/>
      <c r="M508" s="38">
        <v>7470614.1100000003</v>
      </c>
      <c r="N508" s="39">
        <v>7470614.1100000003</v>
      </c>
      <c r="O508" s="40">
        <v>0</v>
      </c>
      <c r="P508" s="41"/>
      <c r="Q508" s="38">
        <v>7470614.1100000003</v>
      </c>
      <c r="R508" s="39">
        <v>7470614.1100000003</v>
      </c>
      <c r="S508" s="40">
        <v>0</v>
      </c>
      <c r="T508" s="6"/>
    </row>
    <row r="509" spans="2:20">
      <c r="B509" s="1"/>
      <c r="C509" s="14" t="s">
        <v>510</v>
      </c>
      <c r="D509" s="12"/>
      <c r="E509" s="42">
        <v>288672436791.72998</v>
      </c>
      <c r="F509" s="43">
        <v>188110343671.22</v>
      </c>
      <c r="G509" s="44">
        <v>100562093120.50999</v>
      </c>
      <c r="H509" s="37"/>
      <c r="I509" s="42">
        <v>90798127796.020004</v>
      </c>
      <c r="J509" s="43">
        <v>14355357508.62001</v>
      </c>
      <c r="K509" s="44">
        <v>76442770287.399994</v>
      </c>
      <c r="L509" s="37"/>
      <c r="M509" s="42">
        <v>23373467667.77</v>
      </c>
      <c r="N509" s="43">
        <v>4980421425.9799995</v>
      </c>
      <c r="O509" s="44">
        <v>18393046241.790001</v>
      </c>
      <c r="P509" s="37"/>
      <c r="Q509" s="42">
        <v>402844032255.52002</v>
      </c>
      <c r="R509" s="43">
        <v>207446122605.82001</v>
      </c>
      <c r="S509" s="44">
        <v>195397909649.70001</v>
      </c>
      <c r="T509" s="6"/>
    </row>
    <row r="510" spans="2:20">
      <c r="B510" s="1"/>
      <c r="C510" s="13" t="s">
        <v>511</v>
      </c>
      <c r="D510" s="11"/>
      <c r="E510" s="38">
        <v>338910944.93000001</v>
      </c>
      <c r="F510" s="39">
        <v>0</v>
      </c>
      <c r="G510" s="40">
        <v>338910944.93000001</v>
      </c>
      <c r="H510" s="41"/>
      <c r="I510" s="38">
        <v>431370698</v>
      </c>
      <c r="J510" s="39">
        <v>8602840.6999999881</v>
      </c>
      <c r="K510" s="40">
        <v>422767857.30000001</v>
      </c>
      <c r="L510" s="41"/>
      <c r="M510" s="38">
        <v>479228221.61000001</v>
      </c>
      <c r="N510" s="39">
        <v>15249007.110000011</v>
      </c>
      <c r="O510" s="40">
        <v>463979214.5</v>
      </c>
      <c r="P510" s="41"/>
      <c r="Q510" s="38">
        <v>1249509864.54</v>
      </c>
      <c r="R510" s="39">
        <v>23851847.809999939</v>
      </c>
      <c r="S510" s="40">
        <v>1225658016.73</v>
      </c>
      <c r="T510" s="6"/>
    </row>
    <row r="511" spans="2:20">
      <c r="B511" s="1"/>
      <c r="C511" s="14" t="s">
        <v>512</v>
      </c>
      <c r="D511" s="12"/>
      <c r="E511" s="42">
        <v>338910944.93000001</v>
      </c>
      <c r="F511" s="43">
        <v>0</v>
      </c>
      <c r="G511" s="44">
        <v>338910944.93000001</v>
      </c>
      <c r="H511" s="37"/>
      <c r="I511" s="42">
        <v>422767857.30000001</v>
      </c>
      <c r="J511" s="43">
        <v>0</v>
      </c>
      <c r="K511" s="44">
        <v>422767857.30000001</v>
      </c>
      <c r="L511" s="37"/>
      <c r="M511" s="42">
        <v>463979214.5</v>
      </c>
      <c r="N511" s="43">
        <v>0</v>
      </c>
      <c r="O511" s="44">
        <v>463979214.5</v>
      </c>
      <c r="P511" s="37"/>
      <c r="Q511" s="42">
        <v>1225658016.73</v>
      </c>
      <c r="R511" s="43">
        <v>0</v>
      </c>
      <c r="S511" s="44">
        <v>1225658016.73</v>
      </c>
      <c r="T511" s="6"/>
    </row>
    <row r="512" spans="2:20">
      <c r="B512" s="1"/>
      <c r="C512" s="13" t="s">
        <v>513</v>
      </c>
      <c r="D512" s="11"/>
      <c r="E512" s="38">
        <v>0</v>
      </c>
      <c r="F512" s="39">
        <v>0</v>
      </c>
      <c r="G512" s="40">
        <v>0</v>
      </c>
      <c r="H512" s="41"/>
      <c r="I512" s="38">
        <v>8599825.0299999993</v>
      </c>
      <c r="J512" s="39">
        <v>8599825.0299999993</v>
      </c>
      <c r="K512" s="40">
        <v>0</v>
      </c>
      <c r="L512" s="41"/>
      <c r="M512" s="38">
        <v>5145681.59</v>
      </c>
      <c r="N512" s="39">
        <v>5145681.59</v>
      </c>
      <c r="O512" s="40">
        <v>0</v>
      </c>
      <c r="P512" s="41"/>
      <c r="Q512" s="38">
        <v>13745506.619999999</v>
      </c>
      <c r="R512" s="39">
        <v>13745506.619999999</v>
      </c>
      <c r="S512" s="40">
        <v>0</v>
      </c>
      <c r="T512" s="6"/>
    </row>
    <row r="513" spans="2:20">
      <c r="B513" s="1"/>
      <c r="C513" s="14" t="s">
        <v>514</v>
      </c>
      <c r="D513" s="12"/>
      <c r="E513" s="42">
        <v>0</v>
      </c>
      <c r="F513" s="43">
        <v>0</v>
      </c>
      <c r="G513" s="44">
        <v>0</v>
      </c>
      <c r="H513" s="37"/>
      <c r="I513" s="42">
        <v>0</v>
      </c>
      <c r="J513" s="43">
        <v>0</v>
      </c>
      <c r="K513" s="44">
        <v>0</v>
      </c>
      <c r="L513" s="37"/>
      <c r="M513" s="42">
        <v>2370177.61</v>
      </c>
      <c r="N513" s="43">
        <v>2370177.61</v>
      </c>
      <c r="O513" s="44">
        <v>0</v>
      </c>
      <c r="P513" s="37"/>
      <c r="Q513" s="42">
        <v>2370177.61</v>
      </c>
      <c r="R513" s="43">
        <v>2370177.61</v>
      </c>
      <c r="S513" s="44">
        <v>0</v>
      </c>
      <c r="T513" s="6"/>
    </row>
    <row r="514" spans="2:20">
      <c r="B514" s="1"/>
      <c r="C514" s="13" t="s">
        <v>515</v>
      </c>
      <c r="D514" s="11"/>
      <c r="E514" s="38">
        <v>0</v>
      </c>
      <c r="F514" s="39">
        <v>0</v>
      </c>
      <c r="G514" s="40">
        <v>0</v>
      </c>
      <c r="H514" s="41"/>
      <c r="I514" s="38">
        <v>0</v>
      </c>
      <c r="J514" s="39">
        <v>0</v>
      </c>
      <c r="K514" s="40">
        <v>0</v>
      </c>
      <c r="L514" s="41"/>
      <c r="M514" s="38">
        <v>0</v>
      </c>
      <c r="N514" s="39">
        <v>0</v>
      </c>
      <c r="O514" s="40">
        <v>0</v>
      </c>
      <c r="P514" s="41"/>
      <c r="Q514" s="38">
        <v>0</v>
      </c>
      <c r="R514" s="39">
        <v>0</v>
      </c>
      <c r="S514" s="40">
        <v>0</v>
      </c>
      <c r="T514" s="6"/>
    </row>
    <row r="515" spans="2:20">
      <c r="B515" s="1"/>
      <c r="C515" s="14" t="s">
        <v>516</v>
      </c>
      <c r="D515" s="12"/>
      <c r="E515" s="42">
        <v>0</v>
      </c>
      <c r="F515" s="43">
        <v>0</v>
      </c>
      <c r="G515" s="44">
        <v>0</v>
      </c>
      <c r="H515" s="37"/>
      <c r="I515" s="42">
        <v>3015.67</v>
      </c>
      <c r="J515" s="43">
        <v>3015.67</v>
      </c>
      <c r="K515" s="44">
        <v>0</v>
      </c>
      <c r="L515" s="37"/>
      <c r="M515" s="42">
        <v>7733147.9100000001</v>
      </c>
      <c r="N515" s="43">
        <v>7733147.9100000001</v>
      </c>
      <c r="O515" s="44">
        <v>0</v>
      </c>
      <c r="P515" s="37"/>
      <c r="Q515" s="42">
        <v>7736163.5800000001</v>
      </c>
      <c r="R515" s="43">
        <v>7736163.5800000001</v>
      </c>
      <c r="S515" s="44">
        <v>0</v>
      </c>
      <c r="T515" s="6"/>
    </row>
    <row r="516" spans="2:20">
      <c r="B516" s="1"/>
      <c r="C516" s="13" t="s">
        <v>517</v>
      </c>
      <c r="D516" s="11"/>
      <c r="E516" s="38">
        <v>0</v>
      </c>
      <c r="F516" s="39">
        <v>0</v>
      </c>
      <c r="G516" s="40">
        <v>0</v>
      </c>
      <c r="H516" s="41"/>
      <c r="I516" s="38">
        <v>0</v>
      </c>
      <c r="J516" s="39">
        <v>0</v>
      </c>
      <c r="K516" s="40">
        <v>0</v>
      </c>
      <c r="L516" s="41"/>
      <c r="M516" s="38">
        <v>13449225.720000001</v>
      </c>
      <c r="N516" s="39">
        <v>0</v>
      </c>
      <c r="O516" s="40">
        <v>13449225.720000001</v>
      </c>
      <c r="P516" s="41"/>
      <c r="Q516" s="38">
        <v>13449225.720000001</v>
      </c>
      <c r="R516" s="39">
        <v>0</v>
      </c>
      <c r="S516" s="40">
        <v>13449225.720000001</v>
      </c>
      <c r="T516" s="6"/>
    </row>
    <row r="517" spans="2:20">
      <c r="B517" s="1"/>
      <c r="C517" s="14" t="s">
        <v>518</v>
      </c>
      <c r="D517" s="12"/>
      <c r="E517" s="42">
        <v>0</v>
      </c>
      <c r="F517" s="43">
        <v>0</v>
      </c>
      <c r="G517" s="44">
        <v>0</v>
      </c>
      <c r="H517" s="37"/>
      <c r="I517" s="42">
        <v>0</v>
      </c>
      <c r="J517" s="43">
        <v>0</v>
      </c>
      <c r="K517" s="44">
        <v>0</v>
      </c>
      <c r="L517" s="37"/>
      <c r="M517" s="42">
        <v>13449225.720000001</v>
      </c>
      <c r="N517" s="43">
        <v>0</v>
      </c>
      <c r="O517" s="44">
        <v>13449225.720000001</v>
      </c>
      <c r="P517" s="37"/>
      <c r="Q517" s="42">
        <v>13449225.720000001</v>
      </c>
      <c r="R517" s="43">
        <v>0</v>
      </c>
      <c r="S517" s="44">
        <v>13449225.720000001</v>
      </c>
      <c r="T517" s="6"/>
    </row>
    <row r="518" spans="2:20">
      <c r="B518" s="1"/>
      <c r="C518" s="13" t="s">
        <v>519</v>
      </c>
      <c r="D518" s="11"/>
      <c r="E518" s="38">
        <v>0</v>
      </c>
      <c r="F518" s="39">
        <v>0</v>
      </c>
      <c r="G518" s="40">
        <v>0</v>
      </c>
      <c r="H518" s="41"/>
      <c r="I518" s="38">
        <v>0</v>
      </c>
      <c r="J518" s="39">
        <v>0</v>
      </c>
      <c r="K518" s="40">
        <v>0</v>
      </c>
      <c r="L518" s="41"/>
      <c r="M518" s="38">
        <v>0</v>
      </c>
      <c r="N518" s="39">
        <v>0</v>
      </c>
      <c r="O518" s="40">
        <v>0</v>
      </c>
      <c r="P518" s="41"/>
      <c r="Q518" s="38">
        <v>0</v>
      </c>
      <c r="R518" s="39">
        <v>0</v>
      </c>
      <c r="S518" s="40">
        <v>0</v>
      </c>
      <c r="T518" s="6"/>
    </row>
    <row r="519" spans="2:20" ht="25.5" customHeight="1">
      <c r="B519" s="1"/>
      <c r="C519" s="14" t="s">
        <v>520</v>
      </c>
      <c r="D519" s="12"/>
      <c r="E519" s="42">
        <v>0</v>
      </c>
      <c r="F519" s="43">
        <v>0</v>
      </c>
      <c r="G519" s="44">
        <v>0</v>
      </c>
      <c r="H519" s="37"/>
      <c r="I519" s="42">
        <v>0</v>
      </c>
      <c r="J519" s="43">
        <v>0</v>
      </c>
      <c r="K519" s="44">
        <v>0</v>
      </c>
      <c r="L519" s="37"/>
      <c r="M519" s="42">
        <v>0</v>
      </c>
      <c r="N519" s="43">
        <v>0</v>
      </c>
      <c r="O519" s="44">
        <v>0</v>
      </c>
      <c r="P519" s="37"/>
      <c r="Q519" s="42">
        <v>0</v>
      </c>
      <c r="R519" s="43">
        <v>0</v>
      </c>
      <c r="S519" s="44">
        <v>0</v>
      </c>
      <c r="T519" s="6"/>
    </row>
    <row r="520" spans="2:20" ht="25.5" customHeight="1">
      <c r="B520" s="1"/>
      <c r="C520" s="13" t="s">
        <v>521</v>
      </c>
      <c r="D520" s="11"/>
      <c r="E520" s="38">
        <v>0</v>
      </c>
      <c r="F520" s="39">
        <v>0</v>
      </c>
      <c r="G520" s="40">
        <v>0</v>
      </c>
      <c r="H520" s="41"/>
      <c r="I520" s="38">
        <v>0</v>
      </c>
      <c r="J520" s="39">
        <v>0</v>
      </c>
      <c r="K520" s="40">
        <v>0</v>
      </c>
      <c r="L520" s="41"/>
      <c r="M520" s="38">
        <v>0</v>
      </c>
      <c r="N520" s="39">
        <v>0</v>
      </c>
      <c r="O520" s="40">
        <v>0</v>
      </c>
      <c r="P520" s="41"/>
      <c r="Q520" s="38">
        <v>0</v>
      </c>
      <c r="R520" s="39">
        <v>0</v>
      </c>
      <c r="S520" s="40">
        <v>0</v>
      </c>
      <c r="T520" s="6"/>
    </row>
    <row r="521" spans="2:20" ht="25.5" customHeight="1">
      <c r="B521" s="1"/>
      <c r="C521" s="14" t="s">
        <v>522</v>
      </c>
      <c r="D521" s="12"/>
      <c r="E521" s="42">
        <v>0</v>
      </c>
      <c r="F521" s="43">
        <v>0</v>
      </c>
      <c r="G521" s="44">
        <v>0</v>
      </c>
      <c r="H521" s="37"/>
      <c r="I521" s="42">
        <v>0</v>
      </c>
      <c r="J521" s="43">
        <v>0</v>
      </c>
      <c r="K521" s="44">
        <v>0</v>
      </c>
      <c r="L521" s="37"/>
      <c r="M521" s="42">
        <v>0</v>
      </c>
      <c r="N521" s="43">
        <v>0</v>
      </c>
      <c r="O521" s="44">
        <v>0</v>
      </c>
      <c r="P521" s="37"/>
      <c r="Q521" s="42">
        <v>0</v>
      </c>
      <c r="R521" s="43">
        <v>0</v>
      </c>
      <c r="S521" s="44">
        <v>0</v>
      </c>
      <c r="T521" s="6"/>
    </row>
    <row r="522" spans="2:20">
      <c r="B522" s="1"/>
      <c r="C522" s="13" t="s">
        <v>523</v>
      </c>
      <c r="D522" s="11"/>
      <c r="E522" s="38">
        <v>379700.04</v>
      </c>
      <c r="F522" s="39">
        <v>0</v>
      </c>
      <c r="G522" s="40">
        <v>379700.04</v>
      </c>
      <c r="H522" s="41"/>
      <c r="I522" s="38">
        <v>322500</v>
      </c>
      <c r="J522" s="39">
        <v>0</v>
      </c>
      <c r="K522" s="40">
        <v>322500</v>
      </c>
      <c r="L522" s="41"/>
      <c r="M522" s="38">
        <v>3584790.09</v>
      </c>
      <c r="N522" s="39">
        <v>0</v>
      </c>
      <c r="O522" s="40">
        <v>3584790.09</v>
      </c>
      <c r="P522" s="41"/>
      <c r="Q522" s="38">
        <v>4286990.13</v>
      </c>
      <c r="R522" s="39">
        <v>0</v>
      </c>
      <c r="S522" s="40">
        <v>4286990.13</v>
      </c>
      <c r="T522" s="6"/>
    </row>
    <row r="523" spans="2:20">
      <c r="B523" s="1"/>
      <c r="C523" s="14" t="s">
        <v>524</v>
      </c>
      <c r="D523" s="12"/>
      <c r="E523" s="42">
        <v>379700.04</v>
      </c>
      <c r="F523" s="43">
        <v>0</v>
      </c>
      <c r="G523" s="44">
        <v>379700.04</v>
      </c>
      <c r="H523" s="37"/>
      <c r="I523" s="42">
        <v>322500</v>
      </c>
      <c r="J523" s="43">
        <v>0</v>
      </c>
      <c r="K523" s="44">
        <v>322500</v>
      </c>
      <c r="L523" s="37"/>
      <c r="M523" s="42">
        <v>3584790.09</v>
      </c>
      <c r="N523" s="43">
        <v>0</v>
      </c>
      <c r="O523" s="44">
        <v>3584790.09</v>
      </c>
      <c r="P523" s="37"/>
      <c r="Q523" s="42">
        <v>4286990.13</v>
      </c>
      <c r="R523" s="43">
        <v>0</v>
      </c>
      <c r="S523" s="44">
        <v>4286990.13</v>
      </c>
      <c r="T523" s="6"/>
    </row>
    <row r="524" spans="2:20">
      <c r="B524" s="1"/>
      <c r="C524" s="13" t="s">
        <v>525</v>
      </c>
      <c r="D524" s="11"/>
      <c r="E524" s="38">
        <v>0</v>
      </c>
      <c r="F524" s="39">
        <v>0</v>
      </c>
      <c r="G524" s="40">
        <v>0</v>
      </c>
      <c r="H524" s="41"/>
      <c r="I524" s="38">
        <v>0</v>
      </c>
      <c r="J524" s="39">
        <v>0</v>
      </c>
      <c r="K524" s="40">
        <v>0</v>
      </c>
      <c r="L524" s="41"/>
      <c r="M524" s="38">
        <v>0</v>
      </c>
      <c r="N524" s="39">
        <v>0</v>
      </c>
      <c r="O524" s="40">
        <v>0</v>
      </c>
      <c r="P524" s="41"/>
      <c r="Q524" s="38">
        <v>0</v>
      </c>
      <c r="R524" s="39">
        <v>0</v>
      </c>
      <c r="S524" s="40">
        <v>0</v>
      </c>
      <c r="T524" s="6"/>
    </row>
    <row r="525" spans="2:20" ht="25.5" customHeight="1">
      <c r="B525" s="1"/>
      <c r="C525" s="14" t="s">
        <v>526</v>
      </c>
      <c r="D525" s="12"/>
      <c r="E525" s="42">
        <v>0</v>
      </c>
      <c r="F525" s="43">
        <v>0</v>
      </c>
      <c r="G525" s="44">
        <v>0</v>
      </c>
      <c r="H525" s="37"/>
      <c r="I525" s="42">
        <v>0</v>
      </c>
      <c r="J525" s="43">
        <v>0</v>
      </c>
      <c r="K525" s="44">
        <v>0</v>
      </c>
      <c r="L525" s="37"/>
      <c r="M525" s="42">
        <v>0</v>
      </c>
      <c r="N525" s="43">
        <v>0</v>
      </c>
      <c r="O525" s="44">
        <v>0</v>
      </c>
      <c r="P525" s="37"/>
      <c r="Q525" s="42">
        <v>0</v>
      </c>
      <c r="R525" s="43">
        <v>0</v>
      </c>
      <c r="S525" s="44">
        <v>0</v>
      </c>
      <c r="T525" s="6"/>
    </row>
    <row r="526" spans="2:20" ht="25.5" customHeight="1">
      <c r="B526" s="1"/>
      <c r="C526" s="13" t="s">
        <v>527</v>
      </c>
      <c r="D526" s="11"/>
      <c r="E526" s="38">
        <v>0</v>
      </c>
      <c r="F526" s="39">
        <v>0</v>
      </c>
      <c r="G526" s="40">
        <v>0</v>
      </c>
      <c r="H526" s="41"/>
      <c r="I526" s="38">
        <v>0</v>
      </c>
      <c r="J526" s="39">
        <v>0</v>
      </c>
      <c r="K526" s="40">
        <v>0</v>
      </c>
      <c r="L526" s="41"/>
      <c r="M526" s="38">
        <v>0</v>
      </c>
      <c r="N526" s="39">
        <v>0</v>
      </c>
      <c r="O526" s="40">
        <v>0</v>
      </c>
      <c r="P526" s="41"/>
      <c r="Q526" s="38">
        <v>0</v>
      </c>
      <c r="R526" s="39">
        <v>0</v>
      </c>
      <c r="S526" s="40">
        <v>0</v>
      </c>
      <c r="T526" s="6"/>
    </row>
    <row r="527" spans="2:20" ht="25.5" customHeight="1">
      <c r="B527" s="1"/>
      <c r="C527" s="14" t="s">
        <v>528</v>
      </c>
      <c r="D527" s="12"/>
      <c r="E527" s="42">
        <v>0</v>
      </c>
      <c r="F527" s="43">
        <v>0</v>
      </c>
      <c r="G527" s="44">
        <v>0</v>
      </c>
      <c r="H527" s="37"/>
      <c r="I527" s="42">
        <v>0</v>
      </c>
      <c r="J527" s="43">
        <v>0</v>
      </c>
      <c r="K527" s="44">
        <v>0</v>
      </c>
      <c r="L527" s="37"/>
      <c r="M527" s="42">
        <v>0</v>
      </c>
      <c r="N527" s="43">
        <v>0</v>
      </c>
      <c r="O527" s="44">
        <v>0</v>
      </c>
      <c r="P527" s="37"/>
      <c r="Q527" s="42">
        <v>0</v>
      </c>
      <c r="R527" s="43">
        <v>0</v>
      </c>
      <c r="S527" s="44">
        <v>0</v>
      </c>
      <c r="T527" s="6"/>
    </row>
    <row r="528" spans="2:20">
      <c r="B528" s="1"/>
      <c r="C528" s="13" t="s">
        <v>529</v>
      </c>
      <c r="D528" s="11"/>
      <c r="E528" s="38">
        <v>0</v>
      </c>
      <c r="F528" s="39">
        <v>0</v>
      </c>
      <c r="G528" s="40">
        <v>0</v>
      </c>
      <c r="H528" s="41"/>
      <c r="I528" s="38">
        <v>0</v>
      </c>
      <c r="J528" s="39">
        <v>0</v>
      </c>
      <c r="K528" s="40">
        <v>0</v>
      </c>
      <c r="L528" s="41"/>
      <c r="M528" s="38">
        <v>979354.7</v>
      </c>
      <c r="N528" s="39">
        <v>0</v>
      </c>
      <c r="O528" s="40">
        <v>979354.7</v>
      </c>
      <c r="P528" s="41"/>
      <c r="Q528" s="38">
        <v>979354.7</v>
      </c>
      <c r="R528" s="39">
        <v>0</v>
      </c>
      <c r="S528" s="40">
        <v>979354.7</v>
      </c>
      <c r="T528" s="6"/>
    </row>
    <row r="529" spans="2:20" ht="25.5" customHeight="1">
      <c r="B529" s="1"/>
      <c r="C529" s="14" t="s">
        <v>530</v>
      </c>
      <c r="D529" s="12"/>
      <c r="E529" s="42">
        <v>0</v>
      </c>
      <c r="F529" s="43">
        <v>0</v>
      </c>
      <c r="G529" s="44">
        <v>0</v>
      </c>
      <c r="H529" s="37"/>
      <c r="I529" s="42">
        <v>0</v>
      </c>
      <c r="J529" s="43">
        <v>0</v>
      </c>
      <c r="K529" s="44">
        <v>0</v>
      </c>
      <c r="L529" s="37"/>
      <c r="M529" s="42">
        <v>979354.7</v>
      </c>
      <c r="N529" s="43">
        <v>0</v>
      </c>
      <c r="O529" s="44">
        <v>979354.7</v>
      </c>
      <c r="P529" s="37"/>
      <c r="Q529" s="42">
        <v>979354.7</v>
      </c>
      <c r="R529" s="43">
        <v>0</v>
      </c>
      <c r="S529" s="44">
        <v>979354.7</v>
      </c>
      <c r="T529" s="6"/>
    </row>
    <row r="530" spans="2:20" ht="25.5" customHeight="1">
      <c r="B530" s="1"/>
      <c r="C530" s="13" t="s">
        <v>531</v>
      </c>
      <c r="D530" s="11"/>
      <c r="E530" s="38">
        <v>0</v>
      </c>
      <c r="F530" s="39">
        <v>0</v>
      </c>
      <c r="G530" s="40">
        <v>0</v>
      </c>
      <c r="H530" s="41"/>
      <c r="I530" s="38">
        <v>0</v>
      </c>
      <c r="J530" s="39">
        <v>0</v>
      </c>
      <c r="K530" s="40">
        <v>0</v>
      </c>
      <c r="L530" s="41"/>
      <c r="M530" s="38">
        <v>0</v>
      </c>
      <c r="N530" s="39">
        <v>0</v>
      </c>
      <c r="O530" s="40">
        <v>0</v>
      </c>
      <c r="P530" s="41"/>
      <c r="Q530" s="38">
        <v>0</v>
      </c>
      <c r="R530" s="39">
        <v>0</v>
      </c>
      <c r="S530" s="40">
        <v>0</v>
      </c>
      <c r="T530" s="6"/>
    </row>
    <row r="531" spans="2:20" ht="25.5" customHeight="1">
      <c r="B531" s="1"/>
      <c r="C531" s="14" t="s">
        <v>532</v>
      </c>
      <c r="D531" s="12"/>
      <c r="E531" s="42">
        <v>0</v>
      </c>
      <c r="F531" s="43">
        <v>0</v>
      </c>
      <c r="G531" s="44">
        <v>0</v>
      </c>
      <c r="H531" s="37"/>
      <c r="I531" s="42">
        <v>0</v>
      </c>
      <c r="J531" s="43">
        <v>0</v>
      </c>
      <c r="K531" s="44">
        <v>0</v>
      </c>
      <c r="L531" s="37"/>
      <c r="M531" s="42">
        <v>0</v>
      </c>
      <c r="N531" s="43">
        <v>0</v>
      </c>
      <c r="O531" s="44">
        <v>0</v>
      </c>
      <c r="P531" s="37"/>
      <c r="Q531" s="42">
        <v>0</v>
      </c>
      <c r="R531" s="43">
        <v>0</v>
      </c>
      <c r="S531" s="44">
        <v>0</v>
      </c>
      <c r="T531" s="6"/>
    </row>
    <row r="532" spans="2:20" ht="25.5" customHeight="1">
      <c r="B532" s="1"/>
      <c r="C532" s="13" t="s">
        <v>533</v>
      </c>
      <c r="D532" s="11"/>
      <c r="E532" s="38">
        <v>0</v>
      </c>
      <c r="F532" s="39">
        <v>0</v>
      </c>
      <c r="G532" s="40">
        <v>0</v>
      </c>
      <c r="H532" s="41"/>
      <c r="I532" s="38">
        <v>0</v>
      </c>
      <c r="J532" s="39">
        <v>0</v>
      </c>
      <c r="K532" s="40">
        <v>0</v>
      </c>
      <c r="L532" s="41"/>
      <c r="M532" s="38">
        <v>0</v>
      </c>
      <c r="N532" s="39">
        <v>0</v>
      </c>
      <c r="O532" s="40">
        <v>0</v>
      </c>
      <c r="P532" s="41"/>
      <c r="Q532" s="38">
        <v>0</v>
      </c>
      <c r="R532" s="39">
        <v>0</v>
      </c>
      <c r="S532" s="40">
        <v>0</v>
      </c>
      <c r="T532" s="6"/>
    </row>
    <row r="533" spans="2:20" ht="25.5" customHeight="1">
      <c r="B533" s="1"/>
      <c r="C533" s="14" t="s">
        <v>534</v>
      </c>
      <c r="D533" s="12"/>
      <c r="E533" s="42">
        <v>0</v>
      </c>
      <c r="F533" s="43">
        <v>0</v>
      </c>
      <c r="G533" s="44">
        <v>0</v>
      </c>
      <c r="H533" s="37"/>
      <c r="I533" s="42">
        <v>0</v>
      </c>
      <c r="J533" s="43">
        <v>0</v>
      </c>
      <c r="K533" s="44">
        <v>0</v>
      </c>
      <c r="L533" s="37"/>
      <c r="M533" s="42">
        <v>0</v>
      </c>
      <c r="N533" s="43">
        <v>0</v>
      </c>
      <c r="O533" s="44">
        <v>0</v>
      </c>
      <c r="P533" s="37"/>
      <c r="Q533" s="42">
        <v>0</v>
      </c>
      <c r="R533" s="43">
        <v>0</v>
      </c>
      <c r="S533" s="44">
        <v>0</v>
      </c>
      <c r="T533" s="6"/>
    </row>
    <row r="534" spans="2:20">
      <c r="B534" s="1"/>
      <c r="C534" s="13" t="s">
        <v>535</v>
      </c>
      <c r="D534" s="11"/>
      <c r="E534" s="38">
        <v>5748278.7999999998</v>
      </c>
      <c r="F534" s="39">
        <v>5748278.7999999998</v>
      </c>
      <c r="G534" s="40">
        <v>0</v>
      </c>
      <c r="H534" s="41"/>
      <c r="I534" s="38">
        <v>1697921.81</v>
      </c>
      <c r="J534" s="39">
        <v>0</v>
      </c>
      <c r="K534" s="40">
        <v>1697921.81</v>
      </c>
      <c r="L534" s="41"/>
      <c r="M534" s="38">
        <v>257896.92</v>
      </c>
      <c r="N534" s="39">
        <v>0</v>
      </c>
      <c r="O534" s="40">
        <v>257896.92</v>
      </c>
      <c r="P534" s="41"/>
      <c r="Q534" s="38">
        <v>7704097.5299999993</v>
      </c>
      <c r="R534" s="39">
        <v>5748278.7999999989</v>
      </c>
      <c r="S534" s="40">
        <v>1955818.73</v>
      </c>
      <c r="T534" s="6"/>
    </row>
    <row r="535" spans="2:20" ht="25.5" customHeight="1">
      <c r="B535" s="1"/>
      <c r="C535" s="14" t="s">
        <v>536</v>
      </c>
      <c r="D535" s="12"/>
      <c r="E535" s="42">
        <v>0</v>
      </c>
      <c r="F535" s="43">
        <v>0</v>
      </c>
      <c r="G535" s="44">
        <v>0</v>
      </c>
      <c r="H535" s="37"/>
      <c r="I535" s="42">
        <v>1697921.81</v>
      </c>
      <c r="J535" s="43">
        <v>0</v>
      </c>
      <c r="K535" s="44">
        <v>1697921.81</v>
      </c>
      <c r="L535" s="37"/>
      <c r="M535" s="42">
        <v>257896.92</v>
      </c>
      <c r="N535" s="43">
        <v>0</v>
      </c>
      <c r="O535" s="44">
        <v>257896.92</v>
      </c>
      <c r="P535" s="37"/>
      <c r="Q535" s="42">
        <v>1955818.73</v>
      </c>
      <c r="R535" s="43">
        <v>0</v>
      </c>
      <c r="S535" s="44">
        <v>1955818.73</v>
      </c>
      <c r="T535" s="6"/>
    </row>
    <row r="536" spans="2:20" ht="25.5" customHeight="1">
      <c r="B536" s="1"/>
      <c r="C536" s="13" t="s">
        <v>537</v>
      </c>
      <c r="D536" s="11"/>
      <c r="E536" s="38">
        <v>5748278.7999999998</v>
      </c>
      <c r="F536" s="39">
        <v>5748278.7999999998</v>
      </c>
      <c r="G536" s="40">
        <v>0</v>
      </c>
      <c r="H536" s="41"/>
      <c r="I536" s="38">
        <v>0</v>
      </c>
      <c r="J536" s="39">
        <v>0</v>
      </c>
      <c r="K536" s="40">
        <v>0</v>
      </c>
      <c r="L536" s="41"/>
      <c r="M536" s="38">
        <v>0</v>
      </c>
      <c r="N536" s="39">
        <v>0</v>
      </c>
      <c r="O536" s="40">
        <v>0</v>
      </c>
      <c r="P536" s="41"/>
      <c r="Q536" s="38">
        <v>5748278.7999999998</v>
      </c>
      <c r="R536" s="39">
        <v>5748278.7999999998</v>
      </c>
      <c r="S536" s="40">
        <v>0</v>
      </c>
      <c r="T536" s="6"/>
    </row>
    <row r="537" spans="2:20" ht="25.5" customHeight="1">
      <c r="B537" s="1"/>
      <c r="C537" s="14" t="s">
        <v>538</v>
      </c>
      <c r="D537" s="12"/>
      <c r="E537" s="42">
        <v>0</v>
      </c>
      <c r="F537" s="43">
        <v>0</v>
      </c>
      <c r="G537" s="44">
        <v>0</v>
      </c>
      <c r="H537" s="37"/>
      <c r="I537" s="42">
        <v>0</v>
      </c>
      <c r="J537" s="43">
        <v>0</v>
      </c>
      <c r="K537" s="44">
        <v>0</v>
      </c>
      <c r="L537" s="37"/>
      <c r="M537" s="42">
        <v>0</v>
      </c>
      <c r="N537" s="43">
        <v>0</v>
      </c>
      <c r="O537" s="44">
        <v>0</v>
      </c>
      <c r="P537" s="37"/>
      <c r="Q537" s="42">
        <v>0</v>
      </c>
      <c r="R537" s="43">
        <v>0</v>
      </c>
      <c r="S537" s="44">
        <v>0</v>
      </c>
      <c r="T537" s="6"/>
    </row>
    <row r="538" spans="2:20" ht="25.5" customHeight="1">
      <c r="B538" s="1"/>
      <c r="C538" s="13" t="s">
        <v>539</v>
      </c>
      <c r="D538" s="11"/>
      <c r="E538" s="38">
        <v>0</v>
      </c>
      <c r="F538" s="39">
        <v>0</v>
      </c>
      <c r="G538" s="40">
        <v>0</v>
      </c>
      <c r="H538" s="41"/>
      <c r="I538" s="38">
        <v>0</v>
      </c>
      <c r="J538" s="39">
        <v>0</v>
      </c>
      <c r="K538" s="40">
        <v>0</v>
      </c>
      <c r="L538" s="41"/>
      <c r="M538" s="38">
        <v>0</v>
      </c>
      <c r="N538" s="39">
        <v>0</v>
      </c>
      <c r="O538" s="40">
        <v>0</v>
      </c>
      <c r="P538" s="41"/>
      <c r="Q538" s="38">
        <v>0</v>
      </c>
      <c r="R538" s="39">
        <v>0</v>
      </c>
      <c r="S538" s="40">
        <v>0</v>
      </c>
      <c r="T538" s="6"/>
    </row>
    <row r="539" spans="2:20" ht="25.5" customHeight="1">
      <c r="B539" s="1"/>
      <c r="C539" s="14" t="s">
        <v>540</v>
      </c>
      <c r="D539" s="12"/>
      <c r="E539" s="42">
        <v>0</v>
      </c>
      <c r="F539" s="43">
        <v>0</v>
      </c>
      <c r="G539" s="44">
        <v>0</v>
      </c>
      <c r="H539" s="37"/>
      <c r="I539" s="42">
        <v>0</v>
      </c>
      <c r="J539" s="43">
        <v>0</v>
      </c>
      <c r="K539" s="44">
        <v>0</v>
      </c>
      <c r="L539" s="37"/>
      <c r="M539" s="42">
        <v>0</v>
      </c>
      <c r="N539" s="43">
        <v>0</v>
      </c>
      <c r="O539" s="44">
        <v>0</v>
      </c>
      <c r="P539" s="37"/>
      <c r="Q539" s="42">
        <v>0</v>
      </c>
      <c r="R539" s="43">
        <v>0</v>
      </c>
      <c r="S539" s="44">
        <v>0</v>
      </c>
      <c r="T539" s="6"/>
    </row>
    <row r="540" spans="2:20">
      <c r="B540" s="1"/>
      <c r="C540" s="13" t="s">
        <v>541</v>
      </c>
      <c r="D540" s="11"/>
      <c r="E540" s="38">
        <v>0</v>
      </c>
      <c r="F540" s="39">
        <v>0</v>
      </c>
      <c r="G540" s="40">
        <v>0</v>
      </c>
      <c r="H540" s="41"/>
      <c r="I540" s="38">
        <v>1456766119.8399999</v>
      </c>
      <c r="J540" s="39">
        <v>0</v>
      </c>
      <c r="K540" s="40">
        <v>1456766119.8399999</v>
      </c>
      <c r="L540" s="41"/>
      <c r="M540" s="38">
        <v>25983072.469999999</v>
      </c>
      <c r="N540" s="39">
        <v>0</v>
      </c>
      <c r="O540" s="40">
        <v>25983072.469999999</v>
      </c>
      <c r="P540" s="41"/>
      <c r="Q540" s="38">
        <v>1482749192.3099999</v>
      </c>
      <c r="R540" s="39">
        <v>0</v>
      </c>
      <c r="S540" s="40">
        <v>1482749192.3099999</v>
      </c>
      <c r="T540" s="6"/>
    </row>
    <row r="541" spans="2:20" ht="25.5" customHeight="1">
      <c r="B541" s="1"/>
      <c r="C541" s="14" t="s">
        <v>542</v>
      </c>
      <c r="D541" s="12"/>
      <c r="E541" s="42">
        <v>0</v>
      </c>
      <c r="F541" s="43">
        <v>0</v>
      </c>
      <c r="G541" s="44">
        <v>0</v>
      </c>
      <c r="H541" s="37"/>
      <c r="I541" s="42">
        <v>1456766119.8399999</v>
      </c>
      <c r="J541" s="43">
        <v>0</v>
      </c>
      <c r="K541" s="44">
        <v>1456766119.8399999</v>
      </c>
      <c r="L541" s="37"/>
      <c r="M541" s="42">
        <v>25983072.469999999</v>
      </c>
      <c r="N541" s="43">
        <v>0</v>
      </c>
      <c r="O541" s="44">
        <v>25983072.469999999</v>
      </c>
      <c r="P541" s="37"/>
      <c r="Q541" s="42">
        <v>1482749192.3099999</v>
      </c>
      <c r="R541" s="43">
        <v>0</v>
      </c>
      <c r="S541" s="44">
        <v>1482749192.3099999</v>
      </c>
      <c r="T541" s="6"/>
    </row>
    <row r="542" spans="2:20" ht="25.5" customHeight="1">
      <c r="B542" s="1"/>
      <c r="C542" s="13" t="s">
        <v>543</v>
      </c>
      <c r="D542" s="11"/>
      <c r="E542" s="38">
        <v>0</v>
      </c>
      <c r="F542" s="39">
        <v>0</v>
      </c>
      <c r="G542" s="40">
        <v>0</v>
      </c>
      <c r="H542" s="41"/>
      <c r="I542" s="38">
        <v>0</v>
      </c>
      <c r="J542" s="39">
        <v>0</v>
      </c>
      <c r="K542" s="40">
        <v>0</v>
      </c>
      <c r="L542" s="41"/>
      <c r="M542" s="38">
        <v>350452.86</v>
      </c>
      <c r="N542" s="39">
        <v>0</v>
      </c>
      <c r="O542" s="40">
        <v>350452.86</v>
      </c>
      <c r="P542" s="41"/>
      <c r="Q542" s="38">
        <v>350452.86</v>
      </c>
      <c r="R542" s="39">
        <v>0</v>
      </c>
      <c r="S542" s="40">
        <v>350452.86</v>
      </c>
      <c r="T542" s="6"/>
    </row>
    <row r="543" spans="2:20" ht="25.5" customHeight="1">
      <c r="B543" s="1"/>
      <c r="C543" s="14" t="s">
        <v>544</v>
      </c>
      <c r="D543" s="12"/>
      <c r="E543" s="42">
        <v>0</v>
      </c>
      <c r="F543" s="43">
        <v>0</v>
      </c>
      <c r="G543" s="44">
        <v>0</v>
      </c>
      <c r="H543" s="37"/>
      <c r="I543" s="42">
        <v>0</v>
      </c>
      <c r="J543" s="43">
        <v>0</v>
      </c>
      <c r="K543" s="44">
        <v>0</v>
      </c>
      <c r="L543" s="37"/>
      <c r="M543" s="42">
        <v>350452.86</v>
      </c>
      <c r="N543" s="43">
        <v>0</v>
      </c>
      <c r="O543" s="44">
        <v>350452.86</v>
      </c>
      <c r="P543" s="37"/>
      <c r="Q543" s="42">
        <v>350452.86</v>
      </c>
      <c r="R543" s="43">
        <v>0</v>
      </c>
      <c r="S543" s="44">
        <v>350452.86</v>
      </c>
      <c r="T543" s="6"/>
    </row>
    <row r="544" spans="2:20">
      <c r="B544" s="1"/>
      <c r="C544" s="13" t="s">
        <v>545</v>
      </c>
      <c r="D544" s="11"/>
      <c r="E544" s="38">
        <v>9827710290.5900002</v>
      </c>
      <c r="F544" s="39">
        <v>248732556.32999989</v>
      </c>
      <c r="G544" s="40">
        <v>9578977734.2600002</v>
      </c>
      <c r="H544" s="41"/>
      <c r="I544" s="38">
        <v>62048896374.589996</v>
      </c>
      <c r="J544" s="39">
        <v>2769965652.609993</v>
      </c>
      <c r="K544" s="40">
        <v>59278930721.980003</v>
      </c>
      <c r="L544" s="41"/>
      <c r="M544" s="38">
        <v>16318748203.09</v>
      </c>
      <c r="N544" s="39">
        <v>1563954977.210001</v>
      </c>
      <c r="O544" s="40">
        <v>14754793225.879999</v>
      </c>
      <c r="P544" s="41"/>
      <c r="Q544" s="38">
        <v>88195354868.269989</v>
      </c>
      <c r="R544" s="39">
        <v>4582653186.1499786</v>
      </c>
      <c r="S544" s="40">
        <v>83612701682.12001</v>
      </c>
      <c r="T544" s="6"/>
    </row>
    <row r="545" spans="2:20">
      <c r="B545" s="1"/>
      <c r="C545" s="14" t="s">
        <v>546</v>
      </c>
      <c r="D545" s="12"/>
      <c r="E545" s="42">
        <v>9578977734.2600002</v>
      </c>
      <c r="F545" s="43">
        <v>0</v>
      </c>
      <c r="G545" s="44">
        <v>9578977734.2600002</v>
      </c>
      <c r="H545" s="37"/>
      <c r="I545" s="42">
        <v>59278930721.980003</v>
      </c>
      <c r="J545" s="43">
        <v>0</v>
      </c>
      <c r="K545" s="44">
        <v>59278930721.980003</v>
      </c>
      <c r="L545" s="37"/>
      <c r="M545" s="42">
        <v>14754793225.879999</v>
      </c>
      <c r="N545" s="43">
        <v>0</v>
      </c>
      <c r="O545" s="44">
        <v>14754793225.879999</v>
      </c>
      <c r="P545" s="37"/>
      <c r="Q545" s="42">
        <v>83612701682.119995</v>
      </c>
      <c r="R545" s="43">
        <v>0</v>
      </c>
      <c r="S545" s="44">
        <v>83612701682.119995</v>
      </c>
      <c r="T545" s="6"/>
    </row>
    <row r="546" spans="2:20">
      <c r="B546" s="1"/>
      <c r="C546" s="13" t="s">
        <v>547</v>
      </c>
      <c r="D546" s="11"/>
      <c r="E546" s="38">
        <v>0</v>
      </c>
      <c r="F546" s="39">
        <v>0</v>
      </c>
      <c r="G546" s="40">
        <v>0</v>
      </c>
      <c r="H546" s="41"/>
      <c r="I546" s="38">
        <v>2217899411.9000001</v>
      </c>
      <c r="J546" s="39">
        <v>2217899411.9000001</v>
      </c>
      <c r="K546" s="40">
        <v>0</v>
      </c>
      <c r="L546" s="41"/>
      <c r="M546" s="38">
        <v>737555008.98000002</v>
      </c>
      <c r="N546" s="39">
        <v>737555008.98000002</v>
      </c>
      <c r="O546" s="40">
        <v>0</v>
      </c>
      <c r="P546" s="41"/>
      <c r="Q546" s="38">
        <v>2955454420.8800001</v>
      </c>
      <c r="R546" s="39">
        <v>2955454420.8800001</v>
      </c>
      <c r="S546" s="40">
        <v>0</v>
      </c>
      <c r="T546" s="6"/>
    </row>
    <row r="547" spans="2:20">
      <c r="B547" s="1"/>
      <c r="C547" s="14" t="s">
        <v>548</v>
      </c>
      <c r="D547" s="12"/>
      <c r="E547" s="42">
        <v>0</v>
      </c>
      <c r="F547" s="43">
        <v>0</v>
      </c>
      <c r="G547" s="44">
        <v>0</v>
      </c>
      <c r="H547" s="37"/>
      <c r="I547" s="42">
        <v>468093269.63999999</v>
      </c>
      <c r="J547" s="43">
        <v>468093269.63999999</v>
      </c>
      <c r="K547" s="44">
        <v>0</v>
      </c>
      <c r="L547" s="37"/>
      <c r="M547" s="42">
        <v>794422945.73000002</v>
      </c>
      <c r="N547" s="43">
        <v>794422945.73000002</v>
      </c>
      <c r="O547" s="44">
        <v>0</v>
      </c>
      <c r="P547" s="37"/>
      <c r="Q547" s="42">
        <v>1262516215.3699999</v>
      </c>
      <c r="R547" s="43">
        <v>1262516215.3699999</v>
      </c>
      <c r="S547" s="44">
        <v>0</v>
      </c>
      <c r="T547" s="6"/>
    </row>
    <row r="548" spans="2:20">
      <c r="B548" s="1"/>
      <c r="C548" s="13" t="s">
        <v>549</v>
      </c>
      <c r="D548" s="11"/>
      <c r="E548" s="38">
        <v>248732556.33000001</v>
      </c>
      <c r="F548" s="39">
        <v>248732556.33000001</v>
      </c>
      <c r="G548" s="40">
        <v>0</v>
      </c>
      <c r="H548" s="41"/>
      <c r="I548" s="38">
        <v>790006.47</v>
      </c>
      <c r="J548" s="39">
        <v>790006.47</v>
      </c>
      <c r="K548" s="40">
        <v>0</v>
      </c>
      <c r="L548" s="41"/>
      <c r="M548" s="38">
        <v>11674566.43</v>
      </c>
      <c r="N548" s="39">
        <v>11674566.43</v>
      </c>
      <c r="O548" s="40">
        <v>0</v>
      </c>
      <c r="P548" s="41"/>
      <c r="Q548" s="38">
        <v>261197129.22999999</v>
      </c>
      <c r="R548" s="39">
        <v>261197129.22999999</v>
      </c>
      <c r="S548" s="40">
        <v>0</v>
      </c>
      <c r="T548" s="6"/>
    </row>
    <row r="549" spans="2:20">
      <c r="B549" s="1"/>
      <c r="C549" s="14" t="s">
        <v>550</v>
      </c>
      <c r="D549" s="12"/>
      <c r="E549" s="42">
        <v>0</v>
      </c>
      <c r="F549" s="43">
        <v>0</v>
      </c>
      <c r="G549" s="44">
        <v>0</v>
      </c>
      <c r="H549" s="37"/>
      <c r="I549" s="42">
        <v>83182964.599999994</v>
      </c>
      <c r="J549" s="43">
        <v>83182964.599999994</v>
      </c>
      <c r="K549" s="44">
        <v>0</v>
      </c>
      <c r="L549" s="37"/>
      <c r="M549" s="42">
        <v>20302456.07</v>
      </c>
      <c r="N549" s="43">
        <v>20302456.07</v>
      </c>
      <c r="O549" s="44">
        <v>0</v>
      </c>
      <c r="P549" s="37"/>
      <c r="Q549" s="42">
        <v>103485420.67</v>
      </c>
      <c r="R549" s="43">
        <v>103485420.67</v>
      </c>
      <c r="S549" s="44">
        <v>0</v>
      </c>
      <c r="T549" s="6"/>
    </row>
    <row r="550" spans="2:20">
      <c r="B550" s="1"/>
      <c r="C550" s="13" t="s">
        <v>551</v>
      </c>
      <c r="D550" s="11"/>
      <c r="E550" s="38">
        <v>278499687577.37</v>
      </c>
      <c r="F550" s="39">
        <v>187855862836.09</v>
      </c>
      <c r="G550" s="40">
        <v>90643824741.279999</v>
      </c>
      <c r="H550" s="41"/>
      <c r="I550" s="38">
        <v>26859074181.779999</v>
      </c>
      <c r="J550" s="39">
        <v>11576789015.309999</v>
      </c>
      <c r="K550" s="40">
        <v>15282285166.469999</v>
      </c>
      <c r="L550" s="41"/>
      <c r="M550" s="38">
        <v>6530886450.3100004</v>
      </c>
      <c r="N550" s="39">
        <v>3401217441.6599998</v>
      </c>
      <c r="O550" s="40">
        <v>3129669008.6500001</v>
      </c>
      <c r="P550" s="41"/>
      <c r="Q550" s="38">
        <v>311889648209.46002</v>
      </c>
      <c r="R550" s="39">
        <v>202833869293.06</v>
      </c>
      <c r="S550" s="40">
        <v>109055778916.39999</v>
      </c>
      <c r="T550" s="6"/>
    </row>
    <row r="551" spans="2:20">
      <c r="B551" s="1"/>
      <c r="C551" s="14" t="s">
        <v>552</v>
      </c>
      <c r="D551" s="12"/>
      <c r="E551" s="42">
        <v>90643824741.279999</v>
      </c>
      <c r="F551" s="43">
        <v>0</v>
      </c>
      <c r="G551" s="44">
        <v>90643824741.279999</v>
      </c>
      <c r="H551" s="37"/>
      <c r="I551" s="42">
        <v>15282285166.469999</v>
      </c>
      <c r="J551" s="43">
        <v>0</v>
      </c>
      <c r="K551" s="44">
        <v>15282285166.469999</v>
      </c>
      <c r="L551" s="37"/>
      <c r="M551" s="42">
        <v>3129669008.6500001</v>
      </c>
      <c r="N551" s="43">
        <v>0</v>
      </c>
      <c r="O551" s="44">
        <v>3129669008.6500001</v>
      </c>
      <c r="P551" s="37"/>
      <c r="Q551" s="42">
        <v>109055778916.39999</v>
      </c>
      <c r="R551" s="43">
        <v>0</v>
      </c>
      <c r="S551" s="44">
        <v>109055778916.39999</v>
      </c>
      <c r="T551" s="6"/>
    </row>
    <row r="552" spans="2:20">
      <c r="B552" s="1"/>
      <c r="C552" s="13" t="s">
        <v>553</v>
      </c>
      <c r="D552" s="11"/>
      <c r="E552" s="38">
        <v>181926840593.42001</v>
      </c>
      <c r="F552" s="39">
        <v>181926840593.42001</v>
      </c>
      <c r="G552" s="40">
        <v>0</v>
      </c>
      <c r="H552" s="41"/>
      <c r="I552" s="38">
        <v>8735785148.4500008</v>
      </c>
      <c r="J552" s="39">
        <v>8735785148.4500008</v>
      </c>
      <c r="K552" s="40">
        <v>0</v>
      </c>
      <c r="L552" s="41"/>
      <c r="M552" s="38">
        <v>3329620004.3400002</v>
      </c>
      <c r="N552" s="39">
        <v>3329620004.3400002</v>
      </c>
      <c r="O552" s="40">
        <v>0</v>
      </c>
      <c r="P552" s="41"/>
      <c r="Q552" s="38">
        <v>193992245746.20999</v>
      </c>
      <c r="R552" s="39">
        <v>193992245746.20999</v>
      </c>
      <c r="S552" s="40">
        <v>0</v>
      </c>
      <c r="T552" s="6"/>
    </row>
    <row r="553" spans="2:20">
      <c r="B553" s="1"/>
      <c r="C553" s="14" t="s">
        <v>554</v>
      </c>
      <c r="D553" s="12"/>
      <c r="E553" s="42">
        <v>0</v>
      </c>
      <c r="F553" s="43">
        <v>0</v>
      </c>
      <c r="G553" s="44">
        <v>0</v>
      </c>
      <c r="H553" s="37"/>
      <c r="I553" s="42">
        <v>1993776187.48</v>
      </c>
      <c r="J553" s="43">
        <v>1993776187.48</v>
      </c>
      <c r="K553" s="44">
        <v>0</v>
      </c>
      <c r="L553" s="37"/>
      <c r="M553" s="42">
        <v>43707624.93</v>
      </c>
      <c r="N553" s="43">
        <v>43707624.93</v>
      </c>
      <c r="O553" s="44">
        <v>0</v>
      </c>
      <c r="P553" s="37"/>
      <c r="Q553" s="42">
        <v>2037483812.4100001</v>
      </c>
      <c r="R553" s="43">
        <v>2037483812.4100001</v>
      </c>
      <c r="S553" s="44">
        <v>0</v>
      </c>
      <c r="T553" s="6"/>
    </row>
    <row r="554" spans="2:20" ht="25.5" customHeight="1">
      <c r="B554" s="1"/>
      <c r="C554" s="13" t="s">
        <v>555</v>
      </c>
      <c r="D554" s="11"/>
      <c r="E554" s="38">
        <v>2418216884.5100002</v>
      </c>
      <c r="F554" s="39">
        <v>2418216884.5100002</v>
      </c>
      <c r="G554" s="40">
        <v>0</v>
      </c>
      <c r="H554" s="41"/>
      <c r="I554" s="38">
        <v>63710298.719999999</v>
      </c>
      <c r="J554" s="39">
        <v>63710298.719999999</v>
      </c>
      <c r="K554" s="40">
        <v>0</v>
      </c>
      <c r="L554" s="41"/>
      <c r="M554" s="38">
        <v>4529530.1900000004</v>
      </c>
      <c r="N554" s="39">
        <v>4529530.1900000004</v>
      </c>
      <c r="O554" s="40">
        <v>0</v>
      </c>
      <c r="P554" s="41"/>
      <c r="Q554" s="38">
        <v>2486456713.4200001</v>
      </c>
      <c r="R554" s="39">
        <v>2486456713.4200001</v>
      </c>
      <c r="S554" s="40">
        <v>0</v>
      </c>
      <c r="T554" s="6"/>
    </row>
    <row r="555" spans="2:20" ht="25.5" customHeight="1">
      <c r="B555" s="1"/>
      <c r="C555" s="14" t="s">
        <v>556</v>
      </c>
      <c r="D555" s="12"/>
      <c r="E555" s="42">
        <v>3510805358.1599998</v>
      </c>
      <c r="F555" s="43">
        <v>3510805358.1599998</v>
      </c>
      <c r="G555" s="44">
        <v>0</v>
      </c>
      <c r="H555" s="37"/>
      <c r="I555" s="42">
        <v>783517380.65999997</v>
      </c>
      <c r="J555" s="43">
        <v>783517380.65999997</v>
      </c>
      <c r="K555" s="44">
        <v>0</v>
      </c>
      <c r="L555" s="37"/>
      <c r="M555" s="42">
        <v>23360282.199999999</v>
      </c>
      <c r="N555" s="43">
        <v>23360282.199999999</v>
      </c>
      <c r="O555" s="44">
        <v>0</v>
      </c>
      <c r="P555" s="37"/>
      <c r="Q555" s="42">
        <v>4317683021.0200005</v>
      </c>
      <c r="R555" s="43">
        <v>4317683021.0200005</v>
      </c>
      <c r="S555" s="44">
        <v>0</v>
      </c>
      <c r="T555" s="6"/>
    </row>
    <row r="556" spans="2:20">
      <c r="B556" s="1"/>
      <c r="C556" s="13" t="s">
        <v>557</v>
      </c>
      <c r="D556" s="11"/>
      <c r="E556" s="38">
        <v>7483191474564.6504</v>
      </c>
      <c r="F556" s="39">
        <v>76675838485.799805</v>
      </c>
      <c r="G556" s="40">
        <v>7406515636078.8506</v>
      </c>
      <c r="H556" s="41"/>
      <c r="I556" s="38">
        <v>2619296773966.7598</v>
      </c>
      <c r="J556" s="39">
        <v>456401352908.02948</v>
      </c>
      <c r="K556" s="40">
        <v>2162895421058.73</v>
      </c>
      <c r="L556" s="41"/>
      <c r="M556" s="38">
        <v>645879040353.19995</v>
      </c>
      <c r="N556" s="39">
        <v>74212426014.849976</v>
      </c>
      <c r="O556" s="40">
        <v>571666614338.34998</v>
      </c>
      <c r="P556" s="41"/>
      <c r="Q556" s="38">
        <v>10748367288884.609</v>
      </c>
      <c r="R556" s="39">
        <v>607289617408.67969</v>
      </c>
      <c r="S556" s="40">
        <v>10141077671475.93</v>
      </c>
      <c r="T556" s="6"/>
    </row>
    <row r="557" spans="2:20" ht="25.5" customHeight="1">
      <c r="B557" s="1"/>
      <c r="C557" s="14" t="s">
        <v>558</v>
      </c>
      <c r="D557" s="12"/>
      <c r="E557" s="42">
        <v>2775416810.3400002</v>
      </c>
      <c r="F557" s="43">
        <v>14233467.03999996</v>
      </c>
      <c r="G557" s="44">
        <v>2761183343.3000002</v>
      </c>
      <c r="H557" s="37"/>
      <c r="I557" s="42">
        <v>37530383128.559998</v>
      </c>
      <c r="J557" s="43">
        <v>3177485399.1399961</v>
      </c>
      <c r="K557" s="44">
        <v>34352897729.419998</v>
      </c>
      <c r="L557" s="37"/>
      <c r="M557" s="42">
        <v>69642806345.899994</v>
      </c>
      <c r="N557" s="43">
        <v>32829467261.069988</v>
      </c>
      <c r="O557" s="44">
        <v>36813339084.830002</v>
      </c>
      <c r="P557" s="37"/>
      <c r="Q557" s="42">
        <v>109948606284.8</v>
      </c>
      <c r="R557" s="43">
        <v>36021186127.249977</v>
      </c>
      <c r="S557" s="44">
        <v>73927420157.550003</v>
      </c>
      <c r="T557" s="6"/>
    </row>
    <row r="558" spans="2:20">
      <c r="B558" s="1"/>
      <c r="C558" s="13" t="s">
        <v>559</v>
      </c>
      <c r="D558" s="11"/>
      <c r="E558" s="38">
        <v>725044612.90999997</v>
      </c>
      <c r="F558" s="39">
        <v>0</v>
      </c>
      <c r="G558" s="40">
        <v>725044612.90999997</v>
      </c>
      <c r="H558" s="41"/>
      <c r="I558" s="38">
        <v>29910365637.25</v>
      </c>
      <c r="J558" s="39">
        <v>0</v>
      </c>
      <c r="K558" s="40">
        <v>29910365637.25</v>
      </c>
      <c r="L558" s="41"/>
      <c r="M558" s="38">
        <v>21001275631.779999</v>
      </c>
      <c r="N558" s="39">
        <v>0</v>
      </c>
      <c r="O558" s="40">
        <v>21001275631.779999</v>
      </c>
      <c r="P558" s="41"/>
      <c r="Q558" s="38">
        <v>51636685881.940002</v>
      </c>
      <c r="R558" s="39">
        <v>0</v>
      </c>
      <c r="S558" s="40">
        <v>51636685881.940002</v>
      </c>
      <c r="T558" s="6"/>
    </row>
    <row r="559" spans="2:20">
      <c r="B559" s="1"/>
      <c r="C559" s="14" t="s">
        <v>560</v>
      </c>
      <c r="D559" s="12"/>
      <c r="E559" s="42">
        <v>725044612.90999997</v>
      </c>
      <c r="F559" s="43">
        <v>0</v>
      </c>
      <c r="G559" s="44">
        <v>725044612.90999997</v>
      </c>
      <c r="H559" s="37"/>
      <c r="I559" s="42">
        <v>29910365637.25</v>
      </c>
      <c r="J559" s="43">
        <v>0</v>
      </c>
      <c r="K559" s="44">
        <v>29910365637.25</v>
      </c>
      <c r="L559" s="37"/>
      <c r="M559" s="42">
        <v>21001275631.779999</v>
      </c>
      <c r="N559" s="43">
        <v>0</v>
      </c>
      <c r="O559" s="44">
        <v>21001275631.779999</v>
      </c>
      <c r="P559" s="37"/>
      <c r="Q559" s="42">
        <v>51636685881.940002</v>
      </c>
      <c r="R559" s="43">
        <v>0</v>
      </c>
      <c r="S559" s="44">
        <v>51636685881.940002</v>
      </c>
      <c r="T559" s="6"/>
    </row>
    <row r="560" spans="2:20">
      <c r="B560" s="1"/>
      <c r="C560" s="13" t="s">
        <v>561</v>
      </c>
      <c r="D560" s="11"/>
      <c r="E560" s="38">
        <v>1615855497.3900001</v>
      </c>
      <c r="F560" s="39">
        <v>0</v>
      </c>
      <c r="G560" s="40">
        <v>1615855497.3900001</v>
      </c>
      <c r="H560" s="41"/>
      <c r="I560" s="38">
        <v>4160807377.1199999</v>
      </c>
      <c r="J560" s="39">
        <v>0</v>
      </c>
      <c r="K560" s="40">
        <v>4160807377.1199999</v>
      </c>
      <c r="L560" s="41"/>
      <c r="M560" s="38">
        <v>2235077115.6900001</v>
      </c>
      <c r="N560" s="39">
        <v>35318441.789999962</v>
      </c>
      <c r="O560" s="40">
        <v>2199758673.9000001</v>
      </c>
      <c r="P560" s="41"/>
      <c r="Q560" s="38">
        <v>8011739990.1999998</v>
      </c>
      <c r="R560" s="39">
        <v>35318441.789999962</v>
      </c>
      <c r="S560" s="40">
        <v>7976421548.4099998</v>
      </c>
      <c r="T560" s="6"/>
    </row>
    <row r="561" spans="2:20">
      <c r="B561" s="1"/>
      <c r="C561" s="14" t="s">
        <v>562</v>
      </c>
      <c r="D561" s="12"/>
      <c r="E561" s="42">
        <v>1615855497.3900001</v>
      </c>
      <c r="F561" s="43">
        <v>0</v>
      </c>
      <c r="G561" s="44">
        <v>1615855497.3900001</v>
      </c>
      <c r="H561" s="37"/>
      <c r="I561" s="42">
        <v>4160807377.1199999</v>
      </c>
      <c r="J561" s="43">
        <v>0</v>
      </c>
      <c r="K561" s="44">
        <v>4160807377.1199999</v>
      </c>
      <c r="L561" s="37"/>
      <c r="M561" s="42">
        <v>2199758673.9000001</v>
      </c>
      <c r="N561" s="43">
        <v>0</v>
      </c>
      <c r="O561" s="44">
        <v>2199758673.9000001</v>
      </c>
      <c r="P561" s="37"/>
      <c r="Q561" s="42">
        <v>7976421548.4100008</v>
      </c>
      <c r="R561" s="43">
        <v>0</v>
      </c>
      <c r="S561" s="44">
        <v>7976421548.4100008</v>
      </c>
      <c r="T561" s="6"/>
    </row>
    <row r="562" spans="2:20">
      <c r="B562" s="1"/>
      <c r="C562" s="13" t="s">
        <v>563</v>
      </c>
      <c r="D562" s="11"/>
      <c r="E562" s="38">
        <v>0</v>
      </c>
      <c r="F562" s="39">
        <v>0</v>
      </c>
      <c r="G562" s="40">
        <v>0</v>
      </c>
      <c r="H562" s="41"/>
      <c r="I562" s="38">
        <v>0</v>
      </c>
      <c r="J562" s="39">
        <v>0</v>
      </c>
      <c r="K562" s="40">
        <v>0</v>
      </c>
      <c r="L562" s="41"/>
      <c r="M562" s="38">
        <v>1656225.41</v>
      </c>
      <c r="N562" s="39">
        <v>1656225.41</v>
      </c>
      <c r="O562" s="40">
        <v>0</v>
      </c>
      <c r="P562" s="41"/>
      <c r="Q562" s="38">
        <v>1656225.41</v>
      </c>
      <c r="R562" s="39">
        <v>1656225.41</v>
      </c>
      <c r="S562" s="40">
        <v>0</v>
      </c>
      <c r="T562" s="6"/>
    </row>
    <row r="563" spans="2:20" ht="25.5" customHeight="1">
      <c r="B563" s="1"/>
      <c r="C563" s="14" t="s">
        <v>564</v>
      </c>
      <c r="D563" s="12"/>
      <c r="E563" s="42">
        <v>0</v>
      </c>
      <c r="F563" s="43">
        <v>0</v>
      </c>
      <c r="G563" s="44">
        <v>0</v>
      </c>
      <c r="H563" s="37"/>
      <c r="I563" s="42">
        <v>0</v>
      </c>
      <c r="J563" s="43">
        <v>0</v>
      </c>
      <c r="K563" s="44">
        <v>0</v>
      </c>
      <c r="L563" s="37"/>
      <c r="M563" s="42">
        <v>19158077.890000001</v>
      </c>
      <c r="N563" s="43">
        <v>19158077.890000001</v>
      </c>
      <c r="O563" s="44">
        <v>0</v>
      </c>
      <c r="P563" s="37"/>
      <c r="Q563" s="42">
        <v>19158077.890000001</v>
      </c>
      <c r="R563" s="43">
        <v>19158077.890000001</v>
      </c>
      <c r="S563" s="44">
        <v>0</v>
      </c>
      <c r="T563" s="6"/>
    </row>
    <row r="564" spans="2:20" ht="25.5" customHeight="1">
      <c r="B564" s="1"/>
      <c r="C564" s="13" t="s">
        <v>565</v>
      </c>
      <c r="D564" s="11"/>
      <c r="E564" s="38">
        <v>0</v>
      </c>
      <c r="F564" s="39">
        <v>0</v>
      </c>
      <c r="G564" s="40">
        <v>0</v>
      </c>
      <c r="H564" s="41"/>
      <c r="I564" s="38">
        <v>0</v>
      </c>
      <c r="J564" s="39">
        <v>0</v>
      </c>
      <c r="K564" s="40">
        <v>0</v>
      </c>
      <c r="L564" s="41"/>
      <c r="M564" s="38">
        <v>0</v>
      </c>
      <c r="N564" s="39">
        <v>0</v>
      </c>
      <c r="O564" s="40">
        <v>0</v>
      </c>
      <c r="P564" s="41"/>
      <c r="Q564" s="38">
        <v>0</v>
      </c>
      <c r="R564" s="39">
        <v>0</v>
      </c>
      <c r="S564" s="40">
        <v>0</v>
      </c>
      <c r="T564" s="6"/>
    </row>
    <row r="565" spans="2:20" ht="25.5" customHeight="1">
      <c r="B565" s="1"/>
      <c r="C565" s="14" t="s">
        <v>566</v>
      </c>
      <c r="D565" s="12"/>
      <c r="E565" s="42">
        <v>0</v>
      </c>
      <c r="F565" s="43">
        <v>0</v>
      </c>
      <c r="G565" s="44">
        <v>0</v>
      </c>
      <c r="H565" s="37"/>
      <c r="I565" s="42">
        <v>0</v>
      </c>
      <c r="J565" s="43">
        <v>0</v>
      </c>
      <c r="K565" s="44">
        <v>0</v>
      </c>
      <c r="L565" s="37"/>
      <c r="M565" s="42">
        <v>14504138.49</v>
      </c>
      <c r="N565" s="43">
        <v>14504138.49</v>
      </c>
      <c r="O565" s="44">
        <v>0</v>
      </c>
      <c r="P565" s="37"/>
      <c r="Q565" s="42">
        <v>14504138.49</v>
      </c>
      <c r="R565" s="43">
        <v>14504138.49</v>
      </c>
      <c r="S565" s="44">
        <v>0</v>
      </c>
      <c r="T565" s="6"/>
    </row>
    <row r="566" spans="2:20">
      <c r="B566" s="1"/>
      <c r="C566" s="13" t="s">
        <v>567</v>
      </c>
      <c r="D566" s="11"/>
      <c r="E566" s="38">
        <v>0</v>
      </c>
      <c r="F566" s="39">
        <v>0</v>
      </c>
      <c r="G566" s="40">
        <v>0</v>
      </c>
      <c r="H566" s="41"/>
      <c r="I566" s="38">
        <v>85731486.650000006</v>
      </c>
      <c r="J566" s="39">
        <v>0</v>
      </c>
      <c r="K566" s="40">
        <v>85731486.650000006</v>
      </c>
      <c r="L566" s="41"/>
      <c r="M566" s="38">
        <v>274129560.82999998</v>
      </c>
      <c r="N566" s="39">
        <v>0</v>
      </c>
      <c r="O566" s="40">
        <v>274129560.82999998</v>
      </c>
      <c r="P566" s="41"/>
      <c r="Q566" s="38">
        <v>359861047.48000002</v>
      </c>
      <c r="R566" s="39">
        <v>0</v>
      </c>
      <c r="S566" s="40">
        <v>359861047.48000002</v>
      </c>
      <c r="T566" s="6"/>
    </row>
    <row r="567" spans="2:20">
      <c r="B567" s="1"/>
      <c r="C567" s="14" t="s">
        <v>568</v>
      </c>
      <c r="D567" s="12"/>
      <c r="E567" s="42">
        <v>0</v>
      </c>
      <c r="F567" s="43">
        <v>0</v>
      </c>
      <c r="G567" s="44">
        <v>0</v>
      </c>
      <c r="H567" s="37"/>
      <c r="I567" s="42">
        <v>85731486.650000006</v>
      </c>
      <c r="J567" s="43">
        <v>0</v>
      </c>
      <c r="K567" s="44">
        <v>85731486.650000006</v>
      </c>
      <c r="L567" s="37"/>
      <c r="M567" s="42">
        <v>274129560.82999998</v>
      </c>
      <c r="N567" s="43">
        <v>0</v>
      </c>
      <c r="O567" s="44">
        <v>274129560.82999998</v>
      </c>
      <c r="P567" s="37"/>
      <c r="Q567" s="42">
        <v>359861047.48000002</v>
      </c>
      <c r="R567" s="43">
        <v>0</v>
      </c>
      <c r="S567" s="44">
        <v>359861047.48000002</v>
      </c>
      <c r="T567" s="6"/>
    </row>
    <row r="568" spans="2:20">
      <c r="B568" s="1"/>
      <c r="C568" s="13" t="s">
        <v>569</v>
      </c>
      <c r="D568" s="11"/>
      <c r="E568" s="38">
        <v>434516700.04000002</v>
      </c>
      <c r="F568" s="39">
        <v>14233467.04000002</v>
      </c>
      <c r="G568" s="40">
        <v>420283233</v>
      </c>
      <c r="H568" s="41"/>
      <c r="I568" s="38">
        <v>3373478627.54</v>
      </c>
      <c r="J568" s="39">
        <v>3177485399.1399999</v>
      </c>
      <c r="K568" s="40">
        <v>195993228.40000001</v>
      </c>
      <c r="L568" s="41"/>
      <c r="M568" s="38">
        <v>46132324037.599998</v>
      </c>
      <c r="N568" s="39">
        <v>32794148819.279999</v>
      </c>
      <c r="O568" s="40">
        <v>13338175218.32</v>
      </c>
      <c r="P568" s="41"/>
      <c r="Q568" s="38">
        <v>49940319365.18</v>
      </c>
      <c r="R568" s="39">
        <v>35985867685.459999</v>
      </c>
      <c r="S568" s="40">
        <v>13954451679.719999</v>
      </c>
      <c r="T568" s="6"/>
    </row>
    <row r="569" spans="2:20">
      <c r="B569" s="1"/>
      <c r="C569" s="14" t="s">
        <v>570</v>
      </c>
      <c r="D569" s="12"/>
      <c r="E569" s="42">
        <v>420283233</v>
      </c>
      <c r="F569" s="43">
        <v>0</v>
      </c>
      <c r="G569" s="44">
        <v>420283233</v>
      </c>
      <c r="H569" s="37"/>
      <c r="I569" s="42">
        <v>195993228.40000001</v>
      </c>
      <c r="J569" s="43">
        <v>0</v>
      </c>
      <c r="K569" s="44">
        <v>195993228.40000001</v>
      </c>
      <c r="L569" s="37"/>
      <c r="M569" s="42">
        <v>13338175218.32</v>
      </c>
      <c r="N569" s="43">
        <v>0</v>
      </c>
      <c r="O569" s="44">
        <v>13338175218.32</v>
      </c>
      <c r="P569" s="37"/>
      <c r="Q569" s="42">
        <v>13954451679.719999</v>
      </c>
      <c r="R569" s="43">
        <v>0</v>
      </c>
      <c r="S569" s="44">
        <v>13954451679.719999</v>
      </c>
      <c r="T569" s="6"/>
    </row>
    <row r="570" spans="2:20">
      <c r="B570" s="1"/>
      <c r="C570" s="13" t="s">
        <v>571</v>
      </c>
      <c r="D570" s="11"/>
      <c r="E570" s="38">
        <v>14233467.039999999</v>
      </c>
      <c r="F570" s="39">
        <v>14233467.039999999</v>
      </c>
      <c r="G570" s="40">
        <v>0</v>
      </c>
      <c r="H570" s="41"/>
      <c r="I570" s="38">
        <v>302943666.50999999</v>
      </c>
      <c r="J570" s="39">
        <v>302943666.50999999</v>
      </c>
      <c r="K570" s="40">
        <v>0</v>
      </c>
      <c r="L570" s="41"/>
      <c r="M570" s="38">
        <v>10470822295.74</v>
      </c>
      <c r="N570" s="39">
        <v>10470822295.74</v>
      </c>
      <c r="O570" s="40">
        <v>0</v>
      </c>
      <c r="P570" s="41"/>
      <c r="Q570" s="38">
        <v>10787999429.290001</v>
      </c>
      <c r="R570" s="39">
        <v>10787999429.290001</v>
      </c>
      <c r="S570" s="40">
        <v>0</v>
      </c>
      <c r="T570" s="6"/>
    </row>
    <row r="571" spans="2:20">
      <c r="B571" s="1"/>
      <c r="C571" s="14" t="s">
        <v>572</v>
      </c>
      <c r="D571" s="12"/>
      <c r="E571" s="42">
        <v>0</v>
      </c>
      <c r="F571" s="43">
        <v>0</v>
      </c>
      <c r="G571" s="44">
        <v>0</v>
      </c>
      <c r="H571" s="37"/>
      <c r="I571" s="42">
        <v>2874541732.6300001</v>
      </c>
      <c r="J571" s="43">
        <v>2874541732.6300001</v>
      </c>
      <c r="K571" s="44">
        <v>0</v>
      </c>
      <c r="L571" s="37"/>
      <c r="M571" s="42">
        <v>21524885468.77</v>
      </c>
      <c r="N571" s="43">
        <v>21524885468.77</v>
      </c>
      <c r="O571" s="44">
        <v>0</v>
      </c>
      <c r="P571" s="37"/>
      <c r="Q571" s="42">
        <v>24399427201.400002</v>
      </c>
      <c r="R571" s="43">
        <v>24399427201.400002</v>
      </c>
      <c r="S571" s="44">
        <v>0</v>
      </c>
      <c r="T571" s="6"/>
    </row>
    <row r="572" spans="2:20">
      <c r="B572" s="1"/>
      <c r="C572" s="13" t="s">
        <v>573</v>
      </c>
      <c r="D572" s="11"/>
      <c r="E572" s="38">
        <v>0</v>
      </c>
      <c r="F572" s="39">
        <v>0</v>
      </c>
      <c r="G572" s="40">
        <v>0</v>
      </c>
      <c r="H572" s="41"/>
      <c r="I572" s="38">
        <v>0</v>
      </c>
      <c r="J572" s="39">
        <v>0</v>
      </c>
      <c r="K572" s="40">
        <v>0</v>
      </c>
      <c r="L572" s="41"/>
      <c r="M572" s="38">
        <v>142397868.77000001</v>
      </c>
      <c r="N572" s="39">
        <v>142397868.77000001</v>
      </c>
      <c r="O572" s="40">
        <v>0</v>
      </c>
      <c r="P572" s="41"/>
      <c r="Q572" s="38">
        <v>142397868.77000001</v>
      </c>
      <c r="R572" s="39">
        <v>142397868.77000001</v>
      </c>
      <c r="S572" s="40">
        <v>0</v>
      </c>
      <c r="T572" s="6"/>
    </row>
    <row r="573" spans="2:20">
      <c r="B573" s="1"/>
      <c r="C573" s="14" t="s">
        <v>574</v>
      </c>
      <c r="D573" s="12"/>
      <c r="E573" s="42">
        <v>0</v>
      </c>
      <c r="F573" s="43">
        <v>0</v>
      </c>
      <c r="G573" s="44">
        <v>0</v>
      </c>
      <c r="H573" s="37"/>
      <c r="I573" s="42">
        <v>0</v>
      </c>
      <c r="J573" s="43">
        <v>0</v>
      </c>
      <c r="K573" s="44">
        <v>0</v>
      </c>
      <c r="L573" s="37"/>
      <c r="M573" s="42">
        <v>656043186</v>
      </c>
      <c r="N573" s="43">
        <v>656043186</v>
      </c>
      <c r="O573" s="44">
        <v>0</v>
      </c>
      <c r="P573" s="37"/>
      <c r="Q573" s="42">
        <v>656043186</v>
      </c>
      <c r="R573" s="43">
        <v>656043186</v>
      </c>
      <c r="S573" s="44">
        <v>0</v>
      </c>
      <c r="T573" s="6"/>
    </row>
    <row r="574" spans="2:20">
      <c r="B574" s="1"/>
      <c r="C574" s="13" t="s">
        <v>575</v>
      </c>
      <c r="D574" s="11"/>
      <c r="E574" s="38">
        <v>5123188673654.7695</v>
      </c>
      <c r="F574" s="39">
        <v>55130310868.119141</v>
      </c>
      <c r="G574" s="40">
        <v>5068058362786.6504</v>
      </c>
      <c r="H574" s="41"/>
      <c r="I574" s="38">
        <v>750245327942.01001</v>
      </c>
      <c r="J574" s="39">
        <v>446977854965.03998</v>
      </c>
      <c r="K574" s="40">
        <v>303267472976.96997</v>
      </c>
      <c r="L574" s="41"/>
      <c r="M574" s="38">
        <v>75419514151.199997</v>
      </c>
      <c r="N574" s="39">
        <v>37866256769.009987</v>
      </c>
      <c r="O574" s="40">
        <v>37553257382.190002</v>
      </c>
      <c r="P574" s="41"/>
      <c r="Q574" s="38">
        <v>5948853515747.9785</v>
      </c>
      <c r="R574" s="39">
        <v>539974422602.16888</v>
      </c>
      <c r="S574" s="40">
        <v>5408879093145.8105</v>
      </c>
      <c r="T574" s="6"/>
    </row>
    <row r="575" spans="2:20">
      <c r="B575" s="1"/>
      <c r="C575" s="14" t="s">
        <v>576</v>
      </c>
      <c r="D575" s="12"/>
      <c r="E575" s="42">
        <v>4960681873306.0303</v>
      </c>
      <c r="F575" s="43">
        <v>55130310868.120117</v>
      </c>
      <c r="G575" s="44">
        <v>4905551562437.9102</v>
      </c>
      <c r="H575" s="37"/>
      <c r="I575" s="42">
        <v>635831841413.77002</v>
      </c>
      <c r="J575" s="43">
        <v>439642623650.09003</v>
      </c>
      <c r="K575" s="44">
        <v>196189217763.67999</v>
      </c>
      <c r="L575" s="37"/>
      <c r="M575" s="42">
        <v>49526405589.410004</v>
      </c>
      <c r="N575" s="43">
        <v>29822234369.07</v>
      </c>
      <c r="O575" s="44">
        <v>19704171220.34</v>
      </c>
      <c r="P575" s="37"/>
      <c r="Q575" s="42">
        <v>5646040120309.21</v>
      </c>
      <c r="R575" s="43">
        <v>524595168887.28027</v>
      </c>
      <c r="S575" s="44">
        <v>5121444951421.9297</v>
      </c>
      <c r="T575" s="6"/>
    </row>
    <row r="576" spans="2:20">
      <c r="B576" s="1"/>
      <c r="C576" s="13" t="s">
        <v>577</v>
      </c>
      <c r="D576" s="11"/>
      <c r="E576" s="38">
        <v>4905551562437.9102</v>
      </c>
      <c r="F576" s="39">
        <v>0</v>
      </c>
      <c r="G576" s="40">
        <v>4905551562437.9102</v>
      </c>
      <c r="H576" s="41"/>
      <c r="I576" s="38">
        <v>196189217763.67999</v>
      </c>
      <c r="J576" s="39">
        <v>0</v>
      </c>
      <c r="K576" s="40">
        <v>196189217763.67999</v>
      </c>
      <c r="L576" s="41"/>
      <c r="M576" s="38">
        <v>19704171220.34</v>
      </c>
      <c r="N576" s="39">
        <v>0</v>
      </c>
      <c r="O576" s="40">
        <v>19704171220.34</v>
      </c>
      <c r="P576" s="41"/>
      <c r="Q576" s="38">
        <v>5121444951421.9297</v>
      </c>
      <c r="R576" s="39">
        <v>0</v>
      </c>
      <c r="S576" s="40">
        <v>5121444951421.9297</v>
      </c>
      <c r="T576" s="6"/>
    </row>
    <row r="577" spans="2:20">
      <c r="B577" s="1"/>
      <c r="C577" s="14" t="s">
        <v>578</v>
      </c>
      <c r="D577" s="12"/>
      <c r="E577" s="42">
        <v>55130310868.120003</v>
      </c>
      <c r="F577" s="43">
        <v>55130310868.120003</v>
      </c>
      <c r="G577" s="44">
        <v>0</v>
      </c>
      <c r="H577" s="37"/>
      <c r="I577" s="42">
        <v>336225413.75999999</v>
      </c>
      <c r="J577" s="43">
        <v>336225413.75999999</v>
      </c>
      <c r="K577" s="44">
        <v>0</v>
      </c>
      <c r="L577" s="37"/>
      <c r="M577" s="42">
        <v>132057917.58</v>
      </c>
      <c r="N577" s="43">
        <v>132057917.58</v>
      </c>
      <c r="O577" s="44">
        <v>0</v>
      </c>
      <c r="P577" s="37"/>
      <c r="Q577" s="42">
        <v>55598594199.459999</v>
      </c>
      <c r="R577" s="43">
        <v>55598594199.459999</v>
      </c>
      <c r="S577" s="44">
        <v>0</v>
      </c>
      <c r="T577" s="6"/>
    </row>
    <row r="578" spans="2:20" ht="25.5" customHeight="1">
      <c r="B578" s="1"/>
      <c r="C578" s="13" t="s">
        <v>579</v>
      </c>
      <c r="D578" s="11"/>
      <c r="E578" s="38">
        <v>0</v>
      </c>
      <c r="F578" s="39">
        <v>0</v>
      </c>
      <c r="G578" s="40">
        <v>0</v>
      </c>
      <c r="H578" s="41"/>
      <c r="I578" s="38">
        <v>439306398236.33002</v>
      </c>
      <c r="J578" s="39">
        <v>439306398236.33002</v>
      </c>
      <c r="K578" s="40">
        <v>0</v>
      </c>
      <c r="L578" s="41"/>
      <c r="M578" s="38">
        <v>27782458716.919998</v>
      </c>
      <c r="N578" s="39">
        <v>27782458716.919998</v>
      </c>
      <c r="O578" s="40">
        <v>0</v>
      </c>
      <c r="P578" s="41"/>
      <c r="Q578" s="38">
        <v>467088856953.25</v>
      </c>
      <c r="R578" s="39">
        <v>467088856953.25</v>
      </c>
      <c r="S578" s="40">
        <v>0</v>
      </c>
      <c r="T578" s="6"/>
    </row>
    <row r="579" spans="2:20" ht="25.5" customHeight="1">
      <c r="B579" s="1"/>
      <c r="C579" s="14" t="s">
        <v>580</v>
      </c>
      <c r="D579" s="12"/>
      <c r="E579" s="42">
        <v>0</v>
      </c>
      <c r="F579" s="43">
        <v>0</v>
      </c>
      <c r="G579" s="44">
        <v>0</v>
      </c>
      <c r="H579" s="37"/>
      <c r="I579" s="42">
        <v>0</v>
      </c>
      <c r="J579" s="43">
        <v>0</v>
      </c>
      <c r="K579" s="44">
        <v>0</v>
      </c>
      <c r="L579" s="37"/>
      <c r="M579" s="42">
        <v>507730748.06</v>
      </c>
      <c r="N579" s="43">
        <v>507730748.06</v>
      </c>
      <c r="O579" s="44">
        <v>0</v>
      </c>
      <c r="P579" s="37"/>
      <c r="Q579" s="42">
        <v>507730748.06</v>
      </c>
      <c r="R579" s="43">
        <v>507730748.06</v>
      </c>
      <c r="S579" s="44">
        <v>0</v>
      </c>
      <c r="T579" s="6"/>
    </row>
    <row r="580" spans="2:20" ht="25.5" customHeight="1">
      <c r="B580" s="1"/>
      <c r="C580" s="13" t="s">
        <v>581</v>
      </c>
      <c r="D580" s="11"/>
      <c r="E580" s="38">
        <v>0</v>
      </c>
      <c r="F580" s="39">
        <v>0</v>
      </c>
      <c r="G580" s="40">
        <v>0</v>
      </c>
      <c r="H580" s="41"/>
      <c r="I580" s="38">
        <v>0</v>
      </c>
      <c r="J580" s="39">
        <v>0</v>
      </c>
      <c r="K580" s="40">
        <v>0</v>
      </c>
      <c r="L580" s="41"/>
      <c r="M580" s="38">
        <v>1399986986.51</v>
      </c>
      <c r="N580" s="39">
        <v>1399986986.51</v>
      </c>
      <c r="O580" s="40">
        <v>0</v>
      </c>
      <c r="P580" s="41"/>
      <c r="Q580" s="38">
        <v>1399986986.51</v>
      </c>
      <c r="R580" s="39">
        <v>1399986986.51</v>
      </c>
      <c r="S580" s="40">
        <v>0</v>
      </c>
      <c r="T580" s="6"/>
    </row>
    <row r="581" spans="2:20">
      <c r="B581" s="1"/>
      <c r="C581" s="14" t="s">
        <v>582</v>
      </c>
      <c r="D581" s="12"/>
      <c r="E581" s="42">
        <v>150651928164.60999</v>
      </c>
      <c r="F581" s="43">
        <v>0</v>
      </c>
      <c r="G581" s="44">
        <v>150651928164.60999</v>
      </c>
      <c r="H581" s="37"/>
      <c r="I581" s="42">
        <v>86357953401</v>
      </c>
      <c r="J581" s="43">
        <v>0</v>
      </c>
      <c r="K581" s="44">
        <v>86357953401</v>
      </c>
      <c r="L581" s="37"/>
      <c r="M581" s="42">
        <v>8272141447.9700003</v>
      </c>
      <c r="N581" s="43">
        <v>0</v>
      </c>
      <c r="O581" s="44">
        <v>8272141447.9700003</v>
      </c>
      <c r="P581" s="37"/>
      <c r="Q581" s="42">
        <v>245282023013.57999</v>
      </c>
      <c r="R581" s="43">
        <v>0</v>
      </c>
      <c r="S581" s="44">
        <v>245282023013.57999</v>
      </c>
      <c r="T581" s="6"/>
    </row>
    <row r="582" spans="2:20">
      <c r="B582" s="1"/>
      <c r="C582" s="13" t="s">
        <v>583</v>
      </c>
      <c r="D582" s="11"/>
      <c r="E582" s="38">
        <v>150651928164.60999</v>
      </c>
      <c r="F582" s="39">
        <v>0</v>
      </c>
      <c r="G582" s="40">
        <v>150651928164.60999</v>
      </c>
      <c r="H582" s="41"/>
      <c r="I582" s="38">
        <v>86357953401</v>
      </c>
      <c r="J582" s="39">
        <v>0</v>
      </c>
      <c r="K582" s="40">
        <v>86357953401</v>
      </c>
      <c r="L582" s="41"/>
      <c r="M582" s="38">
        <v>8272141447.9700003</v>
      </c>
      <c r="N582" s="39">
        <v>0</v>
      </c>
      <c r="O582" s="40">
        <v>8272141447.9700003</v>
      </c>
      <c r="P582" s="41"/>
      <c r="Q582" s="38">
        <v>245282023013.57999</v>
      </c>
      <c r="R582" s="39">
        <v>0</v>
      </c>
      <c r="S582" s="40">
        <v>245282023013.57999</v>
      </c>
      <c r="T582" s="6"/>
    </row>
    <row r="583" spans="2:20">
      <c r="B583" s="1"/>
      <c r="C583" s="14" t="s">
        <v>584</v>
      </c>
      <c r="D583" s="12"/>
      <c r="E583" s="42">
        <v>250596947.88999999</v>
      </c>
      <c r="F583" s="43">
        <v>0</v>
      </c>
      <c r="G583" s="44">
        <v>250596947.88999999</v>
      </c>
      <c r="H583" s="37"/>
      <c r="I583" s="42">
        <v>13468346905.99</v>
      </c>
      <c r="J583" s="43">
        <v>7300037113.3400002</v>
      </c>
      <c r="K583" s="44">
        <v>6168309792.6499996</v>
      </c>
      <c r="L583" s="37"/>
      <c r="M583" s="42">
        <v>12306198438.74</v>
      </c>
      <c r="N583" s="43">
        <v>8037457146.1000004</v>
      </c>
      <c r="O583" s="44">
        <v>4268741292.6399999</v>
      </c>
      <c r="P583" s="37"/>
      <c r="Q583" s="42">
        <v>26025142292.619999</v>
      </c>
      <c r="R583" s="43">
        <v>15337494259.440001</v>
      </c>
      <c r="S583" s="44">
        <v>10687648033.18</v>
      </c>
      <c r="T583" s="6"/>
    </row>
    <row r="584" spans="2:20" ht="25.5" customHeight="1">
      <c r="B584" s="1"/>
      <c r="C584" s="13" t="s">
        <v>585</v>
      </c>
      <c r="D584" s="11"/>
      <c r="E584" s="38">
        <v>250596947.88999999</v>
      </c>
      <c r="F584" s="39">
        <v>0</v>
      </c>
      <c r="G584" s="40">
        <v>250596947.88999999</v>
      </c>
      <c r="H584" s="41"/>
      <c r="I584" s="38">
        <v>6168309792.6499996</v>
      </c>
      <c r="J584" s="39">
        <v>0</v>
      </c>
      <c r="K584" s="40">
        <v>6168309792.6499996</v>
      </c>
      <c r="L584" s="41"/>
      <c r="M584" s="38">
        <v>4268741292.6399999</v>
      </c>
      <c r="N584" s="39">
        <v>0</v>
      </c>
      <c r="O584" s="40">
        <v>4268741292.6399999</v>
      </c>
      <c r="P584" s="41"/>
      <c r="Q584" s="38">
        <v>10687648033.18</v>
      </c>
      <c r="R584" s="39">
        <v>0</v>
      </c>
      <c r="S584" s="40">
        <v>10687648033.18</v>
      </c>
      <c r="T584" s="6"/>
    </row>
    <row r="585" spans="2:20" ht="25.5" customHeight="1">
      <c r="B585" s="1"/>
      <c r="C585" s="14" t="s">
        <v>586</v>
      </c>
      <c r="D585" s="12"/>
      <c r="E585" s="42">
        <v>0</v>
      </c>
      <c r="F585" s="43">
        <v>0</v>
      </c>
      <c r="G585" s="44">
        <v>0</v>
      </c>
      <c r="H585" s="37"/>
      <c r="I585" s="42">
        <v>7300037113.3400002</v>
      </c>
      <c r="J585" s="43">
        <v>7300037113.3400002</v>
      </c>
      <c r="K585" s="44">
        <v>0</v>
      </c>
      <c r="L585" s="37"/>
      <c r="M585" s="42">
        <v>7914560264.1199999</v>
      </c>
      <c r="N585" s="43">
        <v>7914560264.1199999</v>
      </c>
      <c r="O585" s="44">
        <v>0</v>
      </c>
      <c r="P585" s="37"/>
      <c r="Q585" s="42">
        <v>15214597377.459999</v>
      </c>
      <c r="R585" s="43">
        <v>15214597377.459999</v>
      </c>
      <c r="S585" s="44">
        <v>0</v>
      </c>
      <c r="T585" s="6"/>
    </row>
    <row r="586" spans="2:20" ht="25.5" customHeight="1">
      <c r="B586" s="1"/>
      <c r="C586" s="13" t="s">
        <v>587</v>
      </c>
      <c r="D586" s="11"/>
      <c r="E586" s="38">
        <v>0</v>
      </c>
      <c r="F586" s="39">
        <v>0</v>
      </c>
      <c r="G586" s="40">
        <v>0</v>
      </c>
      <c r="H586" s="41"/>
      <c r="I586" s="38">
        <v>0</v>
      </c>
      <c r="J586" s="39">
        <v>0</v>
      </c>
      <c r="K586" s="40">
        <v>0</v>
      </c>
      <c r="L586" s="41"/>
      <c r="M586" s="38">
        <v>107751842.56999999</v>
      </c>
      <c r="N586" s="39">
        <v>107751842.56999999</v>
      </c>
      <c r="O586" s="40">
        <v>0</v>
      </c>
      <c r="P586" s="41"/>
      <c r="Q586" s="38">
        <v>107751842.56999999</v>
      </c>
      <c r="R586" s="39">
        <v>107751842.56999999</v>
      </c>
      <c r="S586" s="40">
        <v>0</v>
      </c>
      <c r="T586" s="6"/>
    </row>
    <row r="587" spans="2:20" ht="25.5" customHeight="1">
      <c r="B587" s="1"/>
      <c r="C587" s="14" t="s">
        <v>588</v>
      </c>
      <c r="D587" s="12"/>
      <c r="E587" s="42">
        <v>0</v>
      </c>
      <c r="F587" s="43">
        <v>0</v>
      </c>
      <c r="G587" s="44">
        <v>0</v>
      </c>
      <c r="H587" s="37"/>
      <c r="I587" s="42">
        <v>0</v>
      </c>
      <c r="J587" s="43">
        <v>0</v>
      </c>
      <c r="K587" s="44">
        <v>0</v>
      </c>
      <c r="L587" s="37"/>
      <c r="M587" s="42">
        <v>15145039.41</v>
      </c>
      <c r="N587" s="43">
        <v>15145039.41</v>
      </c>
      <c r="O587" s="44">
        <v>0</v>
      </c>
      <c r="P587" s="37"/>
      <c r="Q587" s="42">
        <v>15145039.41</v>
      </c>
      <c r="R587" s="43">
        <v>15145039.41</v>
      </c>
      <c r="S587" s="44">
        <v>0</v>
      </c>
      <c r="T587" s="6"/>
    </row>
    <row r="588" spans="2:20">
      <c r="B588" s="1"/>
      <c r="C588" s="13" t="s">
        <v>589</v>
      </c>
      <c r="D588" s="11"/>
      <c r="E588" s="38">
        <v>11604275236.24</v>
      </c>
      <c r="F588" s="39">
        <v>0</v>
      </c>
      <c r="G588" s="40">
        <v>11604275236.24</v>
      </c>
      <c r="H588" s="41"/>
      <c r="I588" s="38">
        <v>14551992019.639999</v>
      </c>
      <c r="J588" s="39">
        <v>0</v>
      </c>
      <c r="K588" s="40">
        <v>14551992019.639999</v>
      </c>
      <c r="L588" s="41"/>
      <c r="M588" s="38">
        <v>5354372523.1999998</v>
      </c>
      <c r="N588" s="39">
        <v>0</v>
      </c>
      <c r="O588" s="40">
        <v>5354372523.1999998</v>
      </c>
      <c r="P588" s="41"/>
      <c r="Q588" s="38">
        <v>31510639779.080002</v>
      </c>
      <c r="R588" s="39">
        <v>3.814697265625E-6</v>
      </c>
      <c r="S588" s="40">
        <v>31510639779.080002</v>
      </c>
      <c r="T588" s="6"/>
    </row>
    <row r="589" spans="2:20">
      <c r="B589" s="1"/>
      <c r="C589" s="14" t="s">
        <v>590</v>
      </c>
      <c r="D589" s="12"/>
      <c r="E589" s="42">
        <v>11604275236.24</v>
      </c>
      <c r="F589" s="43">
        <v>0</v>
      </c>
      <c r="G589" s="44">
        <v>11604275236.24</v>
      </c>
      <c r="H589" s="37"/>
      <c r="I589" s="42">
        <v>14551992019.639999</v>
      </c>
      <c r="J589" s="43">
        <v>0</v>
      </c>
      <c r="K589" s="44">
        <v>14551992019.639999</v>
      </c>
      <c r="L589" s="37"/>
      <c r="M589" s="42">
        <v>5354372523.1999998</v>
      </c>
      <c r="N589" s="43">
        <v>0</v>
      </c>
      <c r="O589" s="44">
        <v>5354372523.1999998</v>
      </c>
      <c r="P589" s="37"/>
      <c r="Q589" s="42">
        <v>31510639779.080002</v>
      </c>
      <c r="R589" s="43">
        <v>0</v>
      </c>
      <c r="S589" s="44">
        <v>31510639779.080002</v>
      </c>
      <c r="T589" s="6"/>
    </row>
    <row r="590" spans="2:20" ht="25.5" customHeight="1">
      <c r="B590" s="1"/>
      <c r="C590" s="13" t="s">
        <v>591</v>
      </c>
      <c r="D590" s="11"/>
      <c r="E590" s="38">
        <v>0</v>
      </c>
      <c r="F590" s="39">
        <v>0</v>
      </c>
      <c r="G590" s="40">
        <v>0</v>
      </c>
      <c r="H590" s="41"/>
      <c r="I590" s="38">
        <v>44361606384.489998</v>
      </c>
      <c r="J590" s="39">
        <v>18816943036.27</v>
      </c>
      <c r="K590" s="40">
        <v>25544663348.220001</v>
      </c>
      <c r="L590" s="41"/>
      <c r="M590" s="38">
        <v>3062382712.8400002</v>
      </c>
      <c r="N590" s="39">
        <v>2827909980.9699998</v>
      </c>
      <c r="O590" s="40">
        <v>234472731.87</v>
      </c>
      <c r="P590" s="41"/>
      <c r="Q590" s="38">
        <v>47423989097.330002</v>
      </c>
      <c r="R590" s="39">
        <v>21644853017.240002</v>
      </c>
      <c r="S590" s="40">
        <v>25779136080.09</v>
      </c>
      <c r="T590" s="6"/>
    </row>
    <row r="591" spans="2:20" ht="25.5" customHeight="1">
      <c r="B591" s="1"/>
      <c r="C591" s="14" t="s">
        <v>592</v>
      </c>
      <c r="D591" s="12"/>
      <c r="E591" s="42">
        <v>0</v>
      </c>
      <c r="F591" s="43">
        <v>0</v>
      </c>
      <c r="G591" s="44">
        <v>0</v>
      </c>
      <c r="H591" s="37"/>
      <c r="I591" s="42">
        <v>25544663348.220001</v>
      </c>
      <c r="J591" s="43">
        <v>0</v>
      </c>
      <c r="K591" s="44">
        <v>25544663348.220001</v>
      </c>
      <c r="L591" s="37"/>
      <c r="M591" s="42">
        <v>234472731.87</v>
      </c>
      <c r="N591" s="43">
        <v>0</v>
      </c>
      <c r="O591" s="44">
        <v>234472731.87</v>
      </c>
      <c r="P591" s="37"/>
      <c r="Q591" s="42">
        <v>25779136080.09</v>
      </c>
      <c r="R591" s="43">
        <v>0</v>
      </c>
      <c r="S591" s="44">
        <v>25779136080.09</v>
      </c>
      <c r="T591" s="6"/>
    </row>
    <row r="592" spans="2:20" ht="25.5" customHeight="1">
      <c r="B592" s="1"/>
      <c r="C592" s="13" t="s">
        <v>593</v>
      </c>
      <c r="D592" s="11"/>
      <c r="E592" s="38">
        <v>0</v>
      </c>
      <c r="F592" s="39">
        <v>0</v>
      </c>
      <c r="G592" s="40">
        <v>0</v>
      </c>
      <c r="H592" s="41"/>
      <c r="I592" s="38">
        <v>0</v>
      </c>
      <c r="J592" s="39">
        <v>0</v>
      </c>
      <c r="K592" s="40">
        <v>0</v>
      </c>
      <c r="L592" s="41"/>
      <c r="M592" s="38">
        <v>83129.52</v>
      </c>
      <c r="N592" s="39">
        <v>83129.52</v>
      </c>
      <c r="O592" s="40">
        <v>0</v>
      </c>
      <c r="P592" s="41"/>
      <c r="Q592" s="38">
        <v>83129.52</v>
      </c>
      <c r="R592" s="39">
        <v>83129.52</v>
      </c>
      <c r="S592" s="40">
        <v>0</v>
      </c>
      <c r="T592" s="6"/>
    </row>
    <row r="593" spans="2:20" ht="25.5" customHeight="1">
      <c r="B593" s="1"/>
      <c r="C593" s="14" t="s">
        <v>594</v>
      </c>
      <c r="D593" s="12"/>
      <c r="E593" s="42">
        <v>0</v>
      </c>
      <c r="F593" s="43">
        <v>0</v>
      </c>
      <c r="G593" s="44">
        <v>0</v>
      </c>
      <c r="H593" s="37"/>
      <c r="I593" s="42">
        <v>18816943036.27</v>
      </c>
      <c r="J593" s="43">
        <v>18816943036.27</v>
      </c>
      <c r="K593" s="44">
        <v>0</v>
      </c>
      <c r="L593" s="37"/>
      <c r="M593" s="42">
        <v>2802413551.3000002</v>
      </c>
      <c r="N593" s="43">
        <v>2802413551.3000002</v>
      </c>
      <c r="O593" s="44">
        <v>0</v>
      </c>
      <c r="P593" s="37"/>
      <c r="Q593" s="42">
        <v>21619356587.57</v>
      </c>
      <c r="R593" s="43">
        <v>21619356587.57</v>
      </c>
      <c r="S593" s="44">
        <v>0</v>
      </c>
      <c r="T593" s="6"/>
    </row>
    <row r="594" spans="2:20" ht="25.5" customHeight="1">
      <c r="B594" s="1"/>
      <c r="C594" s="13" t="s">
        <v>595</v>
      </c>
      <c r="D594" s="11"/>
      <c r="E594" s="38">
        <v>0</v>
      </c>
      <c r="F594" s="39">
        <v>0</v>
      </c>
      <c r="G594" s="40">
        <v>0</v>
      </c>
      <c r="H594" s="41"/>
      <c r="I594" s="38">
        <v>0</v>
      </c>
      <c r="J594" s="39">
        <v>0</v>
      </c>
      <c r="K594" s="40">
        <v>0</v>
      </c>
      <c r="L594" s="41"/>
      <c r="M594" s="38">
        <v>24989379.969999999</v>
      </c>
      <c r="N594" s="39">
        <v>24989379.969999999</v>
      </c>
      <c r="O594" s="40">
        <v>0</v>
      </c>
      <c r="P594" s="41"/>
      <c r="Q594" s="38">
        <v>24989379.969999999</v>
      </c>
      <c r="R594" s="39">
        <v>24989379.969999999</v>
      </c>
      <c r="S594" s="40">
        <v>0</v>
      </c>
      <c r="T594" s="6"/>
    </row>
    <row r="595" spans="2:20" ht="25.5" customHeight="1">
      <c r="B595" s="1"/>
      <c r="C595" s="14" t="s">
        <v>596</v>
      </c>
      <c r="D595" s="12"/>
      <c r="E595" s="42">
        <v>0</v>
      </c>
      <c r="F595" s="43">
        <v>0</v>
      </c>
      <c r="G595" s="44">
        <v>0</v>
      </c>
      <c r="H595" s="37"/>
      <c r="I595" s="42">
        <v>0</v>
      </c>
      <c r="J595" s="43">
        <v>0</v>
      </c>
      <c r="K595" s="44">
        <v>0</v>
      </c>
      <c r="L595" s="37"/>
      <c r="M595" s="42">
        <v>423920.18</v>
      </c>
      <c r="N595" s="43">
        <v>423920.18</v>
      </c>
      <c r="O595" s="44">
        <v>0</v>
      </c>
      <c r="P595" s="37"/>
      <c r="Q595" s="42">
        <v>423920.18</v>
      </c>
      <c r="R595" s="43">
        <v>423920.18</v>
      </c>
      <c r="S595" s="44">
        <v>0</v>
      </c>
      <c r="T595" s="6"/>
    </row>
    <row r="596" spans="2:20" ht="25.5" customHeight="1">
      <c r="B596" s="1"/>
      <c r="C596" s="13" t="s">
        <v>597</v>
      </c>
      <c r="D596" s="11"/>
      <c r="E596" s="38">
        <v>0</v>
      </c>
      <c r="F596" s="39">
        <v>0</v>
      </c>
      <c r="G596" s="40">
        <v>0</v>
      </c>
      <c r="H596" s="41"/>
      <c r="I596" s="38">
        <v>4479484910.6599998</v>
      </c>
      <c r="J596" s="39">
        <v>0</v>
      </c>
      <c r="K596" s="40">
        <v>4479484910.6599998</v>
      </c>
      <c r="L596" s="41"/>
      <c r="M596" s="38">
        <v>1284570200.8800001</v>
      </c>
      <c r="N596" s="39">
        <v>0</v>
      </c>
      <c r="O596" s="40">
        <v>1284570200.8800001</v>
      </c>
      <c r="P596" s="41"/>
      <c r="Q596" s="38">
        <v>5764055111.54</v>
      </c>
      <c r="R596" s="39">
        <v>0</v>
      </c>
      <c r="S596" s="40">
        <v>5764055111.54</v>
      </c>
      <c r="T596" s="6"/>
    </row>
    <row r="597" spans="2:20" ht="25.5" customHeight="1">
      <c r="B597" s="1"/>
      <c r="C597" s="14" t="s">
        <v>598</v>
      </c>
      <c r="D597" s="12"/>
      <c r="E597" s="42">
        <v>0</v>
      </c>
      <c r="F597" s="43">
        <v>0</v>
      </c>
      <c r="G597" s="44">
        <v>0</v>
      </c>
      <c r="H597" s="37"/>
      <c r="I597" s="42">
        <v>4479484910.6599998</v>
      </c>
      <c r="J597" s="43">
        <v>0</v>
      </c>
      <c r="K597" s="44">
        <v>4479484910.6599998</v>
      </c>
      <c r="L597" s="37"/>
      <c r="M597" s="42">
        <v>1284570200.8800001</v>
      </c>
      <c r="N597" s="43">
        <v>0</v>
      </c>
      <c r="O597" s="44">
        <v>1284570200.8800001</v>
      </c>
      <c r="P597" s="37"/>
      <c r="Q597" s="42">
        <v>5764055111.54</v>
      </c>
      <c r="R597" s="43">
        <v>0</v>
      </c>
      <c r="S597" s="44">
        <v>5764055111.54</v>
      </c>
      <c r="T597" s="6"/>
    </row>
    <row r="598" spans="2:20">
      <c r="B598" s="1"/>
      <c r="C598" s="13" t="s">
        <v>599</v>
      </c>
      <c r="D598" s="11"/>
      <c r="E598" s="38">
        <v>0</v>
      </c>
      <c r="F598" s="39">
        <v>0</v>
      </c>
      <c r="G598" s="40">
        <v>0</v>
      </c>
      <c r="H598" s="41"/>
      <c r="I598" s="38">
        <v>-44326412182.879997</v>
      </c>
      <c r="J598" s="39">
        <v>-18781748834.66</v>
      </c>
      <c r="K598" s="40">
        <v>-25544663348.220001</v>
      </c>
      <c r="L598" s="41"/>
      <c r="M598" s="38">
        <v>-3122885999.1199999</v>
      </c>
      <c r="N598" s="39">
        <v>-2821344727.1300001</v>
      </c>
      <c r="O598" s="40">
        <v>-301541271.99000001</v>
      </c>
      <c r="P598" s="41"/>
      <c r="Q598" s="38">
        <v>-47449298182</v>
      </c>
      <c r="R598" s="39">
        <v>-21603093561.790001</v>
      </c>
      <c r="S598" s="40">
        <v>-25846204620.209999</v>
      </c>
      <c r="T598" s="6"/>
    </row>
    <row r="599" spans="2:20" ht="25.5" customHeight="1">
      <c r="B599" s="1"/>
      <c r="C599" s="14" t="s">
        <v>600</v>
      </c>
      <c r="D599" s="12"/>
      <c r="E599" s="42">
        <v>0</v>
      </c>
      <c r="F599" s="43">
        <v>0</v>
      </c>
      <c r="G599" s="44">
        <v>0</v>
      </c>
      <c r="H599" s="37"/>
      <c r="I599" s="42">
        <v>-25544663348.220001</v>
      </c>
      <c r="J599" s="43">
        <v>0</v>
      </c>
      <c r="K599" s="44">
        <v>-25544663348.220001</v>
      </c>
      <c r="L599" s="37"/>
      <c r="M599" s="42">
        <v>-301541271.99000001</v>
      </c>
      <c r="N599" s="43">
        <v>0</v>
      </c>
      <c r="O599" s="44">
        <v>-301541271.99000001</v>
      </c>
      <c r="P599" s="37"/>
      <c r="Q599" s="42">
        <v>-25846204620.209999</v>
      </c>
      <c r="R599" s="43">
        <v>0</v>
      </c>
      <c r="S599" s="44">
        <v>-25846204620.209999</v>
      </c>
      <c r="T599" s="6"/>
    </row>
    <row r="600" spans="2:20" ht="25.5" customHeight="1">
      <c r="B600" s="1"/>
      <c r="C600" s="13" t="s">
        <v>601</v>
      </c>
      <c r="D600" s="11"/>
      <c r="E600" s="38">
        <v>0</v>
      </c>
      <c r="F600" s="39">
        <v>0</v>
      </c>
      <c r="G600" s="40">
        <v>0</v>
      </c>
      <c r="H600" s="41"/>
      <c r="I600" s="38">
        <v>0</v>
      </c>
      <c r="J600" s="39">
        <v>0</v>
      </c>
      <c r="K600" s="40">
        <v>0</v>
      </c>
      <c r="L600" s="41"/>
      <c r="M600" s="38">
        <v>0</v>
      </c>
      <c r="N600" s="39">
        <v>0</v>
      </c>
      <c r="O600" s="40">
        <v>0</v>
      </c>
      <c r="P600" s="41"/>
      <c r="Q600" s="38">
        <v>0</v>
      </c>
      <c r="R600" s="39">
        <v>0</v>
      </c>
      <c r="S600" s="40">
        <v>0</v>
      </c>
      <c r="T600" s="6"/>
    </row>
    <row r="601" spans="2:20" ht="25.5" customHeight="1">
      <c r="B601" s="1"/>
      <c r="C601" s="14" t="s">
        <v>602</v>
      </c>
      <c r="D601" s="12"/>
      <c r="E601" s="42">
        <v>0</v>
      </c>
      <c r="F601" s="43">
        <v>0</v>
      </c>
      <c r="G601" s="44">
        <v>0</v>
      </c>
      <c r="H601" s="37"/>
      <c r="I601" s="42">
        <v>-18781748834.66</v>
      </c>
      <c r="J601" s="43">
        <v>-18781748834.66</v>
      </c>
      <c r="K601" s="44">
        <v>0</v>
      </c>
      <c r="L601" s="37"/>
      <c r="M601" s="42">
        <v>-2811604866.2199998</v>
      </c>
      <c r="N601" s="43">
        <v>-2811604866.2199998</v>
      </c>
      <c r="O601" s="44">
        <v>0</v>
      </c>
      <c r="P601" s="37"/>
      <c r="Q601" s="42">
        <v>-21593353700.880001</v>
      </c>
      <c r="R601" s="43">
        <v>-21593353700.880001</v>
      </c>
      <c r="S601" s="44">
        <v>0</v>
      </c>
      <c r="T601" s="6"/>
    </row>
    <row r="602" spans="2:20" ht="25.5" customHeight="1">
      <c r="B602" s="1"/>
      <c r="C602" s="13" t="s">
        <v>603</v>
      </c>
      <c r="D602" s="11"/>
      <c r="E602" s="38">
        <v>0</v>
      </c>
      <c r="F602" s="39">
        <v>0</v>
      </c>
      <c r="G602" s="40">
        <v>0</v>
      </c>
      <c r="H602" s="41"/>
      <c r="I602" s="38">
        <v>0</v>
      </c>
      <c r="J602" s="39">
        <v>0</v>
      </c>
      <c r="K602" s="40">
        <v>0</v>
      </c>
      <c r="L602" s="41"/>
      <c r="M602" s="38">
        <v>-9739860.9100000001</v>
      </c>
      <c r="N602" s="39">
        <v>-9739860.9100000001</v>
      </c>
      <c r="O602" s="40">
        <v>0</v>
      </c>
      <c r="P602" s="41"/>
      <c r="Q602" s="38">
        <v>-9739860.9100000001</v>
      </c>
      <c r="R602" s="39">
        <v>-9739860.9100000001</v>
      </c>
      <c r="S602" s="40">
        <v>0</v>
      </c>
      <c r="T602" s="6"/>
    </row>
    <row r="603" spans="2:20" ht="25.5" customHeight="1">
      <c r="B603" s="1"/>
      <c r="C603" s="14" t="s">
        <v>604</v>
      </c>
      <c r="D603" s="12"/>
      <c r="E603" s="42">
        <v>0</v>
      </c>
      <c r="F603" s="43">
        <v>0</v>
      </c>
      <c r="G603" s="44">
        <v>0</v>
      </c>
      <c r="H603" s="37"/>
      <c r="I603" s="42">
        <v>0</v>
      </c>
      <c r="J603" s="43">
        <v>0</v>
      </c>
      <c r="K603" s="44">
        <v>0</v>
      </c>
      <c r="L603" s="37"/>
      <c r="M603" s="42">
        <v>0</v>
      </c>
      <c r="N603" s="43">
        <v>0</v>
      </c>
      <c r="O603" s="44">
        <v>0</v>
      </c>
      <c r="P603" s="37"/>
      <c r="Q603" s="42">
        <v>0</v>
      </c>
      <c r="R603" s="43">
        <v>0</v>
      </c>
      <c r="S603" s="44">
        <v>0</v>
      </c>
      <c r="T603" s="6"/>
    </row>
    <row r="604" spans="2:20">
      <c r="B604" s="1"/>
      <c r="C604" s="13" t="s">
        <v>605</v>
      </c>
      <c r="D604" s="11"/>
      <c r="E604" s="38">
        <v>0</v>
      </c>
      <c r="F604" s="39">
        <v>0</v>
      </c>
      <c r="G604" s="40">
        <v>0</v>
      </c>
      <c r="H604" s="41"/>
      <c r="I604" s="38">
        <v>-4479484910.6599998</v>
      </c>
      <c r="J604" s="39">
        <v>0</v>
      </c>
      <c r="K604" s="40">
        <v>-4479484910.6599998</v>
      </c>
      <c r="L604" s="41"/>
      <c r="M604" s="38">
        <v>-1263670762.72</v>
      </c>
      <c r="N604" s="39">
        <v>0</v>
      </c>
      <c r="O604" s="40">
        <v>-1263670762.72</v>
      </c>
      <c r="P604" s="41"/>
      <c r="Q604" s="38">
        <v>-5743155673.3800001</v>
      </c>
      <c r="R604" s="39">
        <v>0</v>
      </c>
      <c r="S604" s="40">
        <v>-5743155673.3800001</v>
      </c>
      <c r="T604" s="6"/>
    </row>
    <row r="605" spans="2:20" ht="25.5" customHeight="1">
      <c r="B605" s="1"/>
      <c r="C605" s="14" t="s">
        <v>606</v>
      </c>
      <c r="D605" s="12"/>
      <c r="E605" s="42">
        <v>0</v>
      </c>
      <c r="F605" s="43">
        <v>0</v>
      </c>
      <c r="G605" s="44">
        <v>0</v>
      </c>
      <c r="H605" s="37"/>
      <c r="I605" s="42">
        <v>-4479484910.6599998</v>
      </c>
      <c r="J605" s="43">
        <v>0</v>
      </c>
      <c r="K605" s="44">
        <v>-4479484910.6599998</v>
      </c>
      <c r="L605" s="37"/>
      <c r="M605" s="42">
        <v>-1263670762.72</v>
      </c>
      <c r="N605" s="43">
        <v>0</v>
      </c>
      <c r="O605" s="44">
        <v>-1263670762.72</v>
      </c>
      <c r="P605" s="37"/>
      <c r="Q605" s="42">
        <v>-5743155673.3800001</v>
      </c>
      <c r="R605" s="43">
        <v>0</v>
      </c>
      <c r="S605" s="44">
        <v>-5743155673.3800001</v>
      </c>
      <c r="T605" s="6"/>
    </row>
    <row r="606" spans="2:20">
      <c r="B606" s="1"/>
      <c r="C606" s="13" t="s">
        <v>607</v>
      </c>
      <c r="D606" s="11"/>
      <c r="E606" s="38">
        <v>345206535.43000001</v>
      </c>
      <c r="F606" s="39">
        <v>1386891.2300000191</v>
      </c>
      <c r="G606" s="40">
        <v>343819644.19999999</v>
      </c>
      <c r="H606" s="41"/>
      <c r="I606" s="38">
        <v>34997069256.889999</v>
      </c>
      <c r="J606" s="39">
        <v>330526718.84999847</v>
      </c>
      <c r="K606" s="40">
        <v>34666542538.040001</v>
      </c>
      <c r="L606" s="41"/>
      <c r="M606" s="38">
        <v>17938034710.599998</v>
      </c>
      <c r="N606" s="39">
        <v>589633758.67999649</v>
      </c>
      <c r="O606" s="40">
        <v>17348400951.919998</v>
      </c>
      <c r="P606" s="41"/>
      <c r="Q606" s="38">
        <v>53280310502.919998</v>
      </c>
      <c r="R606" s="39">
        <v>921547368.75999451</v>
      </c>
      <c r="S606" s="40">
        <v>52358763134.160004</v>
      </c>
      <c r="T606" s="6"/>
    </row>
    <row r="607" spans="2:20">
      <c r="B607" s="1"/>
      <c r="C607" s="14" t="s">
        <v>608</v>
      </c>
      <c r="D607" s="12"/>
      <c r="E607" s="42">
        <v>345206535.43000001</v>
      </c>
      <c r="F607" s="43">
        <v>1386891.2300000191</v>
      </c>
      <c r="G607" s="44">
        <v>343819644.19999999</v>
      </c>
      <c r="H607" s="37"/>
      <c r="I607" s="42">
        <v>34993147387.489998</v>
      </c>
      <c r="J607" s="43">
        <v>330526718.84999847</v>
      </c>
      <c r="K607" s="44">
        <v>34662620668.639999</v>
      </c>
      <c r="L607" s="37"/>
      <c r="M607" s="42">
        <v>17903069479.580002</v>
      </c>
      <c r="N607" s="43">
        <v>589633758.68000031</v>
      </c>
      <c r="O607" s="44">
        <v>17313435720.900002</v>
      </c>
      <c r="P607" s="37"/>
      <c r="Q607" s="42">
        <v>53241423402.5</v>
      </c>
      <c r="R607" s="43">
        <v>921547368.76000214</v>
      </c>
      <c r="S607" s="44">
        <v>52319876033.739998</v>
      </c>
      <c r="T607" s="6"/>
    </row>
    <row r="608" spans="2:20" ht="25.5" customHeight="1">
      <c r="B608" s="1"/>
      <c r="C608" s="13" t="s">
        <v>609</v>
      </c>
      <c r="D608" s="11"/>
      <c r="E608" s="38">
        <v>343819644.19999999</v>
      </c>
      <c r="F608" s="39">
        <v>0</v>
      </c>
      <c r="G608" s="40">
        <v>343819644.19999999</v>
      </c>
      <c r="H608" s="41"/>
      <c r="I608" s="38">
        <v>34662620668.639999</v>
      </c>
      <c r="J608" s="39">
        <v>0</v>
      </c>
      <c r="K608" s="40">
        <v>34662620668.639999</v>
      </c>
      <c r="L608" s="41"/>
      <c r="M608" s="38">
        <v>17313435720.900002</v>
      </c>
      <c r="N608" s="39">
        <v>0</v>
      </c>
      <c r="O608" s="40">
        <v>17313435720.900002</v>
      </c>
      <c r="P608" s="41"/>
      <c r="Q608" s="38">
        <v>52319876033.739998</v>
      </c>
      <c r="R608" s="39">
        <v>0</v>
      </c>
      <c r="S608" s="40">
        <v>52319876033.739998</v>
      </c>
      <c r="T608" s="6"/>
    </row>
    <row r="609" spans="2:20" ht="25.5" customHeight="1">
      <c r="B609" s="1"/>
      <c r="C609" s="14" t="s">
        <v>610</v>
      </c>
      <c r="D609" s="12"/>
      <c r="E609" s="42">
        <v>1386891.23</v>
      </c>
      <c r="F609" s="43">
        <v>1386891.23</v>
      </c>
      <c r="G609" s="44">
        <v>0</v>
      </c>
      <c r="H609" s="37"/>
      <c r="I609" s="42">
        <v>0</v>
      </c>
      <c r="J609" s="43">
        <v>0</v>
      </c>
      <c r="K609" s="44">
        <v>0</v>
      </c>
      <c r="L609" s="37"/>
      <c r="M609" s="42">
        <v>162333913.03999999</v>
      </c>
      <c r="N609" s="43">
        <v>162333913.03999999</v>
      </c>
      <c r="O609" s="44">
        <v>0</v>
      </c>
      <c r="P609" s="37"/>
      <c r="Q609" s="42">
        <v>163720804.27000001</v>
      </c>
      <c r="R609" s="43">
        <v>163720804.27000001</v>
      </c>
      <c r="S609" s="44">
        <v>0</v>
      </c>
      <c r="T609" s="6"/>
    </row>
    <row r="610" spans="2:20" ht="25.5" customHeight="1">
      <c r="B610" s="1"/>
      <c r="C610" s="13" t="s">
        <v>611</v>
      </c>
      <c r="D610" s="11"/>
      <c r="E610" s="38">
        <v>0</v>
      </c>
      <c r="F610" s="39">
        <v>0</v>
      </c>
      <c r="G610" s="40">
        <v>0</v>
      </c>
      <c r="H610" s="41"/>
      <c r="I610" s="38">
        <v>0</v>
      </c>
      <c r="J610" s="39">
        <v>0</v>
      </c>
      <c r="K610" s="40">
        <v>0</v>
      </c>
      <c r="L610" s="41"/>
      <c r="M610" s="38">
        <v>111464174.64</v>
      </c>
      <c r="N610" s="39">
        <v>111464174.64</v>
      </c>
      <c r="O610" s="40">
        <v>0</v>
      </c>
      <c r="P610" s="41"/>
      <c r="Q610" s="38">
        <v>111464174.64</v>
      </c>
      <c r="R610" s="39">
        <v>111464174.64</v>
      </c>
      <c r="S610" s="40">
        <v>0</v>
      </c>
      <c r="T610" s="6"/>
    </row>
    <row r="611" spans="2:20" ht="25.5" customHeight="1">
      <c r="B611" s="1"/>
      <c r="C611" s="14" t="s">
        <v>612</v>
      </c>
      <c r="D611" s="12"/>
      <c r="E611" s="42">
        <v>0</v>
      </c>
      <c r="F611" s="43">
        <v>0</v>
      </c>
      <c r="G611" s="44">
        <v>0</v>
      </c>
      <c r="H611" s="37"/>
      <c r="I611" s="42">
        <v>330526718.85000002</v>
      </c>
      <c r="J611" s="43">
        <v>330526718.85000002</v>
      </c>
      <c r="K611" s="44">
        <v>0</v>
      </c>
      <c r="L611" s="37"/>
      <c r="M611" s="42">
        <v>50389806.68</v>
      </c>
      <c r="N611" s="43">
        <v>50389806.68</v>
      </c>
      <c r="O611" s="44">
        <v>0</v>
      </c>
      <c r="P611" s="37"/>
      <c r="Q611" s="42">
        <v>380916525.52999997</v>
      </c>
      <c r="R611" s="43">
        <v>380916525.52999997</v>
      </c>
      <c r="S611" s="44">
        <v>0</v>
      </c>
      <c r="T611" s="6"/>
    </row>
    <row r="612" spans="2:20" ht="25.5" customHeight="1">
      <c r="B612" s="1"/>
      <c r="C612" s="13" t="s">
        <v>613</v>
      </c>
      <c r="D612" s="11"/>
      <c r="E612" s="38">
        <v>0</v>
      </c>
      <c r="F612" s="39">
        <v>0</v>
      </c>
      <c r="G612" s="40">
        <v>0</v>
      </c>
      <c r="H612" s="41"/>
      <c r="I612" s="38">
        <v>0</v>
      </c>
      <c r="J612" s="39">
        <v>0</v>
      </c>
      <c r="K612" s="40">
        <v>0</v>
      </c>
      <c r="L612" s="41"/>
      <c r="M612" s="38">
        <v>265445864.31999999</v>
      </c>
      <c r="N612" s="39">
        <v>265445864.31999999</v>
      </c>
      <c r="O612" s="40">
        <v>0</v>
      </c>
      <c r="P612" s="41"/>
      <c r="Q612" s="38">
        <v>265445864.31999999</v>
      </c>
      <c r="R612" s="39">
        <v>265445864.31999999</v>
      </c>
      <c r="S612" s="40">
        <v>0</v>
      </c>
      <c r="T612" s="6"/>
    </row>
    <row r="613" spans="2:20" ht="25.5" customHeight="1">
      <c r="B613" s="1"/>
      <c r="C613" s="14" t="s">
        <v>614</v>
      </c>
      <c r="D613" s="12"/>
      <c r="E613" s="42">
        <v>0</v>
      </c>
      <c r="F613" s="43">
        <v>0</v>
      </c>
      <c r="G613" s="44">
        <v>0</v>
      </c>
      <c r="H613" s="37"/>
      <c r="I613" s="42">
        <v>3921869.4</v>
      </c>
      <c r="J613" s="43">
        <v>0</v>
      </c>
      <c r="K613" s="44">
        <v>3921869.4</v>
      </c>
      <c r="L613" s="37"/>
      <c r="M613" s="42">
        <v>34965231.020000003</v>
      </c>
      <c r="N613" s="43">
        <v>0</v>
      </c>
      <c r="O613" s="44">
        <v>34965231.020000003</v>
      </c>
      <c r="P613" s="37"/>
      <c r="Q613" s="42">
        <v>38887100.420000002</v>
      </c>
      <c r="R613" s="43">
        <v>0</v>
      </c>
      <c r="S613" s="44">
        <v>38887100.420000002</v>
      </c>
      <c r="T613" s="6"/>
    </row>
    <row r="614" spans="2:20" ht="25.5" customHeight="1">
      <c r="B614" s="1"/>
      <c r="C614" s="13" t="s">
        <v>615</v>
      </c>
      <c r="D614" s="11"/>
      <c r="E614" s="38">
        <v>0</v>
      </c>
      <c r="F614" s="39">
        <v>0</v>
      </c>
      <c r="G614" s="40">
        <v>0</v>
      </c>
      <c r="H614" s="41"/>
      <c r="I614" s="38">
        <v>3921869.4</v>
      </c>
      <c r="J614" s="39">
        <v>0</v>
      </c>
      <c r="K614" s="40">
        <v>3921869.4</v>
      </c>
      <c r="L614" s="41"/>
      <c r="M614" s="38">
        <v>34965231.020000003</v>
      </c>
      <c r="N614" s="39">
        <v>0</v>
      </c>
      <c r="O614" s="40">
        <v>34965231.020000003</v>
      </c>
      <c r="P614" s="41"/>
      <c r="Q614" s="38">
        <v>38887100.420000002</v>
      </c>
      <c r="R614" s="39">
        <v>0</v>
      </c>
      <c r="S614" s="40">
        <v>38887100.420000002</v>
      </c>
      <c r="T614" s="6"/>
    </row>
    <row r="615" spans="2:20">
      <c r="B615" s="1"/>
      <c r="C615" s="14" t="s">
        <v>616</v>
      </c>
      <c r="D615" s="12"/>
      <c r="E615" s="42">
        <v>84070231.340000004</v>
      </c>
      <c r="F615" s="43">
        <v>3579012.549999997</v>
      </c>
      <c r="G615" s="44">
        <v>80491218.790000007</v>
      </c>
      <c r="H615" s="37"/>
      <c r="I615" s="42">
        <v>5317150994.1199999</v>
      </c>
      <c r="J615" s="43">
        <v>5270324109.8000002</v>
      </c>
      <c r="K615" s="44">
        <v>46826884.32</v>
      </c>
      <c r="L615" s="37"/>
      <c r="M615" s="42">
        <v>2985129422.0799999</v>
      </c>
      <c r="N615" s="43">
        <v>1246231299.4400001</v>
      </c>
      <c r="O615" s="44">
        <v>1738898122.6400001</v>
      </c>
      <c r="P615" s="37"/>
      <c r="Q615" s="42">
        <v>8386350647.54</v>
      </c>
      <c r="R615" s="43">
        <v>6520134421.79</v>
      </c>
      <c r="S615" s="44">
        <v>1866216225.75</v>
      </c>
      <c r="T615" s="6"/>
    </row>
    <row r="616" spans="2:20">
      <c r="B616" s="1"/>
      <c r="C616" s="13" t="s">
        <v>617</v>
      </c>
      <c r="D616" s="11"/>
      <c r="E616" s="38">
        <v>51896335.149999999</v>
      </c>
      <c r="F616" s="39">
        <v>3579012.549999997</v>
      </c>
      <c r="G616" s="40">
        <v>48317322.600000001</v>
      </c>
      <c r="H616" s="41"/>
      <c r="I616" s="38">
        <v>3306653587.73</v>
      </c>
      <c r="J616" s="39">
        <v>3267791047.7800002</v>
      </c>
      <c r="K616" s="40">
        <v>38862539.950000003</v>
      </c>
      <c r="L616" s="41"/>
      <c r="M616" s="38">
        <v>2362354905.5900002</v>
      </c>
      <c r="N616" s="39">
        <v>1086946975.0899999</v>
      </c>
      <c r="O616" s="40">
        <v>1275407930.5</v>
      </c>
      <c r="P616" s="41"/>
      <c r="Q616" s="38">
        <v>5720904828.4699993</v>
      </c>
      <c r="R616" s="39">
        <v>4358317035.4199991</v>
      </c>
      <c r="S616" s="40">
        <v>1362587793.05</v>
      </c>
      <c r="T616" s="6"/>
    </row>
    <row r="617" spans="2:20" ht="25.5" customHeight="1">
      <c r="B617" s="1"/>
      <c r="C617" s="14" t="s">
        <v>618</v>
      </c>
      <c r="D617" s="12"/>
      <c r="E617" s="42">
        <v>48317322.600000001</v>
      </c>
      <c r="F617" s="43">
        <v>0</v>
      </c>
      <c r="G617" s="44">
        <v>48317322.600000001</v>
      </c>
      <c r="H617" s="37"/>
      <c r="I617" s="42">
        <v>38862539.950000003</v>
      </c>
      <c r="J617" s="43">
        <v>0</v>
      </c>
      <c r="K617" s="44">
        <v>38862539.950000003</v>
      </c>
      <c r="L617" s="37"/>
      <c r="M617" s="42">
        <v>1275407930.5</v>
      </c>
      <c r="N617" s="43">
        <v>0</v>
      </c>
      <c r="O617" s="44">
        <v>1275407930.5</v>
      </c>
      <c r="P617" s="37"/>
      <c r="Q617" s="42">
        <v>1362587793.05</v>
      </c>
      <c r="R617" s="43">
        <v>0</v>
      </c>
      <c r="S617" s="44">
        <v>1362587793.05</v>
      </c>
      <c r="T617" s="6"/>
    </row>
    <row r="618" spans="2:20" ht="25.5" customHeight="1">
      <c r="B618" s="1"/>
      <c r="C618" s="13" t="s">
        <v>619</v>
      </c>
      <c r="D618" s="11"/>
      <c r="E618" s="38">
        <v>3579012.55</v>
      </c>
      <c r="F618" s="39">
        <v>3579012.55</v>
      </c>
      <c r="G618" s="40">
        <v>0</v>
      </c>
      <c r="H618" s="41"/>
      <c r="I618" s="38">
        <v>0</v>
      </c>
      <c r="J618" s="39">
        <v>0</v>
      </c>
      <c r="K618" s="40">
        <v>0</v>
      </c>
      <c r="L618" s="41"/>
      <c r="M618" s="38">
        <v>10972536.25</v>
      </c>
      <c r="N618" s="39">
        <v>10972536.25</v>
      </c>
      <c r="O618" s="40">
        <v>0</v>
      </c>
      <c r="P618" s="41"/>
      <c r="Q618" s="38">
        <v>14551548.800000001</v>
      </c>
      <c r="R618" s="39">
        <v>14551548.800000001</v>
      </c>
      <c r="S618" s="40">
        <v>0</v>
      </c>
      <c r="T618" s="6"/>
    </row>
    <row r="619" spans="2:20" ht="25.5" customHeight="1">
      <c r="B619" s="1"/>
      <c r="C619" s="14" t="s">
        <v>620</v>
      </c>
      <c r="D619" s="12"/>
      <c r="E619" s="42">
        <v>0</v>
      </c>
      <c r="F619" s="43">
        <v>0</v>
      </c>
      <c r="G619" s="44">
        <v>0</v>
      </c>
      <c r="H619" s="37"/>
      <c r="I619" s="42">
        <v>3267791047.7800002</v>
      </c>
      <c r="J619" s="43">
        <v>3267791047.7800002</v>
      </c>
      <c r="K619" s="44">
        <v>0</v>
      </c>
      <c r="L619" s="37"/>
      <c r="M619" s="42">
        <v>1075974438.8399999</v>
      </c>
      <c r="N619" s="43">
        <v>1075974438.8399999</v>
      </c>
      <c r="O619" s="44">
        <v>0</v>
      </c>
      <c r="P619" s="37"/>
      <c r="Q619" s="42">
        <v>4343765486.6199999</v>
      </c>
      <c r="R619" s="43">
        <v>4343765486.6199999</v>
      </c>
      <c r="S619" s="44">
        <v>0</v>
      </c>
      <c r="T619" s="6"/>
    </row>
    <row r="620" spans="2:20">
      <c r="B620" s="1"/>
      <c r="C620" s="13" t="s">
        <v>621</v>
      </c>
      <c r="D620" s="11"/>
      <c r="E620" s="38">
        <v>32173896.190000001</v>
      </c>
      <c r="F620" s="39">
        <v>0</v>
      </c>
      <c r="G620" s="40">
        <v>32173896.190000001</v>
      </c>
      <c r="H620" s="41"/>
      <c r="I620" s="38">
        <v>1882183044.01</v>
      </c>
      <c r="J620" s="39">
        <v>1882183044.01</v>
      </c>
      <c r="K620" s="40">
        <v>0</v>
      </c>
      <c r="L620" s="41"/>
      <c r="M620" s="38">
        <v>130135327.43000001</v>
      </c>
      <c r="N620" s="39">
        <v>30135526.710000008</v>
      </c>
      <c r="O620" s="40">
        <v>99999800.719999999</v>
      </c>
      <c r="P620" s="41"/>
      <c r="Q620" s="38">
        <v>2044492267.6300001</v>
      </c>
      <c r="R620" s="39">
        <v>1912318570.72</v>
      </c>
      <c r="S620" s="40">
        <v>132173696.91</v>
      </c>
      <c r="T620" s="6"/>
    </row>
    <row r="621" spans="2:20" ht="25.5" customHeight="1">
      <c r="B621" s="1"/>
      <c r="C621" s="14" t="s">
        <v>622</v>
      </c>
      <c r="D621" s="12"/>
      <c r="E621" s="42">
        <v>32173896.190000001</v>
      </c>
      <c r="F621" s="43">
        <v>0</v>
      </c>
      <c r="G621" s="44">
        <v>32173896.190000001</v>
      </c>
      <c r="H621" s="37"/>
      <c r="I621" s="42">
        <v>0</v>
      </c>
      <c r="J621" s="43">
        <v>0</v>
      </c>
      <c r="K621" s="44">
        <v>0</v>
      </c>
      <c r="L621" s="37"/>
      <c r="M621" s="42">
        <v>99999800.719999999</v>
      </c>
      <c r="N621" s="43">
        <v>0</v>
      </c>
      <c r="O621" s="44">
        <v>99999800.719999999</v>
      </c>
      <c r="P621" s="37"/>
      <c r="Q621" s="42">
        <v>132173696.91</v>
      </c>
      <c r="R621" s="43">
        <v>0</v>
      </c>
      <c r="S621" s="44">
        <v>132173696.91</v>
      </c>
      <c r="T621" s="6"/>
    </row>
    <row r="622" spans="2:20" ht="25.5" customHeight="1">
      <c r="B622" s="1"/>
      <c r="C622" s="13" t="s">
        <v>623</v>
      </c>
      <c r="D622" s="11"/>
      <c r="E622" s="38">
        <v>0</v>
      </c>
      <c r="F622" s="39">
        <v>0</v>
      </c>
      <c r="G622" s="40">
        <v>0</v>
      </c>
      <c r="H622" s="41"/>
      <c r="I622" s="38">
        <v>1882183044.01</v>
      </c>
      <c r="J622" s="39">
        <v>1882183044.01</v>
      </c>
      <c r="K622" s="40">
        <v>0</v>
      </c>
      <c r="L622" s="41"/>
      <c r="M622" s="38">
        <v>2188102.2400000002</v>
      </c>
      <c r="N622" s="39">
        <v>2188102.2400000002</v>
      </c>
      <c r="O622" s="40">
        <v>0</v>
      </c>
      <c r="P622" s="41"/>
      <c r="Q622" s="38">
        <v>1884371146.25</v>
      </c>
      <c r="R622" s="39">
        <v>1884371146.25</v>
      </c>
      <c r="S622" s="40">
        <v>0</v>
      </c>
      <c r="T622" s="6"/>
    </row>
    <row r="623" spans="2:20" ht="25.5" customHeight="1">
      <c r="B623" s="1"/>
      <c r="C623" s="14" t="s">
        <v>624</v>
      </c>
      <c r="D623" s="12"/>
      <c r="E623" s="42">
        <v>0</v>
      </c>
      <c r="F623" s="43">
        <v>0</v>
      </c>
      <c r="G623" s="44">
        <v>0</v>
      </c>
      <c r="H623" s="37"/>
      <c r="I623" s="42">
        <v>0</v>
      </c>
      <c r="J623" s="43">
        <v>0</v>
      </c>
      <c r="K623" s="44">
        <v>0</v>
      </c>
      <c r="L623" s="37"/>
      <c r="M623" s="42">
        <v>27947424.469999999</v>
      </c>
      <c r="N623" s="43">
        <v>27947424.469999999</v>
      </c>
      <c r="O623" s="44">
        <v>0</v>
      </c>
      <c r="P623" s="37"/>
      <c r="Q623" s="42">
        <v>27947424.469999999</v>
      </c>
      <c r="R623" s="43">
        <v>27947424.469999999</v>
      </c>
      <c r="S623" s="44">
        <v>0</v>
      </c>
      <c r="T623" s="6"/>
    </row>
    <row r="624" spans="2:20">
      <c r="B624" s="1"/>
      <c r="C624" s="13" t="s">
        <v>625</v>
      </c>
      <c r="D624" s="11"/>
      <c r="E624" s="38">
        <v>0</v>
      </c>
      <c r="F624" s="39">
        <v>0</v>
      </c>
      <c r="G624" s="40">
        <v>0</v>
      </c>
      <c r="H624" s="41"/>
      <c r="I624" s="38">
        <v>128314362.38</v>
      </c>
      <c r="J624" s="39">
        <v>120350018.01000001</v>
      </c>
      <c r="K624" s="40">
        <v>7964344.3700000001</v>
      </c>
      <c r="L624" s="41"/>
      <c r="M624" s="38">
        <v>492639189.06</v>
      </c>
      <c r="N624" s="39">
        <v>129148797.64</v>
      </c>
      <c r="O624" s="40">
        <v>363490391.42000002</v>
      </c>
      <c r="P624" s="41"/>
      <c r="Q624" s="38">
        <v>620953551.44000006</v>
      </c>
      <c r="R624" s="39">
        <v>249498815.65000001</v>
      </c>
      <c r="S624" s="40">
        <v>371454735.79000002</v>
      </c>
      <c r="T624" s="6"/>
    </row>
    <row r="625" spans="2:20" ht="25.5" customHeight="1">
      <c r="B625" s="1"/>
      <c r="C625" s="14" t="s">
        <v>626</v>
      </c>
      <c r="D625" s="12"/>
      <c r="E625" s="42">
        <v>0</v>
      </c>
      <c r="F625" s="43">
        <v>0</v>
      </c>
      <c r="G625" s="44">
        <v>0</v>
      </c>
      <c r="H625" s="37"/>
      <c r="I625" s="42">
        <v>7964344.3700000001</v>
      </c>
      <c r="J625" s="43">
        <v>0</v>
      </c>
      <c r="K625" s="44">
        <v>7964344.3700000001</v>
      </c>
      <c r="L625" s="37"/>
      <c r="M625" s="42">
        <v>363490391.42000002</v>
      </c>
      <c r="N625" s="43">
        <v>0</v>
      </c>
      <c r="O625" s="44">
        <v>363490391.42000002</v>
      </c>
      <c r="P625" s="37"/>
      <c r="Q625" s="42">
        <v>371454735.79000002</v>
      </c>
      <c r="R625" s="43">
        <v>0</v>
      </c>
      <c r="S625" s="44">
        <v>371454735.79000002</v>
      </c>
      <c r="T625" s="6"/>
    </row>
    <row r="626" spans="2:20" ht="25.5" customHeight="1">
      <c r="B626" s="1"/>
      <c r="C626" s="13" t="s">
        <v>627</v>
      </c>
      <c r="D626" s="11"/>
      <c r="E626" s="38">
        <v>0</v>
      </c>
      <c r="F626" s="39">
        <v>0</v>
      </c>
      <c r="G626" s="40">
        <v>0</v>
      </c>
      <c r="H626" s="41"/>
      <c r="I626" s="38">
        <v>0</v>
      </c>
      <c r="J626" s="39">
        <v>0</v>
      </c>
      <c r="K626" s="40">
        <v>0</v>
      </c>
      <c r="L626" s="41"/>
      <c r="M626" s="38">
        <v>106208997.84999999</v>
      </c>
      <c r="N626" s="39">
        <v>106208997.84999999</v>
      </c>
      <c r="O626" s="40">
        <v>0</v>
      </c>
      <c r="P626" s="41"/>
      <c r="Q626" s="38">
        <v>106208997.84999999</v>
      </c>
      <c r="R626" s="39">
        <v>106208997.84999999</v>
      </c>
      <c r="S626" s="40">
        <v>0</v>
      </c>
      <c r="T626" s="6"/>
    </row>
    <row r="627" spans="2:20" ht="25.5" customHeight="1">
      <c r="B627" s="1"/>
      <c r="C627" s="14" t="s">
        <v>628</v>
      </c>
      <c r="D627" s="12"/>
      <c r="E627" s="42">
        <v>0</v>
      </c>
      <c r="F627" s="43">
        <v>0</v>
      </c>
      <c r="G627" s="44">
        <v>0</v>
      </c>
      <c r="H627" s="37"/>
      <c r="I627" s="42">
        <v>120350018.01000001</v>
      </c>
      <c r="J627" s="43">
        <v>120350018.01000001</v>
      </c>
      <c r="K627" s="44">
        <v>0</v>
      </c>
      <c r="L627" s="37"/>
      <c r="M627" s="42">
        <v>22939799.789999999</v>
      </c>
      <c r="N627" s="43">
        <v>22939799.789999999</v>
      </c>
      <c r="O627" s="44">
        <v>0</v>
      </c>
      <c r="P627" s="37"/>
      <c r="Q627" s="42">
        <v>143289817.80000001</v>
      </c>
      <c r="R627" s="43">
        <v>143289817.80000001</v>
      </c>
      <c r="S627" s="44">
        <v>0</v>
      </c>
      <c r="T627" s="6"/>
    </row>
    <row r="628" spans="2:20">
      <c r="B628" s="1"/>
      <c r="C628" s="13" t="s">
        <v>629</v>
      </c>
      <c r="D628" s="11"/>
      <c r="E628" s="38">
        <v>2246222445821.6899</v>
      </c>
      <c r="F628" s="39">
        <v>18111590841.629879</v>
      </c>
      <c r="G628" s="40">
        <v>2228110854980.0601</v>
      </c>
      <c r="H628" s="41"/>
      <c r="I628" s="38">
        <v>1738608149875.1699</v>
      </c>
      <c r="J628" s="39">
        <v>89072161.029785156</v>
      </c>
      <c r="K628" s="40">
        <v>1738519077714.1399</v>
      </c>
      <c r="L628" s="41"/>
      <c r="M628" s="38">
        <v>463737210870.13</v>
      </c>
      <c r="N628" s="39">
        <v>435549590.83996582</v>
      </c>
      <c r="O628" s="40">
        <v>463301661279.28998</v>
      </c>
      <c r="P628" s="41"/>
      <c r="Q628" s="38">
        <v>4448567806566.9902</v>
      </c>
      <c r="R628" s="39">
        <v>18636212593.5</v>
      </c>
      <c r="S628" s="40">
        <v>4429931593973.4902</v>
      </c>
      <c r="T628" s="6"/>
    </row>
    <row r="629" spans="2:20">
      <c r="B629" s="1"/>
      <c r="C629" s="14" t="s">
        <v>630</v>
      </c>
      <c r="D629" s="12"/>
      <c r="E629" s="42">
        <v>1661596415.3699999</v>
      </c>
      <c r="F629" s="43">
        <v>0</v>
      </c>
      <c r="G629" s="44">
        <v>1661596415.3699999</v>
      </c>
      <c r="H629" s="37"/>
      <c r="I629" s="42">
        <v>3053368129.9899998</v>
      </c>
      <c r="J629" s="43">
        <v>0</v>
      </c>
      <c r="K629" s="44">
        <v>3053368129.9899998</v>
      </c>
      <c r="L629" s="37"/>
      <c r="M629" s="42">
        <v>5426098864.4200001</v>
      </c>
      <c r="N629" s="43">
        <v>0</v>
      </c>
      <c r="O629" s="44">
        <v>5426098864.4200001</v>
      </c>
      <c r="P629" s="37"/>
      <c r="Q629" s="42">
        <v>10141063409.780001</v>
      </c>
      <c r="R629" s="43">
        <v>0</v>
      </c>
      <c r="S629" s="44">
        <v>10141063409.780001</v>
      </c>
      <c r="T629" s="6"/>
    </row>
    <row r="630" spans="2:20" ht="25.5" customHeight="1">
      <c r="B630" s="1"/>
      <c r="C630" s="13" t="s">
        <v>631</v>
      </c>
      <c r="D630" s="11"/>
      <c r="E630" s="38">
        <v>1661596415.3699999</v>
      </c>
      <c r="F630" s="39">
        <v>0</v>
      </c>
      <c r="G630" s="40">
        <v>1661596415.3699999</v>
      </c>
      <c r="H630" s="41"/>
      <c r="I630" s="38">
        <v>3053368129.9899998</v>
      </c>
      <c r="J630" s="39">
        <v>0</v>
      </c>
      <c r="K630" s="40">
        <v>3053368129.9899998</v>
      </c>
      <c r="L630" s="41"/>
      <c r="M630" s="38">
        <v>5426098864.4200001</v>
      </c>
      <c r="N630" s="39">
        <v>0</v>
      </c>
      <c r="O630" s="40">
        <v>5426098864.4200001</v>
      </c>
      <c r="P630" s="41"/>
      <c r="Q630" s="38">
        <v>10141063409.780001</v>
      </c>
      <c r="R630" s="39">
        <v>0</v>
      </c>
      <c r="S630" s="40">
        <v>10141063409.780001</v>
      </c>
      <c r="T630" s="6"/>
    </row>
    <row r="631" spans="2:20">
      <c r="B631" s="1"/>
      <c r="C631" s="14" t="s">
        <v>632</v>
      </c>
      <c r="D631" s="12"/>
      <c r="E631" s="42">
        <v>1135965048727.24</v>
      </c>
      <c r="F631" s="43">
        <v>0</v>
      </c>
      <c r="G631" s="44">
        <v>1135965048727.24</v>
      </c>
      <c r="H631" s="37"/>
      <c r="I631" s="42">
        <v>1648480938470.78</v>
      </c>
      <c r="J631" s="43">
        <v>0</v>
      </c>
      <c r="K631" s="44">
        <v>1648480938470.78</v>
      </c>
      <c r="L631" s="37"/>
      <c r="M631" s="42">
        <v>438824160319.69</v>
      </c>
      <c r="N631" s="43">
        <v>0</v>
      </c>
      <c r="O631" s="44">
        <v>438824160319.69</v>
      </c>
      <c r="P631" s="37"/>
      <c r="Q631" s="42">
        <v>3223270147517.71</v>
      </c>
      <c r="R631" s="43">
        <v>0</v>
      </c>
      <c r="S631" s="44">
        <v>3223270147517.71</v>
      </c>
      <c r="T631" s="6"/>
    </row>
    <row r="632" spans="2:20" ht="25.5" customHeight="1">
      <c r="B632" s="1"/>
      <c r="C632" s="13" t="s">
        <v>633</v>
      </c>
      <c r="D632" s="11"/>
      <c r="E632" s="38">
        <v>1135965048727.24</v>
      </c>
      <c r="F632" s="39">
        <v>0</v>
      </c>
      <c r="G632" s="40">
        <v>1135965048727.24</v>
      </c>
      <c r="H632" s="41"/>
      <c r="I632" s="38">
        <v>1648480938470.78</v>
      </c>
      <c r="J632" s="39">
        <v>0</v>
      </c>
      <c r="K632" s="40">
        <v>1648480938470.78</v>
      </c>
      <c r="L632" s="41"/>
      <c r="M632" s="38">
        <v>438824160319.69</v>
      </c>
      <c r="N632" s="39">
        <v>0</v>
      </c>
      <c r="O632" s="40">
        <v>438824160319.69</v>
      </c>
      <c r="P632" s="41"/>
      <c r="Q632" s="38">
        <v>3223270147517.71</v>
      </c>
      <c r="R632" s="39">
        <v>0</v>
      </c>
      <c r="S632" s="40">
        <v>3223270147517.71</v>
      </c>
      <c r="T632" s="6"/>
    </row>
    <row r="633" spans="2:20" ht="25.5" customHeight="1">
      <c r="B633" s="1"/>
      <c r="C633" s="14" t="s">
        <v>634</v>
      </c>
      <c r="D633" s="12"/>
      <c r="E633" s="42">
        <v>0</v>
      </c>
      <c r="F633" s="43">
        <v>0</v>
      </c>
      <c r="G633" s="44">
        <v>0</v>
      </c>
      <c r="H633" s="37"/>
      <c r="I633" s="42">
        <v>636620047899.97998</v>
      </c>
      <c r="J633" s="43">
        <v>0</v>
      </c>
      <c r="K633" s="44">
        <v>636620047899.97998</v>
      </c>
      <c r="L633" s="37"/>
      <c r="M633" s="42">
        <v>31553624180.700001</v>
      </c>
      <c r="N633" s="43">
        <v>0</v>
      </c>
      <c r="O633" s="44">
        <v>31553624180.700001</v>
      </c>
      <c r="P633" s="37"/>
      <c r="Q633" s="42">
        <v>668173672080.67993</v>
      </c>
      <c r="R633" s="43">
        <v>0</v>
      </c>
      <c r="S633" s="44">
        <v>668173672080.67993</v>
      </c>
      <c r="T633" s="6"/>
    </row>
    <row r="634" spans="2:20" ht="25.5" customHeight="1">
      <c r="B634" s="1"/>
      <c r="C634" s="13" t="s">
        <v>635</v>
      </c>
      <c r="D634" s="11"/>
      <c r="E634" s="38">
        <v>0</v>
      </c>
      <c r="F634" s="39">
        <v>0</v>
      </c>
      <c r="G634" s="40">
        <v>0</v>
      </c>
      <c r="H634" s="41"/>
      <c r="I634" s="38">
        <v>489547514637.06</v>
      </c>
      <c r="J634" s="39">
        <v>0</v>
      </c>
      <c r="K634" s="40">
        <v>489547514637.06</v>
      </c>
      <c r="L634" s="41"/>
      <c r="M634" s="38">
        <v>12679152385.860001</v>
      </c>
      <c r="N634" s="39">
        <v>0</v>
      </c>
      <c r="O634" s="40">
        <v>12679152385.860001</v>
      </c>
      <c r="P634" s="41"/>
      <c r="Q634" s="38">
        <v>502226667022.91998</v>
      </c>
      <c r="R634" s="39">
        <v>0</v>
      </c>
      <c r="S634" s="40">
        <v>502226667022.91998</v>
      </c>
      <c r="T634" s="6"/>
    </row>
    <row r="635" spans="2:20" ht="25.5" customHeight="1">
      <c r="B635" s="1"/>
      <c r="C635" s="14" t="s">
        <v>636</v>
      </c>
      <c r="D635" s="12"/>
      <c r="E635" s="42">
        <v>719730004070.55005</v>
      </c>
      <c r="F635" s="43">
        <v>0</v>
      </c>
      <c r="G635" s="44">
        <v>719730004070.55005</v>
      </c>
      <c r="H635" s="37"/>
      <c r="I635" s="42">
        <v>324452187506.53998</v>
      </c>
      <c r="J635" s="43">
        <v>0</v>
      </c>
      <c r="K635" s="44">
        <v>324452187506.53998</v>
      </c>
      <c r="L635" s="37"/>
      <c r="M635" s="42">
        <v>305204724427.03998</v>
      </c>
      <c r="N635" s="43">
        <v>0</v>
      </c>
      <c r="O635" s="44">
        <v>305204724427.03998</v>
      </c>
      <c r="P635" s="37"/>
      <c r="Q635" s="42">
        <v>1349386916004.1299</v>
      </c>
      <c r="R635" s="43">
        <v>0</v>
      </c>
      <c r="S635" s="44">
        <v>1349386916004.1299</v>
      </c>
      <c r="T635" s="6"/>
    </row>
    <row r="636" spans="2:20" ht="25.5" customHeight="1">
      <c r="B636" s="1"/>
      <c r="C636" s="13" t="s">
        <v>637</v>
      </c>
      <c r="D636" s="11"/>
      <c r="E636" s="38">
        <v>416235044656.69</v>
      </c>
      <c r="F636" s="39">
        <v>0</v>
      </c>
      <c r="G636" s="40">
        <v>416235044656.69</v>
      </c>
      <c r="H636" s="41"/>
      <c r="I636" s="38">
        <v>251702597552.57001</v>
      </c>
      <c r="J636" s="39">
        <v>0</v>
      </c>
      <c r="K636" s="40">
        <v>251702597552.57001</v>
      </c>
      <c r="L636" s="41"/>
      <c r="M636" s="38">
        <v>244427997310.88</v>
      </c>
      <c r="N636" s="39">
        <v>0</v>
      </c>
      <c r="O636" s="40">
        <v>244427997310.88</v>
      </c>
      <c r="P636" s="41"/>
      <c r="Q636" s="38">
        <v>912365639520.14001</v>
      </c>
      <c r="R636" s="39">
        <v>0</v>
      </c>
      <c r="S636" s="40">
        <v>912365639520.14001</v>
      </c>
      <c r="T636" s="6"/>
    </row>
    <row r="637" spans="2:20">
      <c r="B637" s="1"/>
      <c r="C637" s="14" t="s">
        <v>638</v>
      </c>
      <c r="D637" s="12"/>
      <c r="E637" s="42">
        <v>0</v>
      </c>
      <c r="F637" s="43">
        <v>0</v>
      </c>
      <c r="G637" s="44">
        <v>0</v>
      </c>
      <c r="H637" s="37"/>
      <c r="I637" s="42">
        <v>-1029361309.03</v>
      </c>
      <c r="J637" s="43">
        <v>0</v>
      </c>
      <c r="K637" s="44">
        <v>-1029361309.03</v>
      </c>
      <c r="L637" s="37"/>
      <c r="M637" s="42">
        <v>-163462066244.92001</v>
      </c>
      <c r="N637" s="43">
        <v>0</v>
      </c>
      <c r="O637" s="44">
        <v>-163462066244.92001</v>
      </c>
      <c r="P637" s="37"/>
      <c r="Q637" s="42">
        <v>-164491427553.95001</v>
      </c>
      <c r="R637" s="43">
        <v>0</v>
      </c>
      <c r="S637" s="44">
        <v>-164491427553.95001</v>
      </c>
      <c r="T637" s="6"/>
    </row>
    <row r="638" spans="2:20" ht="25.5" customHeight="1">
      <c r="B638" s="1"/>
      <c r="C638" s="13" t="s">
        <v>639</v>
      </c>
      <c r="D638" s="11"/>
      <c r="E638" s="38">
        <v>0</v>
      </c>
      <c r="F638" s="39">
        <v>0</v>
      </c>
      <c r="G638" s="40">
        <v>0</v>
      </c>
      <c r="H638" s="41"/>
      <c r="I638" s="38">
        <v>0</v>
      </c>
      <c r="J638" s="39">
        <v>0</v>
      </c>
      <c r="K638" s="40">
        <v>0</v>
      </c>
      <c r="L638" s="41"/>
      <c r="M638" s="38">
        <v>-210755771.65000001</v>
      </c>
      <c r="N638" s="39">
        <v>0</v>
      </c>
      <c r="O638" s="40">
        <v>-210755771.65000001</v>
      </c>
      <c r="P638" s="41"/>
      <c r="Q638" s="38">
        <v>-210755771.65000001</v>
      </c>
      <c r="R638" s="39">
        <v>0</v>
      </c>
      <c r="S638" s="40">
        <v>-210755771.65000001</v>
      </c>
      <c r="T638" s="6"/>
    </row>
    <row r="639" spans="2:20" ht="25.5" customHeight="1">
      <c r="B639" s="1"/>
      <c r="C639" s="14" t="s">
        <v>640</v>
      </c>
      <c r="D639" s="12"/>
      <c r="E639" s="42">
        <v>0</v>
      </c>
      <c r="F639" s="43">
        <v>0</v>
      </c>
      <c r="G639" s="44">
        <v>0</v>
      </c>
      <c r="H639" s="37"/>
      <c r="I639" s="42">
        <v>-52812047816.339996</v>
      </c>
      <c r="J639" s="43">
        <v>0</v>
      </c>
      <c r="K639" s="44">
        <v>-52812047816.339996</v>
      </c>
      <c r="L639" s="37"/>
      <c r="M639" s="42">
        <v>8631484031.7800007</v>
      </c>
      <c r="N639" s="43">
        <v>0</v>
      </c>
      <c r="O639" s="44">
        <v>8631484031.7800007</v>
      </c>
      <c r="P639" s="37"/>
      <c r="Q639" s="42">
        <v>-44180563784.559998</v>
      </c>
      <c r="R639" s="43">
        <v>0</v>
      </c>
      <c r="S639" s="44">
        <v>-44180563784.559998</v>
      </c>
      <c r="T639" s="6"/>
    </row>
    <row r="640" spans="2:20">
      <c r="B640" s="1"/>
      <c r="C640" s="13" t="s">
        <v>641</v>
      </c>
      <c r="D640" s="11"/>
      <c r="E640" s="38">
        <v>20489538.010000002</v>
      </c>
      <c r="F640" s="39">
        <v>0</v>
      </c>
      <c r="G640" s="40">
        <v>20489538.010000002</v>
      </c>
      <c r="H640" s="41"/>
      <c r="I640" s="38">
        <v>187947838.31</v>
      </c>
      <c r="J640" s="39">
        <v>0</v>
      </c>
      <c r="K640" s="40">
        <v>187947838.31</v>
      </c>
      <c r="L640" s="41"/>
      <c r="M640" s="38">
        <v>489045035.14999998</v>
      </c>
      <c r="N640" s="39">
        <v>114418471.25</v>
      </c>
      <c r="O640" s="40">
        <v>374626563.89999998</v>
      </c>
      <c r="P640" s="41"/>
      <c r="Q640" s="38">
        <v>697482411.47000003</v>
      </c>
      <c r="R640" s="39">
        <v>114418471.25</v>
      </c>
      <c r="S640" s="40">
        <v>583063940.22000003</v>
      </c>
      <c r="T640" s="6"/>
    </row>
    <row r="641" spans="2:20" ht="25.5" customHeight="1">
      <c r="B641" s="1"/>
      <c r="C641" s="14" t="s">
        <v>642</v>
      </c>
      <c r="D641" s="12"/>
      <c r="E641" s="42">
        <v>20489538.010000002</v>
      </c>
      <c r="F641" s="43">
        <v>0</v>
      </c>
      <c r="G641" s="44">
        <v>20489538.010000002</v>
      </c>
      <c r="H641" s="37"/>
      <c r="I641" s="42">
        <v>187947838.31</v>
      </c>
      <c r="J641" s="43">
        <v>0</v>
      </c>
      <c r="K641" s="44">
        <v>187947838.31</v>
      </c>
      <c r="L641" s="37"/>
      <c r="M641" s="42">
        <v>374626563.89999998</v>
      </c>
      <c r="N641" s="43">
        <v>0</v>
      </c>
      <c r="O641" s="44">
        <v>374626563.89999998</v>
      </c>
      <c r="P641" s="37"/>
      <c r="Q641" s="42">
        <v>583063940.22000003</v>
      </c>
      <c r="R641" s="43">
        <v>0</v>
      </c>
      <c r="S641" s="44">
        <v>583063940.22000003</v>
      </c>
      <c r="T641" s="6"/>
    </row>
    <row r="642" spans="2:20" ht="25.5" customHeight="1">
      <c r="B642" s="1"/>
      <c r="C642" s="13" t="s">
        <v>643</v>
      </c>
      <c r="D642" s="11"/>
      <c r="E642" s="38">
        <v>0</v>
      </c>
      <c r="F642" s="39">
        <v>0</v>
      </c>
      <c r="G642" s="40">
        <v>0</v>
      </c>
      <c r="H642" s="41"/>
      <c r="I642" s="38">
        <v>0</v>
      </c>
      <c r="J642" s="39">
        <v>0</v>
      </c>
      <c r="K642" s="40">
        <v>0</v>
      </c>
      <c r="L642" s="41"/>
      <c r="M642" s="38">
        <v>84188229.930000007</v>
      </c>
      <c r="N642" s="39">
        <v>84188229.930000007</v>
      </c>
      <c r="O642" s="40">
        <v>0</v>
      </c>
      <c r="P642" s="41"/>
      <c r="Q642" s="38">
        <v>84188229.930000007</v>
      </c>
      <c r="R642" s="39">
        <v>84188229.930000007</v>
      </c>
      <c r="S642" s="40">
        <v>0</v>
      </c>
      <c r="T642" s="6"/>
    </row>
    <row r="643" spans="2:20" ht="25.5" customHeight="1">
      <c r="B643" s="1"/>
      <c r="C643" s="14" t="s">
        <v>644</v>
      </c>
      <c r="D643" s="12"/>
      <c r="E643" s="42">
        <v>0</v>
      </c>
      <c r="F643" s="43">
        <v>0</v>
      </c>
      <c r="G643" s="44">
        <v>0</v>
      </c>
      <c r="H643" s="37"/>
      <c r="I643" s="42">
        <v>0</v>
      </c>
      <c r="J643" s="43">
        <v>0</v>
      </c>
      <c r="K643" s="44">
        <v>0</v>
      </c>
      <c r="L643" s="37"/>
      <c r="M643" s="42">
        <v>30230241.32</v>
      </c>
      <c r="N643" s="43">
        <v>30230241.32</v>
      </c>
      <c r="O643" s="44">
        <v>0</v>
      </c>
      <c r="P643" s="37"/>
      <c r="Q643" s="42">
        <v>30230241.32</v>
      </c>
      <c r="R643" s="43">
        <v>30230241.32</v>
      </c>
      <c r="S643" s="44">
        <v>0</v>
      </c>
      <c r="T643" s="6"/>
    </row>
    <row r="644" spans="2:20" ht="25.5" customHeight="1">
      <c r="B644" s="1"/>
      <c r="C644" s="13" t="s">
        <v>645</v>
      </c>
      <c r="D644" s="11"/>
      <c r="E644" s="38">
        <v>0</v>
      </c>
      <c r="F644" s="39">
        <v>0</v>
      </c>
      <c r="G644" s="40">
        <v>0</v>
      </c>
      <c r="H644" s="41"/>
      <c r="I644" s="38">
        <v>0</v>
      </c>
      <c r="J644" s="39">
        <v>0</v>
      </c>
      <c r="K644" s="40">
        <v>0</v>
      </c>
      <c r="L644" s="41"/>
      <c r="M644" s="38">
        <v>0</v>
      </c>
      <c r="N644" s="39">
        <v>0</v>
      </c>
      <c r="O644" s="40">
        <v>0</v>
      </c>
      <c r="P644" s="41"/>
      <c r="Q644" s="38">
        <v>0</v>
      </c>
      <c r="R644" s="39">
        <v>0</v>
      </c>
      <c r="S644" s="40">
        <v>0</v>
      </c>
      <c r="T644" s="6"/>
    </row>
    <row r="645" spans="2:20" ht="25.5" customHeight="1">
      <c r="B645" s="1"/>
      <c r="C645" s="14" t="s">
        <v>646</v>
      </c>
      <c r="D645" s="12"/>
      <c r="E645" s="42">
        <v>0</v>
      </c>
      <c r="F645" s="43">
        <v>0</v>
      </c>
      <c r="G645" s="44">
        <v>0</v>
      </c>
      <c r="H645" s="37"/>
      <c r="I645" s="42">
        <v>0</v>
      </c>
      <c r="J645" s="43">
        <v>0</v>
      </c>
      <c r="K645" s="44">
        <v>0</v>
      </c>
      <c r="L645" s="37"/>
      <c r="M645" s="42">
        <v>0</v>
      </c>
      <c r="N645" s="43">
        <v>0</v>
      </c>
      <c r="O645" s="44">
        <v>0</v>
      </c>
      <c r="P645" s="37"/>
      <c r="Q645" s="42">
        <v>0</v>
      </c>
      <c r="R645" s="43">
        <v>0</v>
      </c>
      <c r="S645" s="44">
        <v>0</v>
      </c>
      <c r="T645" s="6"/>
    </row>
    <row r="646" spans="2:20">
      <c r="B646" s="1"/>
      <c r="C646" s="13" t="s">
        <v>647</v>
      </c>
      <c r="D646" s="11"/>
      <c r="E646" s="38">
        <v>3964760906.0799999</v>
      </c>
      <c r="F646" s="39">
        <v>0</v>
      </c>
      <c r="G646" s="40">
        <v>3964760906.0799999</v>
      </c>
      <c r="H646" s="41"/>
      <c r="I646" s="38">
        <v>2228246987.21</v>
      </c>
      <c r="J646" s="39">
        <v>0</v>
      </c>
      <c r="K646" s="40">
        <v>2228246987.21</v>
      </c>
      <c r="L646" s="41"/>
      <c r="M646" s="38">
        <v>14078740824.33</v>
      </c>
      <c r="N646" s="39">
        <v>0</v>
      </c>
      <c r="O646" s="40">
        <v>14078740824.33</v>
      </c>
      <c r="P646" s="41"/>
      <c r="Q646" s="38">
        <v>20271748717.619999</v>
      </c>
      <c r="R646" s="39">
        <v>3.814697265625E-6</v>
      </c>
      <c r="S646" s="40">
        <v>20271748717.619999</v>
      </c>
      <c r="T646" s="6"/>
    </row>
    <row r="647" spans="2:20" ht="25.5" customHeight="1">
      <c r="B647" s="1"/>
      <c r="C647" s="14" t="s">
        <v>648</v>
      </c>
      <c r="D647" s="12"/>
      <c r="E647" s="42">
        <v>3964760906.0799999</v>
      </c>
      <c r="F647" s="43">
        <v>0</v>
      </c>
      <c r="G647" s="44">
        <v>3964760906.0799999</v>
      </c>
      <c r="H647" s="37"/>
      <c r="I647" s="42">
        <v>2228246987.21</v>
      </c>
      <c r="J647" s="43">
        <v>0</v>
      </c>
      <c r="K647" s="44">
        <v>2228246987.21</v>
      </c>
      <c r="L647" s="37"/>
      <c r="M647" s="42">
        <v>14078740824.33</v>
      </c>
      <c r="N647" s="43">
        <v>0</v>
      </c>
      <c r="O647" s="44">
        <v>14078740824.33</v>
      </c>
      <c r="P647" s="37"/>
      <c r="Q647" s="42">
        <v>20271748717.619999</v>
      </c>
      <c r="R647" s="43">
        <v>0</v>
      </c>
      <c r="S647" s="44">
        <v>20271748717.619999</v>
      </c>
      <c r="T647" s="6"/>
    </row>
    <row r="648" spans="2:20" ht="25.5" customHeight="1">
      <c r="B648" s="1"/>
      <c r="C648" s="13" t="s">
        <v>649</v>
      </c>
      <c r="D648" s="11"/>
      <c r="E648" s="38">
        <v>0</v>
      </c>
      <c r="F648" s="39">
        <v>0</v>
      </c>
      <c r="G648" s="40">
        <v>0</v>
      </c>
      <c r="H648" s="41"/>
      <c r="I648" s="38">
        <v>0</v>
      </c>
      <c r="J648" s="39">
        <v>0</v>
      </c>
      <c r="K648" s="40">
        <v>0</v>
      </c>
      <c r="L648" s="41"/>
      <c r="M648" s="38">
        <v>0</v>
      </c>
      <c r="N648" s="39">
        <v>0</v>
      </c>
      <c r="O648" s="40">
        <v>0</v>
      </c>
      <c r="P648" s="41"/>
      <c r="Q648" s="38">
        <v>0</v>
      </c>
      <c r="R648" s="39">
        <v>0</v>
      </c>
      <c r="S648" s="40">
        <v>0</v>
      </c>
      <c r="T648" s="6"/>
    </row>
    <row r="649" spans="2:20" ht="25.5" customHeight="1">
      <c r="B649" s="1"/>
      <c r="C649" s="14" t="s">
        <v>650</v>
      </c>
      <c r="D649" s="12"/>
      <c r="E649" s="42">
        <v>0</v>
      </c>
      <c r="F649" s="43">
        <v>0</v>
      </c>
      <c r="G649" s="44">
        <v>0</v>
      </c>
      <c r="H649" s="37"/>
      <c r="I649" s="42">
        <v>0</v>
      </c>
      <c r="J649" s="43">
        <v>0</v>
      </c>
      <c r="K649" s="44">
        <v>0</v>
      </c>
      <c r="L649" s="37"/>
      <c r="M649" s="42">
        <v>0</v>
      </c>
      <c r="N649" s="43">
        <v>0</v>
      </c>
      <c r="O649" s="44">
        <v>0</v>
      </c>
      <c r="P649" s="37"/>
      <c r="Q649" s="42">
        <v>0</v>
      </c>
      <c r="R649" s="43">
        <v>0</v>
      </c>
      <c r="S649" s="44">
        <v>0</v>
      </c>
      <c r="T649" s="6"/>
    </row>
    <row r="650" spans="2:20" ht="25.5" customHeight="1">
      <c r="B650" s="1"/>
      <c r="C650" s="13" t="s">
        <v>651</v>
      </c>
      <c r="D650" s="11"/>
      <c r="E650" s="38">
        <v>0</v>
      </c>
      <c r="F650" s="39">
        <v>0</v>
      </c>
      <c r="G650" s="40">
        <v>0</v>
      </c>
      <c r="H650" s="41"/>
      <c r="I650" s="38">
        <v>0</v>
      </c>
      <c r="J650" s="39">
        <v>0</v>
      </c>
      <c r="K650" s="40">
        <v>0</v>
      </c>
      <c r="L650" s="41"/>
      <c r="M650" s="38">
        <v>0</v>
      </c>
      <c r="N650" s="39">
        <v>0</v>
      </c>
      <c r="O650" s="40">
        <v>0</v>
      </c>
      <c r="P650" s="41"/>
      <c r="Q650" s="38">
        <v>0</v>
      </c>
      <c r="R650" s="39">
        <v>0</v>
      </c>
      <c r="S650" s="40">
        <v>0</v>
      </c>
      <c r="T650" s="6"/>
    </row>
    <row r="651" spans="2:20" ht="25.5" customHeight="1">
      <c r="B651" s="1"/>
      <c r="C651" s="14" t="s">
        <v>652</v>
      </c>
      <c r="D651" s="12"/>
      <c r="E651" s="42">
        <v>0</v>
      </c>
      <c r="F651" s="43">
        <v>0</v>
      </c>
      <c r="G651" s="44">
        <v>0</v>
      </c>
      <c r="H651" s="37"/>
      <c r="I651" s="42">
        <v>0</v>
      </c>
      <c r="J651" s="43">
        <v>0</v>
      </c>
      <c r="K651" s="44">
        <v>0</v>
      </c>
      <c r="L651" s="37"/>
      <c r="M651" s="42">
        <v>0</v>
      </c>
      <c r="N651" s="43">
        <v>0</v>
      </c>
      <c r="O651" s="44">
        <v>0</v>
      </c>
      <c r="P651" s="37"/>
      <c r="Q651" s="42">
        <v>0</v>
      </c>
      <c r="R651" s="43">
        <v>0</v>
      </c>
      <c r="S651" s="44">
        <v>0</v>
      </c>
      <c r="T651" s="6"/>
    </row>
    <row r="652" spans="2:20">
      <c r="B652" s="1"/>
      <c r="C652" s="13" t="s">
        <v>653</v>
      </c>
      <c r="D652" s="11"/>
      <c r="E652" s="38">
        <v>18111590841.630001</v>
      </c>
      <c r="F652" s="39">
        <v>18111590841.630001</v>
      </c>
      <c r="G652" s="40">
        <v>0</v>
      </c>
      <c r="H652" s="41"/>
      <c r="I652" s="38">
        <v>0</v>
      </c>
      <c r="J652" s="39">
        <v>0</v>
      </c>
      <c r="K652" s="40">
        <v>0</v>
      </c>
      <c r="L652" s="41"/>
      <c r="M652" s="38">
        <v>7362091.96</v>
      </c>
      <c r="N652" s="39">
        <v>7362091.96</v>
      </c>
      <c r="O652" s="40">
        <v>0</v>
      </c>
      <c r="P652" s="41"/>
      <c r="Q652" s="38">
        <v>18118952933.59</v>
      </c>
      <c r="R652" s="39">
        <v>18118952933.59</v>
      </c>
      <c r="S652" s="40">
        <v>0</v>
      </c>
      <c r="T652" s="6"/>
    </row>
    <row r="653" spans="2:20" ht="25.5" customHeight="1">
      <c r="B653" s="1"/>
      <c r="C653" s="14" t="s">
        <v>654</v>
      </c>
      <c r="D653" s="12"/>
      <c r="E653" s="42">
        <v>0</v>
      </c>
      <c r="F653" s="43">
        <v>0</v>
      </c>
      <c r="G653" s="44">
        <v>0</v>
      </c>
      <c r="H653" s="37"/>
      <c r="I653" s="42">
        <v>0</v>
      </c>
      <c r="J653" s="43">
        <v>0</v>
      </c>
      <c r="K653" s="44">
        <v>0</v>
      </c>
      <c r="L653" s="37"/>
      <c r="M653" s="42">
        <v>0</v>
      </c>
      <c r="N653" s="43">
        <v>0</v>
      </c>
      <c r="O653" s="44">
        <v>0</v>
      </c>
      <c r="P653" s="37"/>
      <c r="Q653" s="42">
        <v>0</v>
      </c>
      <c r="R653" s="43">
        <v>0</v>
      </c>
      <c r="S653" s="44">
        <v>0</v>
      </c>
      <c r="T653" s="6"/>
    </row>
    <row r="654" spans="2:20" ht="25.5" customHeight="1">
      <c r="B654" s="1"/>
      <c r="C654" s="13" t="s">
        <v>655</v>
      </c>
      <c r="D654" s="11"/>
      <c r="E654" s="38">
        <v>0</v>
      </c>
      <c r="F654" s="39">
        <v>0</v>
      </c>
      <c r="G654" s="40">
        <v>0</v>
      </c>
      <c r="H654" s="41"/>
      <c r="I654" s="38">
        <v>0</v>
      </c>
      <c r="J654" s="39">
        <v>0</v>
      </c>
      <c r="K654" s="40">
        <v>0</v>
      </c>
      <c r="L654" s="41"/>
      <c r="M654" s="38">
        <v>0</v>
      </c>
      <c r="N654" s="39">
        <v>0</v>
      </c>
      <c r="O654" s="40">
        <v>0</v>
      </c>
      <c r="P654" s="41"/>
      <c r="Q654" s="38">
        <v>0</v>
      </c>
      <c r="R654" s="39">
        <v>0</v>
      </c>
      <c r="S654" s="40">
        <v>0</v>
      </c>
      <c r="T654" s="6"/>
    </row>
    <row r="655" spans="2:20" ht="25.5" customHeight="1">
      <c r="B655" s="1"/>
      <c r="C655" s="14" t="s">
        <v>656</v>
      </c>
      <c r="D655" s="12"/>
      <c r="E655" s="42">
        <v>0</v>
      </c>
      <c r="F655" s="43">
        <v>0</v>
      </c>
      <c r="G655" s="44">
        <v>0</v>
      </c>
      <c r="H655" s="37"/>
      <c r="I655" s="42">
        <v>0</v>
      </c>
      <c r="J655" s="43">
        <v>0</v>
      </c>
      <c r="K655" s="44">
        <v>0</v>
      </c>
      <c r="L655" s="37"/>
      <c r="M655" s="42">
        <v>0</v>
      </c>
      <c r="N655" s="43">
        <v>0</v>
      </c>
      <c r="O655" s="44">
        <v>0</v>
      </c>
      <c r="P655" s="37"/>
      <c r="Q655" s="42">
        <v>0</v>
      </c>
      <c r="R655" s="43">
        <v>0</v>
      </c>
      <c r="S655" s="44">
        <v>0</v>
      </c>
      <c r="T655" s="6"/>
    </row>
    <row r="656" spans="2:20" ht="25.5" customHeight="1">
      <c r="B656" s="1"/>
      <c r="C656" s="13" t="s">
        <v>657</v>
      </c>
      <c r="D656" s="11"/>
      <c r="E656" s="38">
        <v>8211402632.5200005</v>
      </c>
      <c r="F656" s="39">
        <v>8211402632.5200005</v>
      </c>
      <c r="G656" s="40">
        <v>0</v>
      </c>
      <c r="H656" s="41"/>
      <c r="I656" s="38">
        <v>0</v>
      </c>
      <c r="J656" s="39">
        <v>0</v>
      </c>
      <c r="K656" s="40">
        <v>0</v>
      </c>
      <c r="L656" s="41"/>
      <c r="M656" s="38">
        <v>7362091.96</v>
      </c>
      <c r="N656" s="39">
        <v>7362091.96</v>
      </c>
      <c r="O656" s="40">
        <v>0</v>
      </c>
      <c r="P656" s="41"/>
      <c r="Q656" s="38">
        <v>8218764724.4799995</v>
      </c>
      <c r="R656" s="39">
        <v>8218764724.4799995</v>
      </c>
      <c r="S656" s="40">
        <v>0</v>
      </c>
      <c r="T656" s="6"/>
    </row>
    <row r="657" spans="2:20" ht="25.5" customHeight="1">
      <c r="B657" s="1"/>
      <c r="C657" s="14" t="s">
        <v>658</v>
      </c>
      <c r="D657" s="12"/>
      <c r="E657" s="42">
        <v>9900188209.1100006</v>
      </c>
      <c r="F657" s="43">
        <v>9900188209.1100006</v>
      </c>
      <c r="G657" s="44">
        <v>0</v>
      </c>
      <c r="H657" s="37"/>
      <c r="I657" s="42">
        <v>0</v>
      </c>
      <c r="J657" s="43">
        <v>0</v>
      </c>
      <c r="K657" s="44">
        <v>0</v>
      </c>
      <c r="L657" s="37"/>
      <c r="M657" s="42">
        <v>0</v>
      </c>
      <c r="N657" s="43">
        <v>0</v>
      </c>
      <c r="O657" s="44">
        <v>0</v>
      </c>
      <c r="P657" s="37"/>
      <c r="Q657" s="42">
        <v>9900188209.1100006</v>
      </c>
      <c r="R657" s="43">
        <v>9900188209.1100006</v>
      </c>
      <c r="S657" s="44">
        <v>0</v>
      </c>
      <c r="T657" s="6"/>
    </row>
    <row r="658" spans="2:20" ht="25.5" customHeight="1">
      <c r="B658" s="1"/>
      <c r="C658" s="13" t="s">
        <v>659</v>
      </c>
      <c r="D658" s="11"/>
      <c r="E658" s="38">
        <v>0</v>
      </c>
      <c r="F658" s="39">
        <v>0</v>
      </c>
      <c r="G658" s="40">
        <v>0</v>
      </c>
      <c r="H658" s="41"/>
      <c r="I658" s="38">
        <v>0</v>
      </c>
      <c r="J658" s="39">
        <v>0</v>
      </c>
      <c r="K658" s="40">
        <v>0</v>
      </c>
      <c r="L658" s="41"/>
      <c r="M658" s="38">
        <v>390891873.14999998</v>
      </c>
      <c r="N658" s="39">
        <v>0</v>
      </c>
      <c r="O658" s="40">
        <v>390891873.14999998</v>
      </c>
      <c r="P658" s="41"/>
      <c r="Q658" s="38">
        <v>390891873.14999998</v>
      </c>
      <c r="R658" s="39">
        <v>0</v>
      </c>
      <c r="S658" s="40">
        <v>390891873.14999998</v>
      </c>
      <c r="T658" s="6"/>
    </row>
    <row r="659" spans="2:20" ht="25.5" customHeight="1">
      <c r="B659" s="1"/>
      <c r="C659" s="14" t="s">
        <v>660</v>
      </c>
      <c r="D659" s="12"/>
      <c r="E659" s="42">
        <v>0</v>
      </c>
      <c r="F659" s="43">
        <v>0</v>
      </c>
      <c r="G659" s="44">
        <v>0</v>
      </c>
      <c r="H659" s="37"/>
      <c r="I659" s="42">
        <v>0</v>
      </c>
      <c r="J659" s="43">
        <v>0</v>
      </c>
      <c r="K659" s="44">
        <v>0</v>
      </c>
      <c r="L659" s="37"/>
      <c r="M659" s="42">
        <v>390891873.14999998</v>
      </c>
      <c r="N659" s="43">
        <v>0</v>
      </c>
      <c r="O659" s="44">
        <v>390891873.14999998</v>
      </c>
      <c r="P659" s="37"/>
      <c r="Q659" s="42">
        <v>390891873.14999998</v>
      </c>
      <c r="R659" s="43">
        <v>0</v>
      </c>
      <c r="S659" s="44">
        <v>390891873.14999998</v>
      </c>
      <c r="T659" s="6"/>
    </row>
    <row r="660" spans="2:20" ht="25.5" customHeight="1">
      <c r="B660" s="1"/>
      <c r="C660" s="13" t="s">
        <v>661</v>
      </c>
      <c r="D660" s="11"/>
      <c r="E660" s="38">
        <v>53691058845.889999</v>
      </c>
      <c r="F660" s="39">
        <v>0</v>
      </c>
      <c r="G660" s="40">
        <v>53691058845.889999</v>
      </c>
      <c r="H660" s="41"/>
      <c r="I660" s="38">
        <v>0</v>
      </c>
      <c r="J660" s="39">
        <v>0</v>
      </c>
      <c r="K660" s="40">
        <v>0</v>
      </c>
      <c r="L660" s="41"/>
      <c r="M660" s="38">
        <v>5528168.3600000003</v>
      </c>
      <c r="N660" s="39">
        <v>5528168.3600000003</v>
      </c>
      <c r="O660" s="40">
        <v>0</v>
      </c>
      <c r="P660" s="41"/>
      <c r="Q660" s="38">
        <v>53696587014.25</v>
      </c>
      <c r="R660" s="39">
        <v>5528168.3600006104</v>
      </c>
      <c r="S660" s="40">
        <v>53691058845.889999</v>
      </c>
      <c r="T660" s="6"/>
    </row>
    <row r="661" spans="2:20" ht="25.5" customHeight="1">
      <c r="B661" s="1"/>
      <c r="C661" s="14" t="s">
        <v>662</v>
      </c>
      <c r="D661" s="12"/>
      <c r="E661" s="42">
        <v>53691058845.889999</v>
      </c>
      <c r="F661" s="43">
        <v>0</v>
      </c>
      <c r="G661" s="44">
        <v>53691058845.889999</v>
      </c>
      <c r="H661" s="37"/>
      <c r="I661" s="42">
        <v>0</v>
      </c>
      <c r="J661" s="43">
        <v>0</v>
      </c>
      <c r="K661" s="44">
        <v>0</v>
      </c>
      <c r="L661" s="37"/>
      <c r="M661" s="42">
        <v>0</v>
      </c>
      <c r="N661" s="43">
        <v>0</v>
      </c>
      <c r="O661" s="44">
        <v>0</v>
      </c>
      <c r="P661" s="37"/>
      <c r="Q661" s="42">
        <v>53691058845.889999</v>
      </c>
      <c r="R661" s="43">
        <v>0</v>
      </c>
      <c r="S661" s="44">
        <v>53691058845.889999</v>
      </c>
      <c r="T661" s="6"/>
    </row>
    <row r="662" spans="2:20" ht="25.5" customHeight="1">
      <c r="B662" s="1"/>
      <c r="C662" s="13" t="s">
        <v>663</v>
      </c>
      <c r="D662" s="11"/>
      <c r="E662" s="38">
        <v>0</v>
      </c>
      <c r="F662" s="39">
        <v>0</v>
      </c>
      <c r="G662" s="40">
        <v>0</v>
      </c>
      <c r="H662" s="41"/>
      <c r="I662" s="38">
        <v>0</v>
      </c>
      <c r="J662" s="39">
        <v>0</v>
      </c>
      <c r="K662" s="40">
        <v>0</v>
      </c>
      <c r="L662" s="41"/>
      <c r="M662" s="38">
        <v>0</v>
      </c>
      <c r="N662" s="39">
        <v>0</v>
      </c>
      <c r="O662" s="40">
        <v>0</v>
      </c>
      <c r="P662" s="41"/>
      <c r="Q662" s="38">
        <v>0</v>
      </c>
      <c r="R662" s="39">
        <v>0</v>
      </c>
      <c r="S662" s="40">
        <v>0</v>
      </c>
      <c r="T662" s="6"/>
    </row>
    <row r="663" spans="2:20" ht="25.5" customHeight="1">
      <c r="B663" s="1"/>
      <c r="C663" s="14" t="s">
        <v>664</v>
      </c>
      <c r="D663" s="12"/>
      <c r="E663" s="42">
        <v>0</v>
      </c>
      <c r="F663" s="43">
        <v>0</v>
      </c>
      <c r="G663" s="44">
        <v>0</v>
      </c>
      <c r="H663" s="37"/>
      <c r="I663" s="42">
        <v>0</v>
      </c>
      <c r="J663" s="43">
        <v>0</v>
      </c>
      <c r="K663" s="44">
        <v>0</v>
      </c>
      <c r="L663" s="37"/>
      <c r="M663" s="42">
        <v>0</v>
      </c>
      <c r="N663" s="43">
        <v>0</v>
      </c>
      <c r="O663" s="44">
        <v>0</v>
      </c>
      <c r="P663" s="37"/>
      <c r="Q663" s="42">
        <v>0</v>
      </c>
      <c r="R663" s="43">
        <v>0</v>
      </c>
      <c r="S663" s="44">
        <v>0</v>
      </c>
      <c r="T663" s="6"/>
    </row>
    <row r="664" spans="2:20" ht="25.5" customHeight="1">
      <c r="B664" s="1"/>
      <c r="C664" s="13" t="s">
        <v>665</v>
      </c>
      <c r="D664" s="11"/>
      <c r="E664" s="38">
        <v>0</v>
      </c>
      <c r="F664" s="39">
        <v>0</v>
      </c>
      <c r="G664" s="40">
        <v>0</v>
      </c>
      <c r="H664" s="41"/>
      <c r="I664" s="38">
        <v>0</v>
      </c>
      <c r="J664" s="39">
        <v>0</v>
      </c>
      <c r="K664" s="40">
        <v>0</v>
      </c>
      <c r="L664" s="41"/>
      <c r="M664" s="38">
        <v>0</v>
      </c>
      <c r="N664" s="39">
        <v>0</v>
      </c>
      <c r="O664" s="40">
        <v>0</v>
      </c>
      <c r="P664" s="41"/>
      <c r="Q664" s="38">
        <v>0</v>
      </c>
      <c r="R664" s="39">
        <v>0</v>
      </c>
      <c r="S664" s="40">
        <v>0</v>
      </c>
      <c r="T664" s="6"/>
    </row>
    <row r="665" spans="2:20" ht="25.5" customHeight="1">
      <c r="B665" s="1"/>
      <c r="C665" s="14" t="s">
        <v>666</v>
      </c>
      <c r="D665" s="12"/>
      <c r="E665" s="42">
        <v>0</v>
      </c>
      <c r="F665" s="43">
        <v>0</v>
      </c>
      <c r="G665" s="44">
        <v>0</v>
      </c>
      <c r="H665" s="37"/>
      <c r="I665" s="42">
        <v>0</v>
      </c>
      <c r="J665" s="43">
        <v>0</v>
      </c>
      <c r="K665" s="44">
        <v>0</v>
      </c>
      <c r="L665" s="37"/>
      <c r="M665" s="42">
        <v>5528168.3600000003</v>
      </c>
      <c r="N665" s="43">
        <v>5528168.3600000003</v>
      </c>
      <c r="O665" s="44">
        <v>0</v>
      </c>
      <c r="P665" s="37"/>
      <c r="Q665" s="42">
        <v>5528168.3600000003</v>
      </c>
      <c r="R665" s="43">
        <v>5528168.3600000003</v>
      </c>
      <c r="S665" s="44">
        <v>0</v>
      </c>
      <c r="T665" s="6"/>
    </row>
    <row r="666" spans="2:20">
      <c r="B666" s="1"/>
      <c r="C666" s="13" t="s">
        <v>667</v>
      </c>
      <c r="D666" s="11"/>
      <c r="E666" s="38">
        <v>1032807900547.47</v>
      </c>
      <c r="F666" s="39">
        <v>0</v>
      </c>
      <c r="G666" s="40">
        <v>1032807900547.47</v>
      </c>
      <c r="H666" s="41"/>
      <c r="I666" s="38">
        <v>84657648448.880005</v>
      </c>
      <c r="J666" s="39">
        <v>89072161.029998779</v>
      </c>
      <c r="K666" s="40">
        <v>84568576287.850006</v>
      </c>
      <c r="L666" s="41"/>
      <c r="M666" s="38">
        <v>4515383693.0699997</v>
      </c>
      <c r="N666" s="39">
        <v>308240859.2699995</v>
      </c>
      <c r="O666" s="40">
        <v>4207142833.8000002</v>
      </c>
      <c r="P666" s="41"/>
      <c r="Q666" s="38">
        <v>1121980932689.4199</v>
      </c>
      <c r="R666" s="39">
        <v>397313020.29980469</v>
      </c>
      <c r="S666" s="40">
        <v>1121583619669.1201</v>
      </c>
      <c r="T666" s="6"/>
    </row>
    <row r="667" spans="2:20">
      <c r="B667" s="1"/>
      <c r="C667" s="14" t="s">
        <v>668</v>
      </c>
      <c r="D667" s="12"/>
      <c r="E667" s="42">
        <v>1032807900547.47</v>
      </c>
      <c r="F667" s="43">
        <v>0</v>
      </c>
      <c r="G667" s="44">
        <v>1032807900547.47</v>
      </c>
      <c r="H667" s="37"/>
      <c r="I667" s="42">
        <v>84568576287.850006</v>
      </c>
      <c r="J667" s="43">
        <v>0</v>
      </c>
      <c r="K667" s="44">
        <v>84568576287.850006</v>
      </c>
      <c r="L667" s="37"/>
      <c r="M667" s="42">
        <v>4207142833.8000002</v>
      </c>
      <c r="N667" s="43">
        <v>0</v>
      </c>
      <c r="O667" s="44">
        <v>4207142833.8000002</v>
      </c>
      <c r="P667" s="37"/>
      <c r="Q667" s="42">
        <v>1121583619669.1201</v>
      </c>
      <c r="R667" s="43">
        <v>0</v>
      </c>
      <c r="S667" s="44">
        <v>1121583619669.1201</v>
      </c>
      <c r="T667" s="6"/>
    </row>
    <row r="668" spans="2:20">
      <c r="B668" s="1"/>
      <c r="C668" s="13" t="s">
        <v>669</v>
      </c>
      <c r="D668" s="11"/>
      <c r="E668" s="38">
        <v>0</v>
      </c>
      <c r="F668" s="39">
        <v>0</v>
      </c>
      <c r="G668" s="40">
        <v>0</v>
      </c>
      <c r="H668" s="41"/>
      <c r="I668" s="38">
        <v>89072161.030000001</v>
      </c>
      <c r="J668" s="39">
        <v>89072161.030000001</v>
      </c>
      <c r="K668" s="40">
        <v>0</v>
      </c>
      <c r="L668" s="41"/>
      <c r="M668" s="38">
        <v>182365278.63</v>
      </c>
      <c r="N668" s="39">
        <v>182365278.63</v>
      </c>
      <c r="O668" s="40">
        <v>0</v>
      </c>
      <c r="P668" s="41"/>
      <c r="Q668" s="38">
        <v>271437439.66000003</v>
      </c>
      <c r="R668" s="39">
        <v>271437439.66000003</v>
      </c>
      <c r="S668" s="40">
        <v>0</v>
      </c>
      <c r="T668" s="6"/>
    </row>
    <row r="669" spans="2:20">
      <c r="B669" s="1"/>
      <c r="C669" s="14" t="s">
        <v>670</v>
      </c>
      <c r="D669" s="12"/>
      <c r="E669" s="42">
        <v>0</v>
      </c>
      <c r="F669" s="43">
        <v>0</v>
      </c>
      <c r="G669" s="44">
        <v>0</v>
      </c>
      <c r="H669" s="37"/>
      <c r="I669" s="42">
        <v>0</v>
      </c>
      <c r="J669" s="43">
        <v>0</v>
      </c>
      <c r="K669" s="44">
        <v>0</v>
      </c>
      <c r="L669" s="37"/>
      <c r="M669" s="42">
        <v>103428772.28</v>
      </c>
      <c r="N669" s="43">
        <v>103428772.28</v>
      </c>
      <c r="O669" s="44">
        <v>0</v>
      </c>
      <c r="P669" s="37"/>
      <c r="Q669" s="42">
        <v>103428772.28</v>
      </c>
      <c r="R669" s="43">
        <v>103428772.28</v>
      </c>
      <c r="S669" s="44">
        <v>0</v>
      </c>
      <c r="T669" s="6"/>
    </row>
    <row r="670" spans="2:20">
      <c r="B670" s="1"/>
      <c r="C670" s="13" t="s">
        <v>671</v>
      </c>
      <c r="D670" s="11"/>
      <c r="E670" s="38">
        <v>0</v>
      </c>
      <c r="F670" s="39">
        <v>0</v>
      </c>
      <c r="G670" s="40">
        <v>0</v>
      </c>
      <c r="H670" s="41"/>
      <c r="I670" s="38">
        <v>0</v>
      </c>
      <c r="J670" s="39">
        <v>0</v>
      </c>
      <c r="K670" s="40">
        <v>0</v>
      </c>
      <c r="L670" s="41"/>
      <c r="M670" s="38">
        <v>0</v>
      </c>
      <c r="N670" s="39">
        <v>0</v>
      </c>
      <c r="O670" s="40">
        <v>0</v>
      </c>
      <c r="P670" s="41"/>
      <c r="Q670" s="38">
        <v>0</v>
      </c>
      <c r="R670" s="39">
        <v>0</v>
      </c>
      <c r="S670" s="40">
        <v>0</v>
      </c>
      <c r="T670" s="6"/>
    </row>
    <row r="671" spans="2:20" ht="25.5" customHeight="1">
      <c r="B671" s="1"/>
      <c r="C671" s="14" t="s">
        <v>672</v>
      </c>
      <c r="D671" s="12"/>
      <c r="E671" s="42">
        <v>0</v>
      </c>
      <c r="F671" s="43">
        <v>0</v>
      </c>
      <c r="G671" s="44">
        <v>0</v>
      </c>
      <c r="H671" s="37"/>
      <c r="I671" s="42">
        <v>0</v>
      </c>
      <c r="J671" s="43">
        <v>0</v>
      </c>
      <c r="K671" s="44">
        <v>0</v>
      </c>
      <c r="L671" s="37"/>
      <c r="M671" s="42">
        <v>22446808.359999999</v>
      </c>
      <c r="N671" s="43">
        <v>22446808.359999999</v>
      </c>
      <c r="O671" s="44">
        <v>0</v>
      </c>
      <c r="P671" s="37"/>
      <c r="Q671" s="42">
        <v>22446808.359999999</v>
      </c>
      <c r="R671" s="43">
        <v>22446808.359999999</v>
      </c>
      <c r="S671" s="44">
        <v>0</v>
      </c>
      <c r="T671" s="6"/>
    </row>
    <row r="672" spans="2:20">
      <c r="B672" s="1"/>
      <c r="C672" s="13" t="s">
        <v>673</v>
      </c>
      <c r="D672" s="11"/>
      <c r="E672" s="38">
        <v>110573674790.55</v>
      </c>
      <c r="F672" s="39">
        <v>3414737405.230011</v>
      </c>
      <c r="G672" s="40">
        <v>107158937385.32001</v>
      </c>
      <c r="H672" s="41"/>
      <c r="I672" s="38">
        <v>39354849981.290001</v>
      </c>
      <c r="J672" s="39">
        <v>556089554.16999817</v>
      </c>
      <c r="K672" s="40">
        <v>38798760427.120003</v>
      </c>
      <c r="L672" s="41"/>
      <c r="M672" s="38">
        <v>15166665317.6</v>
      </c>
      <c r="N672" s="39">
        <v>1174797408.75</v>
      </c>
      <c r="O672" s="40">
        <v>13991867908.85</v>
      </c>
      <c r="P672" s="41"/>
      <c r="Q672" s="38">
        <v>165095190089.44</v>
      </c>
      <c r="R672" s="39">
        <v>5145624368.1499939</v>
      </c>
      <c r="S672" s="40">
        <v>159949565721.29001</v>
      </c>
      <c r="T672" s="6"/>
    </row>
    <row r="673" spans="2:20">
      <c r="B673" s="1"/>
      <c r="C673" s="14" t="s">
        <v>674</v>
      </c>
      <c r="D673" s="12"/>
      <c r="E673" s="42">
        <v>183603892.69</v>
      </c>
      <c r="F673" s="43">
        <v>0</v>
      </c>
      <c r="G673" s="44">
        <v>183603892.69</v>
      </c>
      <c r="H673" s="37"/>
      <c r="I673" s="42">
        <v>474293006.08999997</v>
      </c>
      <c r="J673" s="43">
        <v>0</v>
      </c>
      <c r="K673" s="44">
        <v>474293006.08999997</v>
      </c>
      <c r="L673" s="37"/>
      <c r="M673" s="42">
        <v>701470261.20000005</v>
      </c>
      <c r="N673" s="43">
        <v>0</v>
      </c>
      <c r="O673" s="44">
        <v>701470261.20000005</v>
      </c>
      <c r="P673" s="37"/>
      <c r="Q673" s="42">
        <v>1359367159.98</v>
      </c>
      <c r="R673" s="43">
        <v>0</v>
      </c>
      <c r="S673" s="44">
        <v>1359367159.98</v>
      </c>
      <c r="T673" s="6"/>
    </row>
    <row r="674" spans="2:20" ht="25.5" customHeight="1">
      <c r="B674" s="1"/>
      <c r="C674" s="13" t="s">
        <v>675</v>
      </c>
      <c r="D674" s="11"/>
      <c r="E674" s="38">
        <v>183603892.69</v>
      </c>
      <c r="F674" s="39">
        <v>0</v>
      </c>
      <c r="G674" s="40">
        <v>183603892.69</v>
      </c>
      <c r="H674" s="41"/>
      <c r="I674" s="38">
        <v>474293006.08999997</v>
      </c>
      <c r="J674" s="39">
        <v>0</v>
      </c>
      <c r="K674" s="40">
        <v>474293006.08999997</v>
      </c>
      <c r="L674" s="41"/>
      <c r="M674" s="38">
        <v>701470261.20000005</v>
      </c>
      <c r="N674" s="39">
        <v>0</v>
      </c>
      <c r="O674" s="40">
        <v>701470261.20000005</v>
      </c>
      <c r="P674" s="41"/>
      <c r="Q674" s="38">
        <v>1359367159.98</v>
      </c>
      <c r="R674" s="39">
        <v>0</v>
      </c>
      <c r="S674" s="40">
        <v>1359367159.98</v>
      </c>
      <c r="T674" s="6"/>
    </row>
    <row r="675" spans="2:20">
      <c r="B675" s="1"/>
      <c r="C675" s="14" t="s">
        <v>676</v>
      </c>
      <c r="D675" s="12"/>
      <c r="E675" s="42">
        <v>0</v>
      </c>
      <c r="F675" s="43">
        <v>0</v>
      </c>
      <c r="G675" s="44">
        <v>0</v>
      </c>
      <c r="H675" s="37"/>
      <c r="I675" s="42">
        <v>0</v>
      </c>
      <c r="J675" s="43">
        <v>0</v>
      </c>
      <c r="K675" s="44">
        <v>0</v>
      </c>
      <c r="L675" s="37"/>
      <c r="M675" s="42">
        <v>0</v>
      </c>
      <c r="N675" s="43">
        <v>0</v>
      </c>
      <c r="O675" s="44">
        <v>0</v>
      </c>
      <c r="P675" s="37"/>
      <c r="Q675" s="42">
        <v>0</v>
      </c>
      <c r="R675" s="43">
        <v>0</v>
      </c>
      <c r="S675" s="44">
        <v>0</v>
      </c>
      <c r="T675" s="6"/>
    </row>
    <row r="676" spans="2:20" ht="25.5" customHeight="1">
      <c r="B676" s="1"/>
      <c r="C676" s="13" t="s">
        <v>677</v>
      </c>
      <c r="D676" s="11"/>
      <c r="E676" s="38">
        <v>0</v>
      </c>
      <c r="F676" s="39">
        <v>0</v>
      </c>
      <c r="G676" s="40">
        <v>0</v>
      </c>
      <c r="H676" s="41"/>
      <c r="I676" s="38">
        <v>0</v>
      </c>
      <c r="J676" s="39">
        <v>0</v>
      </c>
      <c r="K676" s="40">
        <v>0</v>
      </c>
      <c r="L676" s="41"/>
      <c r="M676" s="38">
        <v>0</v>
      </c>
      <c r="N676" s="39">
        <v>0</v>
      </c>
      <c r="O676" s="40">
        <v>0</v>
      </c>
      <c r="P676" s="41"/>
      <c r="Q676" s="38">
        <v>0</v>
      </c>
      <c r="R676" s="39">
        <v>0</v>
      </c>
      <c r="S676" s="40">
        <v>0</v>
      </c>
      <c r="T676" s="6"/>
    </row>
    <row r="677" spans="2:20" ht="25.5" customHeight="1">
      <c r="B677" s="1"/>
      <c r="C677" s="14" t="s">
        <v>678</v>
      </c>
      <c r="D677" s="12"/>
      <c r="E677" s="42">
        <v>0</v>
      </c>
      <c r="F677" s="43">
        <v>0</v>
      </c>
      <c r="G677" s="44">
        <v>0</v>
      </c>
      <c r="H677" s="37"/>
      <c r="I677" s="42">
        <v>0</v>
      </c>
      <c r="J677" s="43">
        <v>0</v>
      </c>
      <c r="K677" s="44">
        <v>0</v>
      </c>
      <c r="L677" s="37"/>
      <c r="M677" s="42">
        <v>0</v>
      </c>
      <c r="N677" s="43">
        <v>0</v>
      </c>
      <c r="O677" s="44">
        <v>0</v>
      </c>
      <c r="P677" s="37"/>
      <c r="Q677" s="42">
        <v>0</v>
      </c>
      <c r="R677" s="43">
        <v>0</v>
      </c>
      <c r="S677" s="44">
        <v>0</v>
      </c>
      <c r="T677" s="6"/>
    </row>
    <row r="678" spans="2:20" ht="25.5" customHeight="1">
      <c r="B678" s="1"/>
      <c r="C678" s="13" t="s">
        <v>679</v>
      </c>
      <c r="D678" s="11"/>
      <c r="E678" s="38">
        <v>0</v>
      </c>
      <c r="F678" s="39">
        <v>0</v>
      </c>
      <c r="G678" s="40">
        <v>0</v>
      </c>
      <c r="H678" s="41"/>
      <c r="I678" s="38">
        <v>0</v>
      </c>
      <c r="J678" s="39">
        <v>0</v>
      </c>
      <c r="K678" s="40">
        <v>0</v>
      </c>
      <c r="L678" s="41"/>
      <c r="M678" s="38">
        <v>0</v>
      </c>
      <c r="N678" s="39">
        <v>0</v>
      </c>
      <c r="O678" s="40">
        <v>0</v>
      </c>
      <c r="P678" s="41"/>
      <c r="Q678" s="38">
        <v>0</v>
      </c>
      <c r="R678" s="39">
        <v>0</v>
      </c>
      <c r="S678" s="40">
        <v>0</v>
      </c>
      <c r="T678" s="6"/>
    </row>
    <row r="679" spans="2:20">
      <c r="B679" s="1"/>
      <c r="C679" s="14" t="s">
        <v>680</v>
      </c>
      <c r="D679" s="12"/>
      <c r="E679" s="42">
        <v>0</v>
      </c>
      <c r="F679" s="43">
        <v>0</v>
      </c>
      <c r="G679" s="44">
        <v>0</v>
      </c>
      <c r="H679" s="37"/>
      <c r="I679" s="42">
        <v>0</v>
      </c>
      <c r="J679" s="43">
        <v>0</v>
      </c>
      <c r="K679" s="44">
        <v>0</v>
      </c>
      <c r="L679" s="37"/>
      <c r="M679" s="42">
        <v>33983550.030000001</v>
      </c>
      <c r="N679" s="43">
        <v>111237.6899999976</v>
      </c>
      <c r="O679" s="44">
        <v>33872312.340000004</v>
      </c>
      <c r="P679" s="37"/>
      <c r="Q679" s="42">
        <v>33983550.030000001</v>
      </c>
      <c r="R679" s="43">
        <v>111237.6899999976</v>
      </c>
      <c r="S679" s="44">
        <v>33872312.340000004</v>
      </c>
      <c r="T679" s="6"/>
    </row>
    <row r="680" spans="2:20" ht="25.5" customHeight="1">
      <c r="B680" s="1"/>
      <c r="C680" s="13" t="s">
        <v>681</v>
      </c>
      <c r="D680" s="11"/>
      <c r="E680" s="38">
        <v>0</v>
      </c>
      <c r="F680" s="39">
        <v>0</v>
      </c>
      <c r="G680" s="40">
        <v>0</v>
      </c>
      <c r="H680" s="41"/>
      <c r="I680" s="38">
        <v>0</v>
      </c>
      <c r="J680" s="39">
        <v>0</v>
      </c>
      <c r="K680" s="40">
        <v>0</v>
      </c>
      <c r="L680" s="41"/>
      <c r="M680" s="38">
        <v>33872312.340000004</v>
      </c>
      <c r="N680" s="39">
        <v>0</v>
      </c>
      <c r="O680" s="40">
        <v>33872312.340000004</v>
      </c>
      <c r="P680" s="41"/>
      <c r="Q680" s="38">
        <v>33872312.340000004</v>
      </c>
      <c r="R680" s="39">
        <v>0</v>
      </c>
      <c r="S680" s="40">
        <v>33872312.340000004</v>
      </c>
      <c r="T680" s="6"/>
    </row>
    <row r="681" spans="2:20" ht="25.5" customHeight="1">
      <c r="B681" s="1"/>
      <c r="C681" s="14" t="s">
        <v>682</v>
      </c>
      <c r="D681" s="12"/>
      <c r="E681" s="42">
        <v>0</v>
      </c>
      <c r="F681" s="43">
        <v>0</v>
      </c>
      <c r="G681" s="44">
        <v>0</v>
      </c>
      <c r="H681" s="37"/>
      <c r="I681" s="42">
        <v>0</v>
      </c>
      <c r="J681" s="43">
        <v>0</v>
      </c>
      <c r="K681" s="44">
        <v>0</v>
      </c>
      <c r="L681" s="37"/>
      <c r="M681" s="42">
        <v>111237.69</v>
      </c>
      <c r="N681" s="43">
        <v>111237.69</v>
      </c>
      <c r="O681" s="44">
        <v>0</v>
      </c>
      <c r="P681" s="37"/>
      <c r="Q681" s="42">
        <v>111237.69</v>
      </c>
      <c r="R681" s="43">
        <v>111237.69</v>
      </c>
      <c r="S681" s="44">
        <v>0</v>
      </c>
      <c r="T681" s="6"/>
    </row>
    <row r="682" spans="2:20" ht="25.5" customHeight="1">
      <c r="B682" s="1"/>
      <c r="C682" s="13" t="s">
        <v>683</v>
      </c>
      <c r="D682" s="11"/>
      <c r="E682" s="38">
        <v>0</v>
      </c>
      <c r="F682" s="39">
        <v>0</v>
      </c>
      <c r="G682" s="40">
        <v>0</v>
      </c>
      <c r="H682" s="41"/>
      <c r="I682" s="38">
        <v>0</v>
      </c>
      <c r="J682" s="39">
        <v>0</v>
      </c>
      <c r="K682" s="40">
        <v>0</v>
      </c>
      <c r="L682" s="41"/>
      <c r="M682" s="38">
        <v>0</v>
      </c>
      <c r="N682" s="39">
        <v>0</v>
      </c>
      <c r="O682" s="40">
        <v>0</v>
      </c>
      <c r="P682" s="41"/>
      <c r="Q682" s="38">
        <v>0</v>
      </c>
      <c r="R682" s="39">
        <v>0</v>
      </c>
      <c r="S682" s="40">
        <v>0</v>
      </c>
      <c r="T682" s="6"/>
    </row>
    <row r="683" spans="2:20" ht="25.5" customHeight="1">
      <c r="B683" s="1"/>
      <c r="C683" s="14" t="s">
        <v>684</v>
      </c>
      <c r="D683" s="12"/>
      <c r="E683" s="42">
        <v>0</v>
      </c>
      <c r="F683" s="43">
        <v>0</v>
      </c>
      <c r="G683" s="44">
        <v>0</v>
      </c>
      <c r="H683" s="37"/>
      <c r="I683" s="42">
        <v>0</v>
      </c>
      <c r="J683" s="43">
        <v>0</v>
      </c>
      <c r="K683" s="44">
        <v>0</v>
      </c>
      <c r="L683" s="37"/>
      <c r="M683" s="42">
        <v>0</v>
      </c>
      <c r="N683" s="43">
        <v>0</v>
      </c>
      <c r="O683" s="44">
        <v>0</v>
      </c>
      <c r="P683" s="37"/>
      <c r="Q683" s="42">
        <v>0</v>
      </c>
      <c r="R683" s="43">
        <v>0</v>
      </c>
      <c r="S683" s="44">
        <v>0</v>
      </c>
      <c r="T683" s="6"/>
    </row>
    <row r="684" spans="2:20" ht="25.5" customHeight="1">
      <c r="B684" s="1"/>
      <c r="C684" s="13" t="s">
        <v>685</v>
      </c>
      <c r="D684" s="11"/>
      <c r="E684" s="38">
        <v>0</v>
      </c>
      <c r="F684" s="39">
        <v>0</v>
      </c>
      <c r="G684" s="40">
        <v>0</v>
      </c>
      <c r="H684" s="41"/>
      <c r="I684" s="38">
        <v>0</v>
      </c>
      <c r="J684" s="39">
        <v>0</v>
      </c>
      <c r="K684" s="40">
        <v>0</v>
      </c>
      <c r="L684" s="41"/>
      <c r="M684" s="38">
        <v>0</v>
      </c>
      <c r="N684" s="39">
        <v>0</v>
      </c>
      <c r="O684" s="40">
        <v>0</v>
      </c>
      <c r="P684" s="41"/>
      <c r="Q684" s="38">
        <v>0</v>
      </c>
      <c r="R684" s="39">
        <v>0</v>
      </c>
      <c r="S684" s="40">
        <v>0</v>
      </c>
      <c r="T684" s="6"/>
    </row>
    <row r="685" spans="2:20">
      <c r="B685" s="1"/>
      <c r="C685" s="14" t="s">
        <v>686</v>
      </c>
      <c r="D685" s="12"/>
      <c r="E685" s="42">
        <v>0</v>
      </c>
      <c r="F685" s="43">
        <v>0</v>
      </c>
      <c r="G685" s="44">
        <v>0</v>
      </c>
      <c r="H685" s="37"/>
      <c r="I685" s="42">
        <v>0</v>
      </c>
      <c r="J685" s="43">
        <v>0</v>
      </c>
      <c r="K685" s="44">
        <v>0</v>
      </c>
      <c r="L685" s="37"/>
      <c r="M685" s="42">
        <v>10605.1</v>
      </c>
      <c r="N685" s="43">
        <v>0</v>
      </c>
      <c r="O685" s="44">
        <v>10605.1</v>
      </c>
      <c r="P685" s="37"/>
      <c r="Q685" s="42">
        <v>10605.1</v>
      </c>
      <c r="R685" s="43">
        <v>0</v>
      </c>
      <c r="S685" s="44">
        <v>10605.1</v>
      </c>
      <c r="T685" s="6"/>
    </row>
    <row r="686" spans="2:20" ht="25.5" customHeight="1">
      <c r="B686" s="1"/>
      <c r="C686" s="13" t="s">
        <v>687</v>
      </c>
      <c r="D686" s="11"/>
      <c r="E686" s="38">
        <v>0</v>
      </c>
      <c r="F686" s="39">
        <v>0</v>
      </c>
      <c r="G686" s="40">
        <v>0</v>
      </c>
      <c r="H686" s="41"/>
      <c r="I686" s="38">
        <v>0</v>
      </c>
      <c r="J686" s="39">
        <v>0</v>
      </c>
      <c r="K686" s="40">
        <v>0</v>
      </c>
      <c r="L686" s="41"/>
      <c r="M686" s="38">
        <v>10605.1</v>
      </c>
      <c r="N686" s="39">
        <v>0</v>
      </c>
      <c r="O686" s="40">
        <v>10605.1</v>
      </c>
      <c r="P686" s="41"/>
      <c r="Q686" s="38">
        <v>10605.1</v>
      </c>
      <c r="R686" s="39">
        <v>0</v>
      </c>
      <c r="S686" s="40">
        <v>10605.1</v>
      </c>
      <c r="T686" s="6"/>
    </row>
    <row r="687" spans="2:20" ht="25.5" customHeight="1">
      <c r="B687" s="1"/>
      <c r="C687" s="14" t="s">
        <v>688</v>
      </c>
      <c r="D687" s="12"/>
      <c r="E687" s="42">
        <v>0</v>
      </c>
      <c r="F687" s="43">
        <v>0</v>
      </c>
      <c r="G687" s="44">
        <v>0</v>
      </c>
      <c r="H687" s="37"/>
      <c r="I687" s="42">
        <v>0</v>
      </c>
      <c r="J687" s="43">
        <v>0</v>
      </c>
      <c r="K687" s="44">
        <v>0</v>
      </c>
      <c r="L687" s="37"/>
      <c r="M687" s="42">
        <v>0</v>
      </c>
      <c r="N687" s="43">
        <v>0</v>
      </c>
      <c r="O687" s="44">
        <v>0</v>
      </c>
      <c r="P687" s="37"/>
      <c r="Q687" s="42">
        <v>0</v>
      </c>
      <c r="R687" s="43">
        <v>0</v>
      </c>
      <c r="S687" s="44">
        <v>0</v>
      </c>
      <c r="T687" s="6"/>
    </row>
    <row r="688" spans="2:20" ht="25.5" customHeight="1">
      <c r="B688" s="1"/>
      <c r="C688" s="13" t="s">
        <v>689</v>
      </c>
      <c r="D688" s="11"/>
      <c r="E688" s="38">
        <v>0</v>
      </c>
      <c r="F688" s="39">
        <v>0</v>
      </c>
      <c r="G688" s="40">
        <v>0</v>
      </c>
      <c r="H688" s="41"/>
      <c r="I688" s="38">
        <v>0</v>
      </c>
      <c r="J688" s="39">
        <v>0</v>
      </c>
      <c r="K688" s="40">
        <v>0</v>
      </c>
      <c r="L688" s="41"/>
      <c r="M688" s="38">
        <v>0</v>
      </c>
      <c r="N688" s="39">
        <v>0</v>
      </c>
      <c r="O688" s="40">
        <v>0</v>
      </c>
      <c r="P688" s="41"/>
      <c r="Q688" s="38">
        <v>0</v>
      </c>
      <c r="R688" s="39">
        <v>0</v>
      </c>
      <c r="S688" s="40">
        <v>0</v>
      </c>
      <c r="T688" s="6"/>
    </row>
    <row r="689" spans="2:20" ht="25.5" customHeight="1">
      <c r="B689" s="1"/>
      <c r="C689" s="14" t="s">
        <v>690</v>
      </c>
      <c r="D689" s="12"/>
      <c r="E689" s="42">
        <v>0</v>
      </c>
      <c r="F689" s="43">
        <v>0</v>
      </c>
      <c r="G689" s="44">
        <v>0</v>
      </c>
      <c r="H689" s="37"/>
      <c r="I689" s="42">
        <v>0</v>
      </c>
      <c r="J689" s="43">
        <v>0</v>
      </c>
      <c r="K689" s="44">
        <v>0</v>
      </c>
      <c r="L689" s="37"/>
      <c r="M689" s="42">
        <v>0</v>
      </c>
      <c r="N689" s="43">
        <v>0</v>
      </c>
      <c r="O689" s="44">
        <v>0</v>
      </c>
      <c r="P689" s="37"/>
      <c r="Q689" s="42">
        <v>0</v>
      </c>
      <c r="R689" s="43">
        <v>0</v>
      </c>
      <c r="S689" s="44">
        <v>0</v>
      </c>
      <c r="T689" s="6"/>
    </row>
    <row r="690" spans="2:20" ht="25.5" customHeight="1">
      <c r="B690" s="1"/>
      <c r="C690" s="13" t="s">
        <v>691</v>
      </c>
      <c r="D690" s="11"/>
      <c r="E690" s="38">
        <v>0</v>
      </c>
      <c r="F690" s="39">
        <v>0</v>
      </c>
      <c r="G690" s="40">
        <v>0</v>
      </c>
      <c r="H690" s="41"/>
      <c r="I690" s="38">
        <v>0</v>
      </c>
      <c r="J690" s="39">
        <v>0</v>
      </c>
      <c r="K690" s="40">
        <v>0</v>
      </c>
      <c r="L690" s="41"/>
      <c r="M690" s="38">
        <v>0</v>
      </c>
      <c r="N690" s="39">
        <v>0</v>
      </c>
      <c r="O690" s="40">
        <v>0</v>
      </c>
      <c r="P690" s="41"/>
      <c r="Q690" s="38">
        <v>0</v>
      </c>
      <c r="R690" s="39">
        <v>0</v>
      </c>
      <c r="S690" s="40">
        <v>0</v>
      </c>
      <c r="T690" s="6"/>
    </row>
    <row r="691" spans="2:20">
      <c r="B691" s="1"/>
      <c r="C691" s="14" t="s">
        <v>692</v>
      </c>
      <c r="D691" s="12"/>
      <c r="E691" s="42">
        <v>244231687.91</v>
      </c>
      <c r="F691" s="43">
        <v>234481466.16999999</v>
      </c>
      <c r="G691" s="44">
        <v>9750221.7400000002</v>
      </c>
      <c r="H691" s="37"/>
      <c r="I691" s="42">
        <v>1954213.45</v>
      </c>
      <c r="J691" s="43">
        <v>1518948.73</v>
      </c>
      <c r="K691" s="44">
        <v>435264.72</v>
      </c>
      <c r="L691" s="37"/>
      <c r="M691" s="42">
        <v>2347347.36</v>
      </c>
      <c r="N691" s="43">
        <v>2347347.36</v>
      </c>
      <c r="O691" s="44">
        <v>0</v>
      </c>
      <c r="P691" s="37"/>
      <c r="Q691" s="42">
        <v>248533248.72</v>
      </c>
      <c r="R691" s="43">
        <v>238347762.25999999</v>
      </c>
      <c r="S691" s="44">
        <v>10185486.460000001</v>
      </c>
      <c r="T691" s="6"/>
    </row>
    <row r="692" spans="2:20" ht="25.5" customHeight="1">
      <c r="B692" s="1"/>
      <c r="C692" s="13" t="s">
        <v>693</v>
      </c>
      <c r="D692" s="11"/>
      <c r="E692" s="38">
        <v>9750221.7400000002</v>
      </c>
      <c r="F692" s="39">
        <v>0</v>
      </c>
      <c r="G692" s="40">
        <v>9750221.7400000002</v>
      </c>
      <c r="H692" s="41"/>
      <c r="I692" s="38">
        <v>435264.72</v>
      </c>
      <c r="J692" s="39">
        <v>0</v>
      </c>
      <c r="K692" s="40">
        <v>435264.72</v>
      </c>
      <c r="L692" s="41"/>
      <c r="M692" s="38">
        <v>0</v>
      </c>
      <c r="N692" s="39">
        <v>0</v>
      </c>
      <c r="O692" s="40">
        <v>0</v>
      </c>
      <c r="P692" s="41"/>
      <c r="Q692" s="38">
        <v>10185486.460000001</v>
      </c>
      <c r="R692" s="39">
        <v>0</v>
      </c>
      <c r="S692" s="40">
        <v>10185486.460000001</v>
      </c>
      <c r="T692" s="6"/>
    </row>
    <row r="693" spans="2:20" ht="25.5" customHeight="1">
      <c r="B693" s="1"/>
      <c r="C693" s="14" t="s">
        <v>694</v>
      </c>
      <c r="D693" s="12"/>
      <c r="E693" s="42">
        <v>234481466.16999999</v>
      </c>
      <c r="F693" s="43">
        <v>234481466.16999999</v>
      </c>
      <c r="G693" s="44">
        <v>0</v>
      </c>
      <c r="H693" s="37"/>
      <c r="I693" s="42">
        <v>1518948.73</v>
      </c>
      <c r="J693" s="43">
        <v>1518948.73</v>
      </c>
      <c r="K693" s="44">
        <v>0</v>
      </c>
      <c r="L693" s="37"/>
      <c r="M693" s="42">
        <v>2347347.36</v>
      </c>
      <c r="N693" s="43">
        <v>2347347.36</v>
      </c>
      <c r="O693" s="44">
        <v>0</v>
      </c>
      <c r="P693" s="37"/>
      <c r="Q693" s="42">
        <v>238347762.25999999</v>
      </c>
      <c r="R693" s="43">
        <v>238347762.25999999</v>
      </c>
      <c r="S693" s="44">
        <v>0</v>
      </c>
      <c r="T693" s="6"/>
    </row>
    <row r="694" spans="2:20" ht="25.5" customHeight="1">
      <c r="B694" s="1"/>
      <c r="C694" s="13" t="s">
        <v>695</v>
      </c>
      <c r="D694" s="11"/>
      <c r="E694" s="38">
        <v>0</v>
      </c>
      <c r="F694" s="39">
        <v>0</v>
      </c>
      <c r="G694" s="40">
        <v>0</v>
      </c>
      <c r="H694" s="41"/>
      <c r="I694" s="38">
        <v>0</v>
      </c>
      <c r="J694" s="39">
        <v>0</v>
      </c>
      <c r="K694" s="40">
        <v>0</v>
      </c>
      <c r="L694" s="41"/>
      <c r="M694" s="38">
        <v>0</v>
      </c>
      <c r="N694" s="39">
        <v>0</v>
      </c>
      <c r="O694" s="40">
        <v>0</v>
      </c>
      <c r="P694" s="41"/>
      <c r="Q694" s="38">
        <v>0</v>
      </c>
      <c r="R694" s="39">
        <v>0</v>
      </c>
      <c r="S694" s="40">
        <v>0</v>
      </c>
      <c r="T694" s="6"/>
    </row>
    <row r="695" spans="2:20" ht="25.5" customHeight="1">
      <c r="B695" s="1"/>
      <c r="C695" s="14" t="s">
        <v>696</v>
      </c>
      <c r="D695" s="12"/>
      <c r="E695" s="42">
        <v>0</v>
      </c>
      <c r="F695" s="43">
        <v>0</v>
      </c>
      <c r="G695" s="44">
        <v>0</v>
      </c>
      <c r="H695" s="37"/>
      <c r="I695" s="42">
        <v>0</v>
      </c>
      <c r="J695" s="43">
        <v>0</v>
      </c>
      <c r="K695" s="44">
        <v>0</v>
      </c>
      <c r="L695" s="37"/>
      <c r="M695" s="42">
        <v>0</v>
      </c>
      <c r="N695" s="43">
        <v>0</v>
      </c>
      <c r="O695" s="44">
        <v>0</v>
      </c>
      <c r="P695" s="37"/>
      <c r="Q695" s="42">
        <v>0</v>
      </c>
      <c r="R695" s="43">
        <v>0</v>
      </c>
      <c r="S695" s="44">
        <v>0</v>
      </c>
      <c r="T695" s="6"/>
    </row>
    <row r="696" spans="2:20" ht="25.5" customHeight="1">
      <c r="B696" s="1"/>
      <c r="C696" s="13" t="s">
        <v>697</v>
      </c>
      <c r="D696" s="11"/>
      <c r="E696" s="38">
        <v>0</v>
      </c>
      <c r="F696" s="39">
        <v>0</v>
      </c>
      <c r="G696" s="40">
        <v>0</v>
      </c>
      <c r="H696" s="41"/>
      <c r="I696" s="38">
        <v>0</v>
      </c>
      <c r="J696" s="39">
        <v>0</v>
      </c>
      <c r="K696" s="40">
        <v>0</v>
      </c>
      <c r="L696" s="41"/>
      <c r="M696" s="38">
        <v>0</v>
      </c>
      <c r="N696" s="39">
        <v>0</v>
      </c>
      <c r="O696" s="40">
        <v>0</v>
      </c>
      <c r="P696" s="41"/>
      <c r="Q696" s="38">
        <v>0</v>
      </c>
      <c r="R696" s="39">
        <v>0</v>
      </c>
      <c r="S696" s="40">
        <v>0</v>
      </c>
      <c r="T696" s="6"/>
    </row>
    <row r="697" spans="2:20" ht="25.5" customHeight="1">
      <c r="B697" s="1"/>
      <c r="C697" s="14" t="s">
        <v>698</v>
      </c>
      <c r="D697" s="12"/>
      <c r="E697" s="42">
        <v>0</v>
      </c>
      <c r="F697" s="43">
        <v>0</v>
      </c>
      <c r="G697" s="44">
        <v>0</v>
      </c>
      <c r="H697" s="37"/>
      <c r="I697" s="42">
        <v>1420438234.5899999</v>
      </c>
      <c r="J697" s="43">
        <v>0</v>
      </c>
      <c r="K697" s="44">
        <v>1420438234.5899999</v>
      </c>
      <c r="L697" s="37"/>
      <c r="M697" s="42">
        <v>320613156.95999998</v>
      </c>
      <c r="N697" s="43">
        <v>0</v>
      </c>
      <c r="O697" s="44">
        <v>320613156.95999998</v>
      </c>
      <c r="P697" s="37"/>
      <c r="Q697" s="42">
        <v>1741051391.55</v>
      </c>
      <c r="R697" s="43">
        <v>0</v>
      </c>
      <c r="S697" s="44">
        <v>1741051391.55</v>
      </c>
      <c r="T697" s="6"/>
    </row>
    <row r="698" spans="2:20" ht="25.5" customHeight="1">
      <c r="B698" s="1"/>
      <c r="C698" s="13" t="s">
        <v>699</v>
      </c>
      <c r="D698" s="11"/>
      <c r="E698" s="38">
        <v>0</v>
      </c>
      <c r="F698" s="39">
        <v>0</v>
      </c>
      <c r="G698" s="40">
        <v>0</v>
      </c>
      <c r="H698" s="41"/>
      <c r="I698" s="38">
        <v>1420438234.5899999</v>
      </c>
      <c r="J698" s="39">
        <v>0</v>
      </c>
      <c r="K698" s="40">
        <v>1420438234.5899999</v>
      </c>
      <c r="L698" s="41"/>
      <c r="M698" s="38">
        <v>320613156.95999998</v>
      </c>
      <c r="N698" s="39">
        <v>0</v>
      </c>
      <c r="O698" s="40">
        <v>320613156.95999998</v>
      </c>
      <c r="P698" s="41"/>
      <c r="Q698" s="38">
        <v>1741051391.55</v>
      </c>
      <c r="R698" s="39">
        <v>0</v>
      </c>
      <c r="S698" s="40">
        <v>1741051391.55</v>
      </c>
      <c r="T698" s="6"/>
    </row>
    <row r="699" spans="2:20">
      <c r="B699" s="1"/>
      <c r="C699" s="14" t="s">
        <v>700</v>
      </c>
      <c r="D699" s="12"/>
      <c r="E699" s="42">
        <v>262413486.94</v>
      </c>
      <c r="F699" s="43">
        <v>0</v>
      </c>
      <c r="G699" s="44">
        <v>262413486.94</v>
      </c>
      <c r="H699" s="37"/>
      <c r="I699" s="42">
        <v>11874907587.68</v>
      </c>
      <c r="J699" s="43">
        <v>0</v>
      </c>
      <c r="K699" s="44">
        <v>11874907587.68</v>
      </c>
      <c r="L699" s="37"/>
      <c r="M699" s="42">
        <v>8246689395.46</v>
      </c>
      <c r="N699" s="43">
        <v>6827000.6099996567</v>
      </c>
      <c r="O699" s="44">
        <v>8239862394.8500004</v>
      </c>
      <c r="P699" s="37"/>
      <c r="Q699" s="42">
        <v>20384010470.080002</v>
      </c>
      <c r="R699" s="43">
        <v>6827000.6099967957</v>
      </c>
      <c r="S699" s="44">
        <v>20377183469.470001</v>
      </c>
      <c r="T699" s="6"/>
    </row>
    <row r="700" spans="2:20">
      <c r="B700" s="1"/>
      <c r="C700" s="13" t="s">
        <v>701</v>
      </c>
      <c r="D700" s="11"/>
      <c r="E700" s="38">
        <v>262413486.94</v>
      </c>
      <c r="F700" s="39">
        <v>0</v>
      </c>
      <c r="G700" s="40">
        <v>262413486.94</v>
      </c>
      <c r="H700" s="41"/>
      <c r="I700" s="38">
        <v>11874907587.68</v>
      </c>
      <c r="J700" s="39">
        <v>0</v>
      </c>
      <c r="K700" s="40">
        <v>11874907587.68</v>
      </c>
      <c r="L700" s="41"/>
      <c r="M700" s="38">
        <v>8239862394.8500004</v>
      </c>
      <c r="N700" s="39">
        <v>0</v>
      </c>
      <c r="O700" s="40">
        <v>8239862394.8500004</v>
      </c>
      <c r="P700" s="41"/>
      <c r="Q700" s="38">
        <v>20377183469.470001</v>
      </c>
      <c r="R700" s="39">
        <v>0</v>
      </c>
      <c r="S700" s="40">
        <v>20377183469.470001</v>
      </c>
      <c r="T700" s="6"/>
    </row>
    <row r="701" spans="2:20">
      <c r="B701" s="1"/>
      <c r="C701" s="14" t="s">
        <v>702</v>
      </c>
      <c r="D701" s="12"/>
      <c r="E701" s="42">
        <v>0</v>
      </c>
      <c r="F701" s="43">
        <v>0</v>
      </c>
      <c r="G701" s="44">
        <v>0</v>
      </c>
      <c r="H701" s="37"/>
      <c r="I701" s="42">
        <v>0</v>
      </c>
      <c r="J701" s="43">
        <v>0</v>
      </c>
      <c r="K701" s="44">
        <v>0</v>
      </c>
      <c r="L701" s="37"/>
      <c r="M701" s="42">
        <v>6827000.6100000003</v>
      </c>
      <c r="N701" s="43">
        <v>6827000.6100000003</v>
      </c>
      <c r="O701" s="44">
        <v>0</v>
      </c>
      <c r="P701" s="37"/>
      <c r="Q701" s="42">
        <v>6827000.6100000003</v>
      </c>
      <c r="R701" s="43">
        <v>6827000.6100000003</v>
      </c>
      <c r="S701" s="44">
        <v>0</v>
      </c>
      <c r="T701" s="6"/>
    </row>
    <row r="702" spans="2:20">
      <c r="B702" s="1"/>
      <c r="C702" s="13" t="s">
        <v>703</v>
      </c>
      <c r="D702" s="11"/>
      <c r="E702" s="38">
        <v>0</v>
      </c>
      <c r="F702" s="39">
        <v>0</v>
      </c>
      <c r="G702" s="40">
        <v>0</v>
      </c>
      <c r="H702" s="41"/>
      <c r="I702" s="38">
        <v>0</v>
      </c>
      <c r="J702" s="39">
        <v>0</v>
      </c>
      <c r="K702" s="40">
        <v>0</v>
      </c>
      <c r="L702" s="41"/>
      <c r="M702" s="38">
        <v>0</v>
      </c>
      <c r="N702" s="39">
        <v>0</v>
      </c>
      <c r="O702" s="40">
        <v>0</v>
      </c>
      <c r="P702" s="41"/>
      <c r="Q702" s="38">
        <v>0</v>
      </c>
      <c r="R702" s="39">
        <v>0</v>
      </c>
      <c r="S702" s="40">
        <v>0</v>
      </c>
      <c r="T702" s="6"/>
    </row>
    <row r="703" spans="2:20">
      <c r="B703" s="1"/>
      <c r="C703" s="14" t="s">
        <v>704</v>
      </c>
      <c r="D703" s="12"/>
      <c r="E703" s="42">
        <v>0</v>
      </c>
      <c r="F703" s="43">
        <v>0</v>
      </c>
      <c r="G703" s="44">
        <v>0</v>
      </c>
      <c r="H703" s="37"/>
      <c r="I703" s="42">
        <v>0</v>
      </c>
      <c r="J703" s="43">
        <v>0</v>
      </c>
      <c r="K703" s="44">
        <v>0</v>
      </c>
      <c r="L703" s="37"/>
      <c r="M703" s="42">
        <v>0</v>
      </c>
      <c r="N703" s="43">
        <v>0</v>
      </c>
      <c r="O703" s="44">
        <v>0</v>
      </c>
      <c r="P703" s="37"/>
      <c r="Q703" s="42">
        <v>0</v>
      </c>
      <c r="R703" s="43">
        <v>0</v>
      </c>
      <c r="S703" s="44">
        <v>0</v>
      </c>
      <c r="T703" s="6"/>
    </row>
    <row r="704" spans="2:20">
      <c r="B704" s="1"/>
      <c r="C704" s="13" t="s">
        <v>705</v>
      </c>
      <c r="D704" s="11"/>
      <c r="E704" s="38">
        <v>0</v>
      </c>
      <c r="F704" s="39">
        <v>0</v>
      </c>
      <c r="G704" s="40">
        <v>0</v>
      </c>
      <c r="H704" s="41"/>
      <c r="I704" s="38">
        <v>0</v>
      </c>
      <c r="J704" s="39">
        <v>0</v>
      </c>
      <c r="K704" s="40">
        <v>0</v>
      </c>
      <c r="L704" s="41"/>
      <c r="M704" s="38">
        <v>0</v>
      </c>
      <c r="N704" s="39">
        <v>0</v>
      </c>
      <c r="O704" s="40">
        <v>0</v>
      </c>
      <c r="P704" s="41"/>
      <c r="Q704" s="38">
        <v>0</v>
      </c>
      <c r="R704" s="39">
        <v>0</v>
      </c>
      <c r="S704" s="40">
        <v>0</v>
      </c>
      <c r="T704" s="6"/>
    </row>
    <row r="705" spans="2:20">
      <c r="B705" s="1"/>
      <c r="C705" s="14" t="s">
        <v>706</v>
      </c>
      <c r="D705" s="12"/>
      <c r="E705" s="42">
        <v>109883425723.00999</v>
      </c>
      <c r="F705" s="43">
        <v>3180255939.059998</v>
      </c>
      <c r="G705" s="44">
        <v>106703169783.95</v>
      </c>
      <c r="H705" s="37"/>
      <c r="I705" s="42">
        <v>25583256939.48</v>
      </c>
      <c r="J705" s="43">
        <v>554570605.43999863</v>
      </c>
      <c r="K705" s="44">
        <v>25028686334.040001</v>
      </c>
      <c r="L705" s="37"/>
      <c r="M705" s="42">
        <v>5861551001.4899998</v>
      </c>
      <c r="N705" s="43">
        <v>1165511823.0899999</v>
      </c>
      <c r="O705" s="44">
        <v>4696039178.3999996</v>
      </c>
      <c r="P705" s="37"/>
      <c r="Q705" s="42">
        <v>141328233663.98001</v>
      </c>
      <c r="R705" s="43">
        <v>4900338367.5899963</v>
      </c>
      <c r="S705" s="44">
        <v>136427895296.39</v>
      </c>
      <c r="T705" s="6"/>
    </row>
    <row r="706" spans="2:20">
      <c r="B706" s="1"/>
      <c r="C706" s="13" t="s">
        <v>707</v>
      </c>
      <c r="D706" s="11"/>
      <c r="E706" s="38">
        <v>106703169783.95</v>
      </c>
      <c r="F706" s="39">
        <v>0</v>
      </c>
      <c r="G706" s="40">
        <v>106703169783.95</v>
      </c>
      <c r="H706" s="41"/>
      <c r="I706" s="38">
        <v>25028686334.040001</v>
      </c>
      <c r="J706" s="39">
        <v>0</v>
      </c>
      <c r="K706" s="40">
        <v>25028686334.040001</v>
      </c>
      <c r="L706" s="41"/>
      <c r="M706" s="38">
        <v>4696039178.3999996</v>
      </c>
      <c r="N706" s="39">
        <v>0</v>
      </c>
      <c r="O706" s="40">
        <v>4696039178.3999996</v>
      </c>
      <c r="P706" s="41"/>
      <c r="Q706" s="38">
        <v>136427895296.39</v>
      </c>
      <c r="R706" s="39">
        <v>0</v>
      </c>
      <c r="S706" s="40">
        <v>136427895296.39</v>
      </c>
      <c r="T706" s="6"/>
    </row>
    <row r="707" spans="2:20">
      <c r="B707" s="1"/>
      <c r="C707" s="14" t="s">
        <v>708</v>
      </c>
      <c r="D707" s="12"/>
      <c r="E707" s="42">
        <v>2092181314.8800001</v>
      </c>
      <c r="F707" s="43">
        <v>2092181314.8800001</v>
      </c>
      <c r="G707" s="44">
        <v>0</v>
      </c>
      <c r="H707" s="37"/>
      <c r="I707" s="42">
        <v>401181074.42000002</v>
      </c>
      <c r="J707" s="43">
        <v>401181074.42000002</v>
      </c>
      <c r="K707" s="44">
        <v>0</v>
      </c>
      <c r="L707" s="37"/>
      <c r="M707" s="42">
        <v>1012567304.5599999</v>
      </c>
      <c r="N707" s="43">
        <v>1012567304.5599999</v>
      </c>
      <c r="O707" s="44">
        <v>0</v>
      </c>
      <c r="P707" s="37"/>
      <c r="Q707" s="42">
        <v>3505929693.8600001</v>
      </c>
      <c r="R707" s="43">
        <v>3505929693.8600001</v>
      </c>
      <c r="S707" s="44">
        <v>0</v>
      </c>
      <c r="T707" s="6"/>
    </row>
    <row r="708" spans="2:20">
      <c r="B708" s="1"/>
      <c r="C708" s="13" t="s">
        <v>709</v>
      </c>
      <c r="D708" s="11"/>
      <c r="E708" s="38">
        <v>0</v>
      </c>
      <c r="F708" s="39">
        <v>0</v>
      </c>
      <c r="G708" s="40">
        <v>0</v>
      </c>
      <c r="H708" s="41"/>
      <c r="I708" s="38">
        <v>12480548.66</v>
      </c>
      <c r="J708" s="39">
        <v>12480548.66</v>
      </c>
      <c r="K708" s="40">
        <v>0</v>
      </c>
      <c r="L708" s="41"/>
      <c r="M708" s="38">
        <v>23515472.809999999</v>
      </c>
      <c r="N708" s="39">
        <v>23515472.809999999</v>
      </c>
      <c r="O708" s="40">
        <v>0</v>
      </c>
      <c r="P708" s="41"/>
      <c r="Q708" s="38">
        <v>35996021.469999999</v>
      </c>
      <c r="R708" s="39">
        <v>35996021.469999999</v>
      </c>
      <c r="S708" s="40">
        <v>0</v>
      </c>
      <c r="T708" s="6"/>
    </row>
    <row r="709" spans="2:20" ht="25.5" customHeight="1">
      <c r="B709" s="1"/>
      <c r="C709" s="14" t="s">
        <v>710</v>
      </c>
      <c r="D709" s="12"/>
      <c r="E709" s="42">
        <v>1085038673.8</v>
      </c>
      <c r="F709" s="43">
        <v>1085038673.8</v>
      </c>
      <c r="G709" s="44">
        <v>0</v>
      </c>
      <c r="H709" s="37"/>
      <c r="I709" s="42">
        <v>0</v>
      </c>
      <c r="J709" s="43">
        <v>0</v>
      </c>
      <c r="K709" s="44">
        <v>0</v>
      </c>
      <c r="L709" s="37"/>
      <c r="M709" s="42">
        <v>48529883.369999997</v>
      </c>
      <c r="N709" s="43">
        <v>48529883.369999997</v>
      </c>
      <c r="O709" s="44">
        <v>0</v>
      </c>
      <c r="P709" s="37"/>
      <c r="Q709" s="42">
        <v>1133568557.1700001</v>
      </c>
      <c r="R709" s="43">
        <v>1133568557.1700001</v>
      </c>
      <c r="S709" s="44">
        <v>0</v>
      </c>
      <c r="T709" s="6"/>
    </row>
    <row r="710" spans="2:20" ht="25.5" customHeight="1">
      <c r="B710" s="1"/>
      <c r="C710" s="13" t="s">
        <v>711</v>
      </c>
      <c r="D710" s="11"/>
      <c r="E710" s="38">
        <v>3035950.38</v>
      </c>
      <c r="F710" s="39">
        <v>3035950.38</v>
      </c>
      <c r="G710" s="40">
        <v>0</v>
      </c>
      <c r="H710" s="41"/>
      <c r="I710" s="38">
        <v>140908982.36000001</v>
      </c>
      <c r="J710" s="39">
        <v>140908982.36000001</v>
      </c>
      <c r="K710" s="40">
        <v>0</v>
      </c>
      <c r="L710" s="41"/>
      <c r="M710" s="38">
        <v>80899162.349999994</v>
      </c>
      <c r="N710" s="39">
        <v>80899162.349999994</v>
      </c>
      <c r="O710" s="40">
        <v>0</v>
      </c>
      <c r="P710" s="41"/>
      <c r="Q710" s="38">
        <v>224844095.09</v>
      </c>
      <c r="R710" s="39">
        <v>224844095.09</v>
      </c>
      <c r="S710" s="40">
        <v>0</v>
      </c>
      <c r="T710" s="6"/>
    </row>
    <row r="711" spans="2:20">
      <c r="B711" s="1"/>
      <c r="C711" s="14" t="s">
        <v>712</v>
      </c>
      <c r="D711" s="12"/>
      <c r="E711" s="42">
        <v>1986720.53</v>
      </c>
      <c r="F711" s="43">
        <v>0</v>
      </c>
      <c r="G711" s="44">
        <v>1986720.53</v>
      </c>
      <c r="H711" s="37"/>
      <c r="I711" s="42">
        <v>13243842788.719999</v>
      </c>
      <c r="J711" s="43">
        <v>0</v>
      </c>
      <c r="K711" s="44">
        <v>13243842788.719999</v>
      </c>
      <c r="L711" s="37"/>
      <c r="M711" s="42">
        <v>989679535.69000006</v>
      </c>
      <c r="N711" s="43">
        <v>70489927.060000062</v>
      </c>
      <c r="O711" s="44">
        <v>919189608.63</v>
      </c>
      <c r="P711" s="37"/>
      <c r="Q711" s="42">
        <v>14235509044.940001</v>
      </c>
      <c r="R711" s="43">
        <v>70489927.060001373</v>
      </c>
      <c r="S711" s="44">
        <v>14165019117.879999</v>
      </c>
      <c r="T711" s="6"/>
    </row>
    <row r="712" spans="2:20">
      <c r="B712" s="1"/>
      <c r="C712" s="13" t="s">
        <v>713</v>
      </c>
      <c r="D712" s="11"/>
      <c r="E712" s="38">
        <v>1996249.25</v>
      </c>
      <c r="F712" s="39">
        <v>0</v>
      </c>
      <c r="G712" s="40">
        <v>1996249.25</v>
      </c>
      <c r="H712" s="41"/>
      <c r="I712" s="38">
        <v>13687481698.07</v>
      </c>
      <c r="J712" s="39">
        <v>0</v>
      </c>
      <c r="K712" s="40">
        <v>13687481698.07</v>
      </c>
      <c r="L712" s="41"/>
      <c r="M712" s="38">
        <v>991663613.21000004</v>
      </c>
      <c r="N712" s="39">
        <v>70489927.060000062</v>
      </c>
      <c r="O712" s="40">
        <v>921173686.14999998</v>
      </c>
      <c r="P712" s="41"/>
      <c r="Q712" s="38">
        <v>14681141560.530001</v>
      </c>
      <c r="R712" s="39">
        <v>70489927.059999466</v>
      </c>
      <c r="S712" s="40">
        <v>14610651633.469999</v>
      </c>
      <c r="T712" s="6"/>
    </row>
    <row r="713" spans="2:20" ht="25.5" customHeight="1">
      <c r="B713" s="1"/>
      <c r="C713" s="14" t="s">
        <v>714</v>
      </c>
      <c r="D713" s="12"/>
      <c r="E713" s="42">
        <v>1996249.25</v>
      </c>
      <c r="F713" s="43">
        <v>0</v>
      </c>
      <c r="G713" s="44">
        <v>1996249.25</v>
      </c>
      <c r="H713" s="37"/>
      <c r="I713" s="42">
        <v>13687481698.07</v>
      </c>
      <c r="J713" s="43">
        <v>0</v>
      </c>
      <c r="K713" s="44">
        <v>13687481698.07</v>
      </c>
      <c r="L713" s="37"/>
      <c r="M713" s="42">
        <v>921173686.14999998</v>
      </c>
      <c r="N713" s="43">
        <v>0</v>
      </c>
      <c r="O713" s="44">
        <v>921173686.14999998</v>
      </c>
      <c r="P713" s="37"/>
      <c r="Q713" s="42">
        <v>14610651633.469999</v>
      </c>
      <c r="R713" s="43">
        <v>0</v>
      </c>
      <c r="S713" s="44">
        <v>14610651633.469999</v>
      </c>
      <c r="T713" s="6"/>
    </row>
    <row r="714" spans="2:20" ht="25.5" customHeight="1">
      <c r="B714" s="1"/>
      <c r="C714" s="13" t="s">
        <v>715</v>
      </c>
      <c r="D714" s="11"/>
      <c r="E714" s="38">
        <v>0</v>
      </c>
      <c r="F714" s="39">
        <v>0</v>
      </c>
      <c r="G714" s="40">
        <v>0</v>
      </c>
      <c r="H714" s="41"/>
      <c r="I714" s="38">
        <v>0</v>
      </c>
      <c r="J714" s="39">
        <v>0</v>
      </c>
      <c r="K714" s="40">
        <v>0</v>
      </c>
      <c r="L714" s="41"/>
      <c r="M714" s="38">
        <v>70489927.060000002</v>
      </c>
      <c r="N714" s="39">
        <v>70489927.060000002</v>
      </c>
      <c r="O714" s="40">
        <v>0</v>
      </c>
      <c r="P714" s="41"/>
      <c r="Q714" s="38">
        <v>70489927.060000002</v>
      </c>
      <c r="R714" s="39">
        <v>70489927.060000002</v>
      </c>
      <c r="S714" s="40">
        <v>0</v>
      </c>
      <c r="T714" s="6"/>
    </row>
    <row r="715" spans="2:20" ht="25.5" customHeight="1">
      <c r="B715" s="1"/>
      <c r="C715" s="14" t="s">
        <v>716</v>
      </c>
      <c r="D715" s="12"/>
      <c r="E715" s="42">
        <v>0</v>
      </c>
      <c r="F715" s="43">
        <v>0</v>
      </c>
      <c r="G715" s="44">
        <v>0</v>
      </c>
      <c r="H715" s="37"/>
      <c r="I715" s="42">
        <v>0</v>
      </c>
      <c r="J715" s="43">
        <v>0</v>
      </c>
      <c r="K715" s="44">
        <v>0</v>
      </c>
      <c r="L715" s="37"/>
      <c r="M715" s="42">
        <v>0</v>
      </c>
      <c r="N715" s="43">
        <v>0</v>
      </c>
      <c r="O715" s="44">
        <v>0</v>
      </c>
      <c r="P715" s="37"/>
      <c r="Q715" s="42">
        <v>0</v>
      </c>
      <c r="R715" s="43">
        <v>0</v>
      </c>
      <c r="S715" s="44">
        <v>0</v>
      </c>
      <c r="T715" s="6"/>
    </row>
    <row r="716" spans="2:20" ht="25.5" customHeight="1">
      <c r="B716" s="1"/>
      <c r="C716" s="13" t="s">
        <v>717</v>
      </c>
      <c r="D716" s="11"/>
      <c r="E716" s="38">
        <v>0</v>
      </c>
      <c r="F716" s="39">
        <v>0</v>
      </c>
      <c r="G716" s="40">
        <v>0</v>
      </c>
      <c r="H716" s="41"/>
      <c r="I716" s="38">
        <v>0</v>
      </c>
      <c r="J716" s="39">
        <v>0</v>
      </c>
      <c r="K716" s="40">
        <v>0</v>
      </c>
      <c r="L716" s="41"/>
      <c r="M716" s="38">
        <v>0</v>
      </c>
      <c r="N716" s="39">
        <v>0</v>
      </c>
      <c r="O716" s="40">
        <v>0</v>
      </c>
      <c r="P716" s="41"/>
      <c r="Q716" s="38">
        <v>0</v>
      </c>
      <c r="R716" s="39">
        <v>0</v>
      </c>
      <c r="S716" s="40">
        <v>0</v>
      </c>
      <c r="T716" s="6"/>
    </row>
    <row r="717" spans="2:20" ht="25.5" customHeight="1">
      <c r="B717" s="1"/>
      <c r="C717" s="14" t="s">
        <v>718</v>
      </c>
      <c r="D717" s="12"/>
      <c r="E717" s="42">
        <v>0</v>
      </c>
      <c r="F717" s="43">
        <v>0</v>
      </c>
      <c r="G717" s="44">
        <v>0</v>
      </c>
      <c r="H717" s="37"/>
      <c r="I717" s="42">
        <v>0</v>
      </c>
      <c r="J717" s="43">
        <v>0</v>
      </c>
      <c r="K717" s="44">
        <v>0</v>
      </c>
      <c r="L717" s="37"/>
      <c r="M717" s="42">
        <v>0</v>
      </c>
      <c r="N717" s="43">
        <v>0</v>
      </c>
      <c r="O717" s="44">
        <v>0</v>
      </c>
      <c r="P717" s="37"/>
      <c r="Q717" s="42">
        <v>0</v>
      </c>
      <c r="R717" s="43">
        <v>0</v>
      </c>
      <c r="S717" s="44">
        <v>0</v>
      </c>
      <c r="T717" s="6"/>
    </row>
    <row r="718" spans="2:20">
      <c r="B718" s="1"/>
      <c r="C718" s="13" t="s">
        <v>719</v>
      </c>
      <c r="D718" s="11"/>
      <c r="E718" s="38">
        <v>-9528.7199999999993</v>
      </c>
      <c r="F718" s="39">
        <v>0</v>
      </c>
      <c r="G718" s="40">
        <v>-9528.7199999999993</v>
      </c>
      <c r="H718" s="41"/>
      <c r="I718" s="38">
        <v>-443638909.35000002</v>
      </c>
      <c r="J718" s="39">
        <v>0</v>
      </c>
      <c r="K718" s="40">
        <v>-443638909.35000002</v>
      </c>
      <c r="L718" s="41"/>
      <c r="M718" s="38">
        <v>-1984077.52</v>
      </c>
      <c r="N718" s="39">
        <v>0</v>
      </c>
      <c r="O718" s="40">
        <v>-1984077.52</v>
      </c>
      <c r="P718" s="41"/>
      <c r="Q718" s="38">
        <v>-445632515.58999997</v>
      </c>
      <c r="R718" s="39">
        <v>0</v>
      </c>
      <c r="S718" s="40">
        <v>-445632515.58999997</v>
      </c>
      <c r="T718" s="6"/>
    </row>
    <row r="719" spans="2:20">
      <c r="B719" s="1"/>
      <c r="C719" s="14" t="s">
        <v>720</v>
      </c>
      <c r="D719" s="12"/>
      <c r="E719" s="42">
        <v>-9528.7199999999993</v>
      </c>
      <c r="F719" s="43">
        <v>0</v>
      </c>
      <c r="G719" s="44">
        <v>-9528.7199999999993</v>
      </c>
      <c r="H719" s="37"/>
      <c r="I719" s="42">
        <v>-443638909.35000002</v>
      </c>
      <c r="J719" s="43">
        <v>0</v>
      </c>
      <c r="K719" s="44">
        <v>-443638909.35000002</v>
      </c>
      <c r="L719" s="37"/>
      <c r="M719" s="42">
        <v>-1984077.52</v>
      </c>
      <c r="N719" s="43">
        <v>0</v>
      </c>
      <c r="O719" s="44">
        <v>-1984077.52</v>
      </c>
      <c r="P719" s="37"/>
      <c r="Q719" s="42">
        <v>-445632515.58999997</v>
      </c>
      <c r="R719" s="43">
        <v>0</v>
      </c>
      <c r="S719" s="44">
        <v>-445632515.58999997</v>
      </c>
      <c r="T719" s="6"/>
    </row>
    <row r="720" spans="2:20">
      <c r="B720" s="1"/>
      <c r="C720" s="13" t="s">
        <v>721</v>
      </c>
      <c r="D720" s="11"/>
      <c r="E720" s="38">
        <v>0</v>
      </c>
      <c r="F720" s="39">
        <v>0</v>
      </c>
      <c r="G720" s="40">
        <v>0</v>
      </c>
      <c r="H720" s="41"/>
      <c r="I720" s="38">
        <v>0</v>
      </c>
      <c r="J720" s="39">
        <v>0</v>
      </c>
      <c r="K720" s="40">
        <v>0</v>
      </c>
      <c r="L720" s="41"/>
      <c r="M720" s="38">
        <v>0</v>
      </c>
      <c r="N720" s="39">
        <v>0</v>
      </c>
      <c r="O720" s="40">
        <v>0</v>
      </c>
      <c r="P720" s="41"/>
      <c r="Q720" s="38">
        <v>0</v>
      </c>
      <c r="R720" s="39">
        <v>0</v>
      </c>
      <c r="S720" s="40">
        <v>0</v>
      </c>
      <c r="T720" s="6"/>
    </row>
    <row r="721" spans="2:20">
      <c r="B721" s="1"/>
      <c r="C721" s="14" t="s">
        <v>722</v>
      </c>
      <c r="D721" s="12"/>
      <c r="E721" s="42">
        <v>0</v>
      </c>
      <c r="F721" s="43">
        <v>0</v>
      </c>
      <c r="G721" s="44">
        <v>0</v>
      </c>
      <c r="H721" s="37"/>
      <c r="I721" s="42">
        <v>0</v>
      </c>
      <c r="J721" s="43">
        <v>0</v>
      </c>
      <c r="K721" s="44">
        <v>0</v>
      </c>
      <c r="L721" s="37"/>
      <c r="M721" s="42">
        <v>0</v>
      </c>
      <c r="N721" s="43">
        <v>0</v>
      </c>
      <c r="O721" s="44">
        <v>0</v>
      </c>
      <c r="P721" s="37"/>
      <c r="Q721" s="42">
        <v>0</v>
      </c>
      <c r="R721" s="43">
        <v>0</v>
      </c>
      <c r="S721" s="44">
        <v>0</v>
      </c>
      <c r="T721" s="6"/>
    </row>
    <row r="722" spans="2:20">
      <c r="B722" s="1"/>
      <c r="C722" s="13" t="s">
        <v>723</v>
      </c>
      <c r="D722" s="11"/>
      <c r="E722" s="38">
        <v>0</v>
      </c>
      <c r="F722" s="39">
        <v>0</v>
      </c>
      <c r="G722" s="40">
        <v>0</v>
      </c>
      <c r="H722" s="41"/>
      <c r="I722" s="38">
        <v>0</v>
      </c>
      <c r="J722" s="39">
        <v>0</v>
      </c>
      <c r="K722" s="40">
        <v>0</v>
      </c>
      <c r="L722" s="41"/>
      <c r="M722" s="38">
        <v>0</v>
      </c>
      <c r="N722" s="39">
        <v>0</v>
      </c>
      <c r="O722" s="40">
        <v>0</v>
      </c>
      <c r="P722" s="41"/>
      <c r="Q722" s="38">
        <v>0</v>
      </c>
      <c r="R722" s="39">
        <v>0</v>
      </c>
      <c r="S722" s="40">
        <v>0</v>
      </c>
      <c r="T722" s="6"/>
    </row>
    <row r="723" spans="2:20">
      <c r="B723" s="1"/>
      <c r="C723" s="14" t="s">
        <v>724</v>
      </c>
      <c r="D723" s="12"/>
      <c r="E723" s="42">
        <v>0</v>
      </c>
      <c r="F723" s="43">
        <v>0</v>
      </c>
      <c r="G723" s="44">
        <v>0</v>
      </c>
      <c r="H723" s="37"/>
      <c r="I723" s="42">
        <v>0</v>
      </c>
      <c r="J723" s="43">
        <v>0</v>
      </c>
      <c r="K723" s="44">
        <v>0</v>
      </c>
      <c r="L723" s="37"/>
      <c r="M723" s="42">
        <v>0</v>
      </c>
      <c r="N723" s="43">
        <v>0</v>
      </c>
      <c r="O723" s="44">
        <v>0</v>
      </c>
      <c r="P723" s="37"/>
      <c r="Q723" s="42">
        <v>0</v>
      </c>
      <c r="R723" s="43">
        <v>0</v>
      </c>
      <c r="S723" s="44">
        <v>0</v>
      </c>
      <c r="T723" s="6"/>
    </row>
    <row r="724" spans="2:20">
      <c r="B724" s="1"/>
      <c r="C724" s="13" t="s">
        <v>725</v>
      </c>
      <c r="D724" s="11"/>
      <c r="E724" s="38">
        <v>-2961388912126.8198</v>
      </c>
      <c r="F724" s="39">
        <v>-45183049023.409668</v>
      </c>
      <c r="G724" s="40">
        <v>-2916205863103.4102</v>
      </c>
      <c r="H724" s="41"/>
      <c r="I724" s="38">
        <v>-1500956322629.4099</v>
      </c>
      <c r="J724" s="39">
        <v>-351804722281.60992</v>
      </c>
      <c r="K724" s="40">
        <v>-1149151600347.8</v>
      </c>
      <c r="L724" s="41"/>
      <c r="M724" s="38">
        <v>329601890003.70001</v>
      </c>
      <c r="N724" s="39">
        <v>675330572520.09009</v>
      </c>
      <c r="O724" s="40">
        <v>-345728682516.39001</v>
      </c>
      <c r="P724" s="41"/>
      <c r="Q724" s="38">
        <v>-4132743344752.5298</v>
      </c>
      <c r="R724" s="39">
        <v>278342801215.06982</v>
      </c>
      <c r="S724" s="40">
        <v>-4411086145967.5996</v>
      </c>
      <c r="T724" s="6"/>
    </row>
    <row r="725" spans="2:20">
      <c r="B725" s="1"/>
      <c r="C725" s="14" t="s">
        <v>726</v>
      </c>
      <c r="D725" s="12"/>
      <c r="E725" s="42">
        <v>43374063242.07</v>
      </c>
      <c r="F725" s="43">
        <v>39779440031.050003</v>
      </c>
      <c r="G725" s="44">
        <v>3594623211.02</v>
      </c>
      <c r="H725" s="37"/>
      <c r="I725" s="42">
        <v>29938728110.720001</v>
      </c>
      <c r="J725" s="43">
        <v>9198979058.7000008</v>
      </c>
      <c r="K725" s="44">
        <v>20739749052.02</v>
      </c>
      <c r="L725" s="37"/>
      <c r="M725" s="42">
        <v>55598041051.949997</v>
      </c>
      <c r="N725" s="43">
        <v>1537439823.470001</v>
      </c>
      <c r="O725" s="44">
        <v>54060601228.480003</v>
      </c>
      <c r="P725" s="37"/>
      <c r="Q725" s="42">
        <v>128910832404.74001</v>
      </c>
      <c r="R725" s="43">
        <v>50515858913.220001</v>
      </c>
      <c r="S725" s="44">
        <v>78394973491.519989</v>
      </c>
      <c r="T725" s="6"/>
    </row>
    <row r="726" spans="2:20">
      <c r="B726" s="1"/>
      <c r="C726" s="13" t="s">
        <v>727</v>
      </c>
      <c r="D726" s="11"/>
      <c r="E726" s="38">
        <v>3594623211.02</v>
      </c>
      <c r="F726" s="39">
        <v>0</v>
      </c>
      <c r="G726" s="40">
        <v>3594623211.02</v>
      </c>
      <c r="H726" s="41"/>
      <c r="I726" s="38">
        <v>6915719590.9799995</v>
      </c>
      <c r="J726" s="39">
        <v>6058541469.3399992</v>
      </c>
      <c r="K726" s="40">
        <v>857178121.63999999</v>
      </c>
      <c r="L726" s="41"/>
      <c r="M726" s="38">
        <v>53468670288.260002</v>
      </c>
      <c r="N726" s="39">
        <v>758544308.02000427</v>
      </c>
      <c r="O726" s="40">
        <v>52710125980.239998</v>
      </c>
      <c r="P726" s="41"/>
      <c r="Q726" s="38">
        <v>63979013090.260002</v>
      </c>
      <c r="R726" s="39">
        <v>6817085777.3600082</v>
      </c>
      <c r="S726" s="40">
        <v>57161927312.899986</v>
      </c>
      <c r="T726" s="6"/>
    </row>
    <row r="727" spans="2:20">
      <c r="B727" s="1"/>
      <c r="C727" s="14" t="s">
        <v>728</v>
      </c>
      <c r="D727" s="12"/>
      <c r="E727" s="42">
        <v>3594623211.02</v>
      </c>
      <c r="F727" s="43">
        <v>0</v>
      </c>
      <c r="G727" s="44">
        <v>3594623211.02</v>
      </c>
      <c r="H727" s="37"/>
      <c r="I727" s="42">
        <v>857178121.63999999</v>
      </c>
      <c r="J727" s="43">
        <v>0</v>
      </c>
      <c r="K727" s="44">
        <v>857178121.63999999</v>
      </c>
      <c r="L727" s="37"/>
      <c r="M727" s="42">
        <v>52710125980.239998</v>
      </c>
      <c r="N727" s="43">
        <v>0</v>
      </c>
      <c r="O727" s="44">
        <v>52710125980.239998</v>
      </c>
      <c r="P727" s="37"/>
      <c r="Q727" s="42">
        <v>57161927312.899986</v>
      </c>
      <c r="R727" s="43">
        <v>0</v>
      </c>
      <c r="S727" s="44">
        <v>57161927312.899986</v>
      </c>
      <c r="T727" s="6"/>
    </row>
    <row r="728" spans="2:20">
      <c r="B728" s="1"/>
      <c r="C728" s="13" t="s">
        <v>729</v>
      </c>
      <c r="D728" s="11"/>
      <c r="E728" s="38">
        <v>0</v>
      </c>
      <c r="F728" s="39">
        <v>0</v>
      </c>
      <c r="G728" s="40">
        <v>0</v>
      </c>
      <c r="H728" s="41"/>
      <c r="I728" s="38">
        <v>-2962081426.8099999</v>
      </c>
      <c r="J728" s="39">
        <v>-2962081426.8099999</v>
      </c>
      <c r="K728" s="40">
        <v>0</v>
      </c>
      <c r="L728" s="41"/>
      <c r="M728" s="38">
        <v>239810975.44</v>
      </c>
      <c r="N728" s="39">
        <v>239810975.44</v>
      </c>
      <c r="O728" s="40">
        <v>0</v>
      </c>
      <c r="P728" s="41"/>
      <c r="Q728" s="38">
        <v>-2722270451.3699999</v>
      </c>
      <c r="R728" s="39">
        <v>-2722270451.3699999</v>
      </c>
      <c r="S728" s="40">
        <v>0</v>
      </c>
      <c r="T728" s="6"/>
    </row>
    <row r="729" spans="2:20">
      <c r="B729" s="1"/>
      <c r="C729" s="14" t="s">
        <v>730</v>
      </c>
      <c r="D729" s="12"/>
      <c r="E729" s="42">
        <v>0</v>
      </c>
      <c r="F729" s="43">
        <v>0</v>
      </c>
      <c r="G729" s="44">
        <v>0</v>
      </c>
      <c r="H729" s="37"/>
      <c r="I729" s="42">
        <v>9020622896.1499996</v>
      </c>
      <c r="J729" s="43">
        <v>9020622896.1499996</v>
      </c>
      <c r="K729" s="44">
        <v>0</v>
      </c>
      <c r="L729" s="37"/>
      <c r="M729" s="42">
        <v>102045312.27</v>
      </c>
      <c r="N729" s="43">
        <v>102045312.27</v>
      </c>
      <c r="O729" s="44">
        <v>0</v>
      </c>
      <c r="P729" s="37"/>
      <c r="Q729" s="42">
        <v>9122668208.4200001</v>
      </c>
      <c r="R729" s="43">
        <v>9122668208.4200001</v>
      </c>
      <c r="S729" s="44">
        <v>0</v>
      </c>
      <c r="T729" s="6"/>
    </row>
    <row r="730" spans="2:20">
      <c r="B730" s="1"/>
      <c r="C730" s="13" t="s">
        <v>731</v>
      </c>
      <c r="D730" s="11"/>
      <c r="E730" s="38">
        <v>0</v>
      </c>
      <c r="F730" s="39">
        <v>0</v>
      </c>
      <c r="G730" s="40">
        <v>0</v>
      </c>
      <c r="H730" s="41"/>
      <c r="I730" s="38">
        <v>0</v>
      </c>
      <c r="J730" s="39">
        <v>0</v>
      </c>
      <c r="K730" s="40">
        <v>0</v>
      </c>
      <c r="L730" s="41"/>
      <c r="M730" s="38">
        <v>32505459.760000002</v>
      </c>
      <c r="N730" s="39">
        <v>32505459.760000002</v>
      </c>
      <c r="O730" s="40">
        <v>0</v>
      </c>
      <c r="P730" s="41"/>
      <c r="Q730" s="38">
        <v>32505459.760000002</v>
      </c>
      <c r="R730" s="39">
        <v>32505459.760000002</v>
      </c>
      <c r="S730" s="40">
        <v>0</v>
      </c>
      <c r="T730" s="6"/>
    </row>
    <row r="731" spans="2:20">
      <c r="B731" s="1"/>
      <c r="C731" s="14" t="s">
        <v>732</v>
      </c>
      <c r="D731" s="12"/>
      <c r="E731" s="42">
        <v>0</v>
      </c>
      <c r="F731" s="43">
        <v>0</v>
      </c>
      <c r="G731" s="44">
        <v>0</v>
      </c>
      <c r="H731" s="37"/>
      <c r="I731" s="42">
        <v>0</v>
      </c>
      <c r="J731" s="43">
        <v>0</v>
      </c>
      <c r="K731" s="44">
        <v>0</v>
      </c>
      <c r="L731" s="37"/>
      <c r="M731" s="42">
        <v>384182560.55000001</v>
      </c>
      <c r="N731" s="43">
        <v>384182560.55000001</v>
      </c>
      <c r="O731" s="44">
        <v>0</v>
      </c>
      <c r="P731" s="37"/>
      <c r="Q731" s="42">
        <v>384182560.55000001</v>
      </c>
      <c r="R731" s="43">
        <v>384182560.55000001</v>
      </c>
      <c r="S731" s="44">
        <v>0</v>
      </c>
      <c r="T731" s="6"/>
    </row>
    <row r="732" spans="2:20">
      <c r="B732" s="1"/>
      <c r="C732" s="13" t="s">
        <v>733</v>
      </c>
      <c r="D732" s="11"/>
      <c r="E732" s="38">
        <v>39779440031.050003</v>
      </c>
      <c r="F732" s="39">
        <v>39779440031.050003</v>
      </c>
      <c r="G732" s="40">
        <v>0</v>
      </c>
      <c r="H732" s="41"/>
      <c r="I732" s="38">
        <v>23023008519.740002</v>
      </c>
      <c r="J732" s="39">
        <v>3140437589.3600011</v>
      </c>
      <c r="K732" s="40">
        <v>19882570930.380001</v>
      </c>
      <c r="L732" s="41"/>
      <c r="M732" s="38">
        <v>2129370763.6900001</v>
      </c>
      <c r="N732" s="39">
        <v>778895515.45000005</v>
      </c>
      <c r="O732" s="40">
        <v>1350475248.24</v>
      </c>
      <c r="P732" s="41"/>
      <c r="Q732" s="38">
        <v>64931819314.480003</v>
      </c>
      <c r="R732" s="39">
        <v>43698773135.860001</v>
      </c>
      <c r="S732" s="40">
        <v>21233046178.619999</v>
      </c>
      <c r="T732" s="6"/>
    </row>
    <row r="733" spans="2:20">
      <c r="B733" s="1"/>
      <c r="C733" s="14" t="s">
        <v>734</v>
      </c>
      <c r="D733" s="12"/>
      <c r="E733" s="42">
        <v>0</v>
      </c>
      <c r="F733" s="43">
        <v>0</v>
      </c>
      <c r="G733" s="44">
        <v>0</v>
      </c>
      <c r="H733" s="37"/>
      <c r="I733" s="42">
        <v>19882570930.380001</v>
      </c>
      <c r="J733" s="43">
        <v>0</v>
      </c>
      <c r="K733" s="44">
        <v>19882570930.380001</v>
      </c>
      <c r="L733" s="37"/>
      <c r="M733" s="42">
        <v>1350475248.24</v>
      </c>
      <c r="N733" s="43">
        <v>0</v>
      </c>
      <c r="O733" s="44">
        <v>1350475248.24</v>
      </c>
      <c r="P733" s="37"/>
      <c r="Q733" s="42">
        <v>21233046178.619999</v>
      </c>
      <c r="R733" s="43">
        <v>0</v>
      </c>
      <c r="S733" s="44">
        <v>21233046178.619999</v>
      </c>
      <c r="T733" s="6"/>
    </row>
    <row r="734" spans="2:20">
      <c r="B734" s="1"/>
      <c r="C734" s="13" t="s">
        <v>735</v>
      </c>
      <c r="D734" s="11"/>
      <c r="E734" s="38">
        <v>39775526405.900002</v>
      </c>
      <c r="F734" s="39">
        <v>39775526405.900002</v>
      </c>
      <c r="G734" s="40">
        <v>0</v>
      </c>
      <c r="H734" s="41"/>
      <c r="I734" s="38">
        <v>3123331325.3899999</v>
      </c>
      <c r="J734" s="39">
        <v>3123331325.3899999</v>
      </c>
      <c r="K734" s="40">
        <v>0</v>
      </c>
      <c r="L734" s="41"/>
      <c r="M734" s="38">
        <v>708941083.07000005</v>
      </c>
      <c r="N734" s="39">
        <v>708941083.07000005</v>
      </c>
      <c r="O734" s="40">
        <v>0</v>
      </c>
      <c r="P734" s="41"/>
      <c r="Q734" s="38">
        <v>43607798814.360001</v>
      </c>
      <c r="R734" s="39">
        <v>43607798814.360001</v>
      </c>
      <c r="S734" s="40">
        <v>0</v>
      </c>
      <c r="T734" s="6"/>
    </row>
    <row r="735" spans="2:20">
      <c r="B735" s="1"/>
      <c r="C735" s="14" t="s">
        <v>736</v>
      </c>
      <c r="D735" s="12"/>
      <c r="E735" s="42">
        <v>0</v>
      </c>
      <c r="F735" s="43">
        <v>0</v>
      </c>
      <c r="G735" s="44">
        <v>0</v>
      </c>
      <c r="H735" s="37"/>
      <c r="I735" s="42">
        <v>17105196.969999999</v>
      </c>
      <c r="J735" s="43">
        <v>17105196.969999999</v>
      </c>
      <c r="K735" s="44">
        <v>0</v>
      </c>
      <c r="L735" s="37"/>
      <c r="M735" s="42">
        <v>-6782.07</v>
      </c>
      <c r="N735" s="43">
        <v>-6782.07</v>
      </c>
      <c r="O735" s="44">
        <v>0</v>
      </c>
      <c r="P735" s="37"/>
      <c r="Q735" s="42">
        <v>17098414.899999999</v>
      </c>
      <c r="R735" s="43">
        <v>17098414.899999999</v>
      </c>
      <c r="S735" s="44">
        <v>0</v>
      </c>
      <c r="T735" s="6"/>
    </row>
    <row r="736" spans="2:20">
      <c r="B736" s="1"/>
      <c r="C736" s="13" t="s">
        <v>737</v>
      </c>
      <c r="D736" s="11"/>
      <c r="E736" s="38">
        <v>3138544.5</v>
      </c>
      <c r="F736" s="39">
        <v>3138544.5</v>
      </c>
      <c r="G736" s="40">
        <v>0</v>
      </c>
      <c r="H736" s="41"/>
      <c r="I736" s="38">
        <v>0</v>
      </c>
      <c r="J736" s="39">
        <v>0</v>
      </c>
      <c r="K736" s="40">
        <v>0</v>
      </c>
      <c r="L736" s="41"/>
      <c r="M736" s="38">
        <v>0</v>
      </c>
      <c r="N736" s="39">
        <v>0</v>
      </c>
      <c r="O736" s="40">
        <v>0</v>
      </c>
      <c r="P736" s="41"/>
      <c r="Q736" s="38">
        <v>3138544.5</v>
      </c>
      <c r="R736" s="39">
        <v>3138544.5</v>
      </c>
      <c r="S736" s="40">
        <v>0</v>
      </c>
      <c r="T736" s="6"/>
    </row>
    <row r="737" spans="2:20">
      <c r="B737" s="1"/>
      <c r="C737" s="14" t="s">
        <v>738</v>
      </c>
      <c r="D737" s="12"/>
      <c r="E737" s="42">
        <v>775080.65</v>
      </c>
      <c r="F737" s="43">
        <v>775080.65</v>
      </c>
      <c r="G737" s="44">
        <v>0</v>
      </c>
      <c r="H737" s="37"/>
      <c r="I737" s="42">
        <v>1067</v>
      </c>
      <c r="J737" s="43">
        <v>1067</v>
      </c>
      <c r="K737" s="44">
        <v>0</v>
      </c>
      <c r="L737" s="37"/>
      <c r="M737" s="42">
        <v>69961214.450000003</v>
      </c>
      <c r="N737" s="43">
        <v>69961214.450000003</v>
      </c>
      <c r="O737" s="44">
        <v>0</v>
      </c>
      <c r="P737" s="37"/>
      <c r="Q737" s="42">
        <v>70737362.100000009</v>
      </c>
      <c r="R737" s="43">
        <v>70737362.100000009</v>
      </c>
      <c r="S737" s="44">
        <v>0</v>
      </c>
      <c r="T737" s="6"/>
    </row>
    <row r="738" spans="2:20">
      <c r="B738" s="1"/>
      <c r="C738" s="13" t="s">
        <v>739</v>
      </c>
      <c r="D738" s="11"/>
      <c r="E738" s="38">
        <v>1513678278.3599999</v>
      </c>
      <c r="F738" s="39">
        <v>1513678278.3599999</v>
      </c>
      <c r="G738" s="40">
        <v>0</v>
      </c>
      <c r="H738" s="41"/>
      <c r="I738" s="38">
        <v>1531729469.5599999</v>
      </c>
      <c r="J738" s="39">
        <v>0</v>
      </c>
      <c r="K738" s="40">
        <v>1531729469.5599999</v>
      </c>
      <c r="L738" s="41"/>
      <c r="M738" s="38">
        <v>674939172.02999997</v>
      </c>
      <c r="N738" s="39">
        <v>633151743.13</v>
      </c>
      <c r="O738" s="40">
        <v>41787428.899999999</v>
      </c>
      <c r="P738" s="41"/>
      <c r="Q738" s="38">
        <v>3720346919.9499998</v>
      </c>
      <c r="R738" s="39">
        <v>2146830021.49</v>
      </c>
      <c r="S738" s="40">
        <v>1573516898.46</v>
      </c>
      <c r="T738" s="6"/>
    </row>
    <row r="739" spans="2:20" ht="25.5" customHeight="1">
      <c r="B739" s="1"/>
      <c r="C739" s="14" t="s">
        <v>740</v>
      </c>
      <c r="D739" s="12"/>
      <c r="E739" s="42">
        <v>0</v>
      </c>
      <c r="F739" s="43">
        <v>0</v>
      </c>
      <c r="G739" s="44">
        <v>0</v>
      </c>
      <c r="H739" s="37"/>
      <c r="I739" s="42">
        <v>1531729469.5599999</v>
      </c>
      <c r="J739" s="43">
        <v>0</v>
      </c>
      <c r="K739" s="44">
        <v>1531729469.5599999</v>
      </c>
      <c r="L739" s="37"/>
      <c r="M739" s="42">
        <v>41787428.899999999</v>
      </c>
      <c r="N739" s="43">
        <v>0</v>
      </c>
      <c r="O739" s="44">
        <v>41787428.899999999</v>
      </c>
      <c r="P739" s="37"/>
      <c r="Q739" s="42">
        <v>1573516898.46</v>
      </c>
      <c r="R739" s="43">
        <v>0</v>
      </c>
      <c r="S739" s="44">
        <v>1573516898.46</v>
      </c>
      <c r="T739" s="6"/>
    </row>
    <row r="740" spans="2:20" ht="25.5" customHeight="1">
      <c r="B740" s="1"/>
      <c r="C740" s="13" t="s">
        <v>741</v>
      </c>
      <c r="D740" s="11"/>
      <c r="E740" s="38">
        <v>1513678278.3599999</v>
      </c>
      <c r="F740" s="39">
        <v>1513678278.3599999</v>
      </c>
      <c r="G740" s="40">
        <v>0</v>
      </c>
      <c r="H740" s="41"/>
      <c r="I740" s="38">
        <v>0</v>
      </c>
      <c r="J740" s="39">
        <v>0</v>
      </c>
      <c r="K740" s="40">
        <v>0</v>
      </c>
      <c r="L740" s="41"/>
      <c r="M740" s="38">
        <v>629409714.16999996</v>
      </c>
      <c r="N740" s="39">
        <v>629409714.16999996</v>
      </c>
      <c r="O740" s="40">
        <v>0</v>
      </c>
      <c r="P740" s="41"/>
      <c r="Q740" s="38">
        <v>2143087992.53</v>
      </c>
      <c r="R740" s="39">
        <v>2143087992.53</v>
      </c>
      <c r="S740" s="40">
        <v>0</v>
      </c>
      <c r="T740" s="6"/>
    </row>
    <row r="741" spans="2:20" ht="25.5" customHeight="1">
      <c r="B741" s="1"/>
      <c r="C741" s="14" t="s">
        <v>742</v>
      </c>
      <c r="D741" s="11"/>
      <c r="E741" s="42">
        <v>0</v>
      </c>
      <c r="F741" s="43">
        <v>0</v>
      </c>
      <c r="G741" s="44">
        <v>0</v>
      </c>
      <c r="H741" s="41"/>
      <c r="I741" s="42">
        <v>0</v>
      </c>
      <c r="J741" s="43">
        <v>0</v>
      </c>
      <c r="K741" s="44">
        <v>0</v>
      </c>
      <c r="L741" s="41"/>
      <c r="M741" s="42">
        <v>0</v>
      </c>
      <c r="N741" s="43">
        <v>0</v>
      </c>
      <c r="O741" s="44">
        <v>0</v>
      </c>
      <c r="P741" s="41"/>
      <c r="Q741" s="42">
        <v>0</v>
      </c>
      <c r="R741" s="43">
        <v>0</v>
      </c>
      <c r="S741" s="44">
        <v>0</v>
      </c>
      <c r="T741" s="6"/>
    </row>
    <row r="742" spans="2:20" ht="25.5" customHeight="1">
      <c r="B742" s="1"/>
      <c r="C742" s="13" t="s">
        <v>743</v>
      </c>
      <c r="D742" s="12"/>
      <c r="E742" s="38">
        <v>0</v>
      </c>
      <c r="F742" s="39">
        <v>0</v>
      </c>
      <c r="G742" s="40">
        <v>0</v>
      </c>
      <c r="H742" s="37"/>
      <c r="I742" s="38">
        <v>0</v>
      </c>
      <c r="J742" s="39">
        <v>0</v>
      </c>
      <c r="K742" s="40">
        <v>0</v>
      </c>
      <c r="L742" s="37"/>
      <c r="M742" s="38">
        <v>0</v>
      </c>
      <c r="N742" s="39">
        <v>0</v>
      </c>
      <c r="O742" s="40">
        <v>0</v>
      </c>
      <c r="P742" s="37"/>
      <c r="Q742" s="38">
        <v>0</v>
      </c>
      <c r="R742" s="39">
        <v>0</v>
      </c>
      <c r="S742" s="40">
        <v>0</v>
      </c>
      <c r="T742" s="6"/>
    </row>
    <row r="743" spans="2:20" ht="25.5" customHeight="1">
      <c r="B743" s="1"/>
      <c r="C743" s="14" t="s">
        <v>744</v>
      </c>
      <c r="D743" s="11"/>
      <c r="E743" s="42">
        <v>0</v>
      </c>
      <c r="F743" s="43">
        <v>0</v>
      </c>
      <c r="G743" s="44">
        <v>0</v>
      </c>
      <c r="H743" s="41"/>
      <c r="I743" s="42">
        <v>0</v>
      </c>
      <c r="J743" s="43">
        <v>0</v>
      </c>
      <c r="K743" s="44">
        <v>0</v>
      </c>
      <c r="L743" s="41"/>
      <c r="M743" s="42">
        <v>3742028.96</v>
      </c>
      <c r="N743" s="43">
        <v>3742028.96</v>
      </c>
      <c r="O743" s="44">
        <v>0</v>
      </c>
      <c r="P743" s="41"/>
      <c r="Q743" s="42">
        <v>3742028.96</v>
      </c>
      <c r="R743" s="43">
        <v>3742028.96</v>
      </c>
      <c r="S743" s="44">
        <v>0</v>
      </c>
      <c r="T743" s="6"/>
    </row>
    <row r="744" spans="2:20">
      <c r="B744" s="1"/>
      <c r="C744" s="13" t="s">
        <v>745</v>
      </c>
      <c r="D744" s="12"/>
      <c r="E744" s="38">
        <v>199032905.49000001</v>
      </c>
      <c r="F744" s="39">
        <v>180287139.49000001</v>
      </c>
      <c r="G744" s="40">
        <v>18745766</v>
      </c>
      <c r="H744" s="37"/>
      <c r="I744" s="38">
        <v>681619219.89999998</v>
      </c>
      <c r="J744" s="39">
        <v>6373734.9900000095</v>
      </c>
      <c r="K744" s="40">
        <v>675245484.90999997</v>
      </c>
      <c r="L744" s="37"/>
      <c r="M744" s="38">
        <v>218485179.05000001</v>
      </c>
      <c r="N744" s="39">
        <v>10604152.16000003</v>
      </c>
      <c r="O744" s="40">
        <v>207881026.88999999</v>
      </c>
      <c r="P744" s="37"/>
      <c r="Q744" s="38">
        <v>1099137304.4400001</v>
      </c>
      <c r="R744" s="39">
        <v>197265026.6400001</v>
      </c>
      <c r="S744" s="40">
        <v>901872277.79999995</v>
      </c>
      <c r="T744" s="6"/>
    </row>
    <row r="745" spans="2:20">
      <c r="B745" s="1"/>
      <c r="C745" s="14" t="s">
        <v>746</v>
      </c>
      <c r="D745" s="11"/>
      <c r="E745" s="42">
        <v>0</v>
      </c>
      <c r="F745" s="43">
        <v>0</v>
      </c>
      <c r="G745" s="44">
        <v>0</v>
      </c>
      <c r="H745" s="41"/>
      <c r="I745" s="42">
        <v>0</v>
      </c>
      <c r="J745" s="43">
        <v>0</v>
      </c>
      <c r="K745" s="44">
        <v>0</v>
      </c>
      <c r="L745" s="41"/>
      <c r="M745" s="42">
        <v>20900700.23</v>
      </c>
      <c r="N745" s="43">
        <v>0</v>
      </c>
      <c r="O745" s="44">
        <v>20900700.23</v>
      </c>
      <c r="P745" s="41"/>
      <c r="Q745" s="42">
        <v>20900700.23</v>
      </c>
      <c r="R745" s="43">
        <v>0</v>
      </c>
      <c r="S745" s="44">
        <v>20900700.23</v>
      </c>
      <c r="T745" s="6"/>
    </row>
    <row r="746" spans="2:20">
      <c r="B746" s="1"/>
      <c r="C746" s="13" t="s">
        <v>747</v>
      </c>
      <c r="D746" s="12"/>
      <c r="E746" s="38">
        <v>0</v>
      </c>
      <c r="F746" s="39">
        <v>0</v>
      </c>
      <c r="G746" s="40">
        <v>0</v>
      </c>
      <c r="H746" s="37"/>
      <c r="I746" s="38">
        <v>0</v>
      </c>
      <c r="J746" s="39">
        <v>0</v>
      </c>
      <c r="K746" s="40">
        <v>0</v>
      </c>
      <c r="L746" s="37"/>
      <c r="M746" s="38">
        <v>20900700.23</v>
      </c>
      <c r="N746" s="39">
        <v>0</v>
      </c>
      <c r="O746" s="40">
        <v>20900700.23</v>
      </c>
      <c r="P746" s="37"/>
      <c r="Q746" s="38">
        <v>20900700.23</v>
      </c>
      <c r="R746" s="39">
        <v>0</v>
      </c>
      <c r="S746" s="40">
        <v>20900700.23</v>
      </c>
      <c r="T746" s="6"/>
    </row>
    <row r="747" spans="2:20">
      <c r="B747" s="1"/>
      <c r="C747" s="14" t="s">
        <v>748</v>
      </c>
      <c r="D747" s="11"/>
      <c r="E747" s="42">
        <v>0</v>
      </c>
      <c r="F747" s="43">
        <v>0</v>
      </c>
      <c r="G747" s="44">
        <v>0</v>
      </c>
      <c r="H747" s="41"/>
      <c r="I747" s="42">
        <v>0</v>
      </c>
      <c r="J747" s="43">
        <v>0</v>
      </c>
      <c r="K747" s="44">
        <v>0</v>
      </c>
      <c r="L747" s="41"/>
      <c r="M747" s="42">
        <v>0</v>
      </c>
      <c r="N747" s="43">
        <v>0</v>
      </c>
      <c r="O747" s="44">
        <v>0</v>
      </c>
      <c r="P747" s="41"/>
      <c r="Q747" s="42">
        <v>0</v>
      </c>
      <c r="R747" s="43">
        <v>0</v>
      </c>
      <c r="S747" s="44">
        <v>0</v>
      </c>
      <c r="T747" s="6"/>
    </row>
    <row r="748" spans="2:20">
      <c r="B748" s="1"/>
      <c r="C748" s="13" t="s">
        <v>749</v>
      </c>
      <c r="D748" s="12"/>
      <c r="E748" s="38">
        <v>0</v>
      </c>
      <c r="F748" s="39">
        <v>0</v>
      </c>
      <c r="G748" s="40">
        <v>0</v>
      </c>
      <c r="H748" s="37"/>
      <c r="I748" s="38">
        <v>0</v>
      </c>
      <c r="J748" s="39">
        <v>0</v>
      </c>
      <c r="K748" s="40">
        <v>0</v>
      </c>
      <c r="L748" s="37"/>
      <c r="M748" s="38">
        <v>0</v>
      </c>
      <c r="N748" s="39">
        <v>0</v>
      </c>
      <c r="O748" s="40">
        <v>0</v>
      </c>
      <c r="P748" s="37"/>
      <c r="Q748" s="38">
        <v>0</v>
      </c>
      <c r="R748" s="39">
        <v>0</v>
      </c>
      <c r="S748" s="40">
        <v>0</v>
      </c>
      <c r="T748" s="6"/>
    </row>
    <row r="749" spans="2:20">
      <c r="B749" s="1"/>
      <c r="C749" s="14" t="s">
        <v>750</v>
      </c>
      <c r="D749" s="11"/>
      <c r="E749" s="42">
        <v>0</v>
      </c>
      <c r="F749" s="43">
        <v>0</v>
      </c>
      <c r="G749" s="44">
        <v>0</v>
      </c>
      <c r="H749" s="41"/>
      <c r="I749" s="42">
        <v>0</v>
      </c>
      <c r="J749" s="43">
        <v>0</v>
      </c>
      <c r="K749" s="44">
        <v>0</v>
      </c>
      <c r="L749" s="41"/>
      <c r="M749" s="42">
        <v>0</v>
      </c>
      <c r="N749" s="43">
        <v>0</v>
      </c>
      <c r="O749" s="44">
        <v>0</v>
      </c>
      <c r="P749" s="41"/>
      <c r="Q749" s="42">
        <v>0</v>
      </c>
      <c r="R749" s="43">
        <v>0</v>
      </c>
      <c r="S749" s="44">
        <v>0</v>
      </c>
      <c r="T749" s="6"/>
    </row>
    <row r="750" spans="2:20">
      <c r="B750" s="1"/>
      <c r="C750" s="13" t="s">
        <v>751</v>
      </c>
      <c r="D750" s="12"/>
      <c r="E750" s="38">
        <v>0</v>
      </c>
      <c r="F750" s="39">
        <v>0</v>
      </c>
      <c r="G750" s="40">
        <v>0</v>
      </c>
      <c r="H750" s="37"/>
      <c r="I750" s="38">
        <v>0</v>
      </c>
      <c r="J750" s="39">
        <v>0</v>
      </c>
      <c r="K750" s="40">
        <v>0</v>
      </c>
      <c r="L750" s="37"/>
      <c r="M750" s="38">
        <v>0</v>
      </c>
      <c r="N750" s="39">
        <v>0</v>
      </c>
      <c r="O750" s="40">
        <v>0</v>
      </c>
      <c r="P750" s="37"/>
      <c r="Q750" s="38">
        <v>0</v>
      </c>
      <c r="R750" s="39">
        <v>0</v>
      </c>
      <c r="S750" s="40">
        <v>0</v>
      </c>
      <c r="T750" s="6"/>
    </row>
    <row r="751" spans="2:20">
      <c r="B751" s="1"/>
      <c r="C751" s="14" t="s">
        <v>752</v>
      </c>
      <c r="D751" s="11"/>
      <c r="E751" s="42">
        <v>0</v>
      </c>
      <c r="F751" s="43">
        <v>0</v>
      </c>
      <c r="G751" s="44">
        <v>0</v>
      </c>
      <c r="H751" s="41"/>
      <c r="I751" s="42">
        <v>0</v>
      </c>
      <c r="J751" s="43">
        <v>0</v>
      </c>
      <c r="K751" s="44">
        <v>0</v>
      </c>
      <c r="L751" s="41"/>
      <c r="M751" s="42">
        <v>257430.92</v>
      </c>
      <c r="N751" s="43">
        <v>0</v>
      </c>
      <c r="O751" s="44">
        <v>257430.92</v>
      </c>
      <c r="P751" s="41"/>
      <c r="Q751" s="42">
        <v>257430.92</v>
      </c>
      <c r="R751" s="43">
        <v>0</v>
      </c>
      <c r="S751" s="44">
        <v>257430.92</v>
      </c>
      <c r="T751" s="6"/>
    </row>
    <row r="752" spans="2:20">
      <c r="B752" s="1"/>
      <c r="C752" s="13" t="s">
        <v>753</v>
      </c>
      <c r="D752" s="12"/>
      <c r="E752" s="38">
        <v>0</v>
      </c>
      <c r="F752" s="39">
        <v>0</v>
      </c>
      <c r="G752" s="40">
        <v>0</v>
      </c>
      <c r="H752" s="37"/>
      <c r="I752" s="38">
        <v>0</v>
      </c>
      <c r="J752" s="39">
        <v>0</v>
      </c>
      <c r="K752" s="40">
        <v>0</v>
      </c>
      <c r="L752" s="37"/>
      <c r="M752" s="38">
        <v>257430.92</v>
      </c>
      <c r="N752" s="39">
        <v>0</v>
      </c>
      <c r="O752" s="40">
        <v>257430.92</v>
      </c>
      <c r="P752" s="37"/>
      <c r="Q752" s="38">
        <v>257430.92</v>
      </c>
      <c r="R752" s="39">
        <v>0</v>
      </c>
      <c r="S752" s="40">
        <v>257430.92</v>
      </c>
      <c r="T752" s="6"/>
    </row>
    <row r="753" spans="2:20">
      <c r="B753" s="1"/>
      <c r="C753" s="14" t="s">
        <v>754</v>
      </c>
      <c r="D753" s="11"/>
      <c r="E753" s="42">
        <v>0</v>
      </c>
      <c r="F753" s="43">
        <v>0</v>
      </c>
      <c r="G753" s="44">
        <v>0</v>
      </c>
      <c r="H753" s="41"/>
      <c r="I753" s="42">
        <v>0</v>
      </c>
      <c r="J753" s="43">
        <v>0</v>
      </c>
      <c r="K753" s="44">
        <v>0</v>
      </c>
      <c r="L753" s="41"/>
      <c r="M753" s="42">
        <v>0</v>
      </c>
      <c r="N753" s="43">
        <v>0</v>
      </c>
      <c r="O753" s="44">
        <v>0</v>
      </c>
      <c r="P753" s="41"/>
      <c r="Q753" s="42">
        <v>0</v>
      </c>
      <c r="R753" s="43">
        <v>0</v>
      </c>
      <c r="S753" s="44">
        <v>0</v>
      </c>
      <c r="T753" s="6"/>
    </row>
    <row r="754" spans="2:20" ht="25.5" customHeight="1">
      <c r="B754" s="1"/>
      <c r="C754" s="13" t="s">
        <v>755</v>
      </c>
      <c r="D754" s="12"/>
      <c r="E754" s="38">
        <v>0</v>
      </c>
      <c r="F754" s="39">
        <v>0</v>
      </c>
      <c r="G754" s="40">
        <v>0</v>
      </c>
      <c r="H754" s="37"/>
      <c r="I754" s="38">
        <v>0</v>
      </c>
      <c r="J754" s="39">
        <v>0</v>
      </c>
      <c r="K754" s="40">
        <v>0</v>
      </c>
      <c r="L754" s="37"/>
      <c r="M754" s="38">
        <v>0</v>
      </c>
      <c r="N754" s="39">
        <v>0</v>
      </c>
      <c r="O754" s="40">
        <v>0</v>
      </c>
      <c r="P754" s="37"/>
      <c r="Q754" s="38">
        <v>0</v>
      </c>
      <c r="R754" s="39">
        <v>0</v>
      </c>
      <c r="S754" s="40">
        <v>0</v>
      </c>
      <c r="T754" s="6"/>
    </row>
    <row r="755" spans="2:20" ht="25.5" customHeight="1">
      <c r="B755" s="1"/>
      <c r="C755" s="14" t="s">
        <v>756</v>
      </c>
      <c r="D755" s="11"/>
      <c r="E755" s="42">
        <v>0</v>
      </c>
      <c r="F755" s="43">
        <v>0</v>
      </c>
      <c r="G755" s="44">
        <v>0</v>
      </c>
      <c r="H755" s="41"/>
      <c r="I755" s="42">
        <v>0</v>
      </c>
      <c r="J755" s="43">
        <v>0</v>
      </c>
      <c r="K755" s="44">
        <v>0</v>
      </c>
      <c r="L755" s="41"/>
      <c r="M755" s="42">
        <v>0</v>
      </c>
      <c r="N755" s="43">
        <v>0</v>
      </c>
      <c r="O755" s="44">
        <v>0</v>
      </c>
      <c r="P755" s="41"/>
      <c r="Q755" s="42">
        <v>0</v>
      </c>
      <c r="R755" s="43">
        <v>0</v>
      </c>
      <c r="S755" s="44">
        <v>0</v>
      </c>
      <c r="T755" s="6"/>
    </row>
    <row r="756" spans="2:20" ht="25.5" customHeight="1">
      <c r="B756" s="1"/>
      <c r="C756" s="13" t="s">
        <v>757</v>
      </c>
      <c r="D756" s="12"/>
      <c r="E756" s="38">
        <v>0</v>
      </c>
      <c r="F756" s="39">
        <v>0</v>
      </c>
      <c r="G756" s="40">
        <v>0</v>
      </c>
      <c r="H756" s="37"/>
      <c r="I756" s="38">
        <v>0</v>
      </c>
      <c r="J756" s="39">
        <v>0</v>
      </c>
      <c r="K756" s="40">
        <v>0</v>
      </c>
      <c r="L756" s="37"/>
      <c r="M756" s="38">
        <v>0</v>
      </c>
      <c r="N756" s="39">
        <v>0</v>
      </c>
      <c r="O756" s="40">
        <v>0</v>
      </c>
      <c r="P756" s="37"/>
      <c r="Q756" s="38">
        <v>0</v>
      </c>
      <c r="R756" s="39">
        <v>0</v>
      </c>
      <c r="S756" s="40">
        <v>0</v>
      </c>
      <c r="T756" s="6"/>
    </row>
    <row r="757" spans="2:20">
      <c r="B757" s="1"/>
      <c r="C757" s="14" t="s">
        <v>758</v>
      </c>
      <c r="D757" s="11"/>
      <c r="E757" s="42">
        <v>0</v>
      </c>
      <c r="F757" s="43">
        <v>0</v>
      </c>
      <c r="G757" s="44">
        <v>0</v>
      </c>
      <c r="H757" s="41"/>
      <c r="I757" s="42">
        <v>0</v>
      </c>
      <c r="J757" s="43">
        <v>0</v>
      </c>
      <c r="K757" s="44">
        <v>0</v>
      </c>
      <c r="L757" s="41"/>
      <c r="M757" s="42">
        <v>0</v>
      </c>
      <c r="N757" s="43">
        <v>0</v>
      </c>
      <c r="O757" s="44">
        <v>0</v>
      </c>
      <c r="P757" s="41"/>
      <c r="Q757" s="42">
        <v>0</v>
      </c>
      <c r="R757" s="43">
        <v>0</v>
      </c>
      <c r="S757" s="44">
        <v>0</v>
      </c>
      <c r="T757" s="6"/>
    </row>
    <row r="758" spans="2:20">
      <c r="B758" s="1"/>
      <c r="C758" s="13" t="s">
        <v>759</v>
      </c>
      <c r="D758" s="12"/>
      <c r="E758" s="38">
        <v>0</v>
      </c>
      <c r="F758" s="39">
        <v>0</v>
      </c>
      <c r="G758" s="40">
        <v>0</v>
      </c>
      <c r="H758" s="37"/>
      <c r="I758" s="38">
        <v>0</v>
      </c>
      <c r="J758" s="39">
        <v>0</v>
      </c>
      <c r="K758" s="40">
        <v>0</v>
      </c>
      <c r="L758" s="37"/>
      <c r="M758" s="38">
        <v>0</v>
      </c>
      <c r="N758" s="39">
        <v>0</v>
      </c>
      <c r="O758" s="40">
        <v>0</v>
      </c>
      <c r="P758" s="37"/>
      <c r="Q758" s="38">
        <v>0</v>
      </c>
      <c r="R758" s="39">
        <v>0</v>
      </c>
      <c r="S758" s="40">
        <v>0</v>
      </c>
      <c r="T758" s="6"/>
    </row>
    <row r="759" spans="2:20">
      <c r="B759" s="1"/>
      <c r="C759" s="14" t="s">
        <v>760</v>
      </c>
      <c r="D759" s="11"/>
      <c r="E759" s="42">
        <v>0</v>
      </c>
      <c r="F759" s="43">
        <v>0</v>
      </c>
      <c r="G759" s="44">
        <v>0</v>
      </c>
      <c r="H759" s="41"/>
      <c r="I759" s="42">
        <v>0</v>
      </c>
      <c r="J759" s="43">
        <v>0</v>
      </c>
      <c r="K759" s="44">
        <v>0</v>
      </c>
      <c r="L759" s="41"/>
      <c r="M759" s="42">
        <v>0</v>
      </c>
      <c r="N759" s="43">
        <v>0</v>
      </c>
      <c r="O759" s="44">
        <v>0</v>
      </c>
      <c r="P759" s="41"/>
      <c r="Q759" s="42">
        <v>0</v>
      </c>
      <c r="R759" s="43">
        <v>0</v>
      </c>
      <c r="S759" s="44">
        <v>0</v>
      </c>
      <c r="T759" s="6"/>
    </row>
    <row r="760" spans="2:20" ht="25.5" customHeight="1">
      <c r="B760" s="1"/>
      <c r="C760" s="13" t="s">
        <v>761</v>
      </c>
      <c r="D760" s="12"/>
      <c r="E760" s="38">
        <v>0</v>
      </c>
      <c r="F760" s="39">
        <v>0</v>
      </c>
      <c r="G760" s="40">
        <v>0</v>
      </c>
      <c r="H760" s="37"/>
      <c r="I760" s="38">
        <v>0</v>
      </c>
      <c r="J760" s="39">
        <v>0</v>
      </c>
      <c r="K760" s="40">
        <v>0</v>
      </c>
      <c r="L760" s="37"/>
      <c r="M760" s="38">
        <v>0</v>
      </c>
      <c r="N760" s="39">
        <v>0</v>
      </c>
      <c r="O760" s="40">
        <v>0</v>
      </c>
      <c r="P760" s="37"/>
      <c r="Q760" s="38">
        <v>0</v>
      </c>
      <c r="R760" s="39">
        <v>0</v>
      </c>
      <c r="S760" s="40">
        <v>0</v>
      </c>
      <c r="T760" s="6"/>
    </row>
    <row r="761" spans="2:20" ht="25.5" customHeight="1">
      <c r="B761" s="1"/>
      <c r="C761" s="14" t="s">
        <v>762</v>
      </c>
      <c r="D761" s="11"/>
      <c r="E761" s="42">
        <v>0</v>
      </c>
      <c r="F761" s="43">
        <v>0</v>
      </c>
      <c r="G761" s="44">
        <v>0</v>
      </c>
      <c r="H761" s="41"/>
      <c r="I761" s="42">
        <v>0</v>
      </c>
      <c r="J761" s="43">
        <v>0</v>
      </c>
      <c r="K761" s="44">
        <v>0</v>
      </c>
      <c r="L761" s="41"/>
      <c r="M761" s="42">
        <v>0</v>
      </c>
      <c r="N761" s="43">
        <v>0</v>
      </c>
      <c r="O761" s="44">
        <v>0</v>
      </c>
      <c r="P761" s="41"/>
      <c r="Q761" s="42">
        <v>0</v>
      </c>
      <c r="R761" s="43">
        <v>0</v>
      </c>
      <c r="S761" s="44">
        <v>0</v>
      </c>
      <c r="T761" s="6"/>
    </row>
    <row r="762" spans="2:20" ht="25.5" customHeight="1">
      <c r="B762" s="1"/>
      <c r="C762" s="13" t="s">
        <v>763</v>
      </c>
      <c r="D762" s="12"/>
      <c r="E762" s="38">
        <v>0</v>
      </c>
      <c r="F762" s="39">
        <v>0</v>
      </c>
      <c r="G762" s="40">
        <v>0</v>
      </c>
      <c r="H762" s="37"/>
      <c r="I762" s="38">
        <v>0</v>
      </c>
      <c r="J762" s="39">
        <v>0</v>
      </c>
      <c r="K762" s="40">
        <v>0</v>
      </c>
      <c r="L762" s="37"/>
      <c r="M762" s="38">
        <v>0</v>
      </c>
      <c r="N762" s="39">
        <v>0</v>
      </c>
      <c r="O762" s="40">
        <v>0</v>
      </c>
      <c r="P762" s="37"/>
      <c r="Q762" s="38">
        <v>0</v>
      </c>
      <c r="R762" s="39">
        <v>0</v>
      </c>
      <c r="S762" s="40">
        <v>0</v>
      </c>
      <c r="T762" s="6"/>
    </row>
    <row r="763" spans="2:20">
      <c r="B763" s="1"/>
      <c r="C763" s="14" t="s">
        <v>764</v>
      </c>
      <c r="D763" s="11"/>
      <c r="E763" s="42">
        <v>0</v>
      </c>
      <c r="F763" s="43">
        <v>0</v>
      </c>
      <c r="G763" s="44">
        <v>0</v>
      </c>
      <c r="H763" s="41"/>
      <c r="I763" s="42">
        <v>14963553.789999999</v>
      </c>
      <c r="J763" s="43">
        <v>0</v>
      </c>
      <c r="K763" s="44">
        <v>14963553.789999999</v>
      </c>
      <c r="L763" s="41"/>
      <c r="M763" s="42">
        <v>35927507.240000002</v>
      </c>
      <c r="N763" s="43">
        <v>9194590.200000003</v>
      </c>
      <c r="O763" s="44">
        <v>26732917.039999999</v>
      </c>
      <c r="P763" s="41"/>
      <c r="Q763" s="42">
        <v>50891061.030000001</v>
      </c>
      <c r="R763" s="43">
        <v>9194590.200000003</v>
      </c>
      <c r="S763" s="44">
        <v>41696470.829999998</v>
      </c>
      <c r="T763" s="6"/>
    </row>
    <row r="764" spans="2:20" ht="25.5" customHeight="1">
      <c r="B764" s="1"/>
      <c r="C764" s="13" t="s">
        <v>765</v>
      </c>
      <c r="D764" s="11"/>
      <c r="E764" s="38">
        <v>0</v>
      </c>
      <c r="F764" s="39">
        <v>0</v>
      </c>
      <c r="G764" s="40">
        <v>0</v>
      </c>
      <c r="H764" s="41"/>
      <c r="I764" s="38">
        <v>14963553.789999999</v>
      </c>
      <c r="J764" s="39">
        <v>0</v>
      </c>
      <c r="K764" s="40">
        <v>14963553.789999999</v>
      </c>
      <c r="L764" s="41"/>
      <c r="M764" s="38">
        <v>26732917.039999999</v>
      </c>
      <c r="N764" s="39">
        <v>0</v>
      </c>
      <c r="O764" s="40">
        <v>26732917.039999999</v>
      </c>
      <c r="P764" s="41"/>
      <c r="Q764" s="38">
        <v>41696470.829999998</v>
      </c>
      <c r="R764" s="39">
        <v>0</v>
      </c>
      <c r="S764" s="40">
        <v>41696470.829999998</v>
      </c>
      <c r="T764" s="6"/>
    </row>
    <row r="765" spans="2:20">
      <c r="B765" s="1"/>
      <c r="C765" s="14" t="s">
        <v>766</v>
      </c>
      <c r="D765" s="12"/>
      <c r="E765" s="42">
        <v>0</v>
      </c>
      <c r="F765" s="43">
        <v>0</v>
      </c>
      <c r="G765" s="44">
        <v>0</v>
      </c>
      <c r="H765" s="37"/>
      <c r="I765" s="42">
        <v>0</v>
      </c>
      <c r="J765" s="43">
        <v>0</v>
      </c>
      <c r="K765" s="44">
        <v>0</v>
      </c>
      <c r="L765" s="37"/>
      <c r="M765" s="42">
        <v>9194590.1999999993</v>
      </c>
      <c r="N765" s="43">
        <v>9194590.1999999993</v>
      </c>
      <c r="O765" s="44">
        <v>0</v>
      </c>
      <c r="P765" s="37"/>
      <c r="Q765" s="42">
        <v>9194590.1999999993</v>
      </c>
      <c r="R765" s="43">
        <v>9194590.1999999993</v>
      </c>
      <c r="S765" s="44">
        <v>0</v>
      </c>
      <c r="T765" s="6"/>
    </row>
    <row r="766" spans="2:20" ht="25.5" customHeight="1">
      <c r="B766" s="1"/>
      <c r="C766" s="13" t="s">
        <v>767</v>
      </c>
      <c r="D766" s="11"/>
      <c r="E766" s="38">
        <v>0</v>
      </c>
      <c r="F766" s="39">
        <v>0</v>
      </c>
      <c r="G766" s="40">
        <v>0</v>
      </c>
      <c r="H766" s="41"/>
      <c r="I766" s="38">
        <v>0</v>
      </c>
      <c r="J766" s="39">
        <v>0</v>
      </c>
      <c r="K766" s="40">
        <v>0</v>
      </c>
      <c r="L766" s="41"/>
      <c r="M766" s="38">
        <v>0</v>
      </c>
      <c r="N766" s="39">
        <v>0</v>
      </c>
      <c r="O766" s="40">
        <v>0</v>
      </c>
      <c r="P766" s="41"/>
      <c r="Q766" s="38">
        <v>0</v>
      </c>
      <c r="R766" s="39">
        <v>0</v>
      </c>
      <c r="S766" s="40">
        <v>0</v>
      </c>
      <c r="T766" s="6"/>
    </row>
    <row r="767" spans="2:20" ht="25.5" customHeight="1">
      <c r="B767" s="1"/>
      <c r="C767" s="14" t="s">
        <v>768</v>
      </c>
      <c r="D767" s="12"/>
      <c r="E767" s="42">
        <v>0</v>
      </c>
      <c r="F767" s="43">
        <v>0</v>
      </c>
      <c r="G767" s="44">
        <v>0</v>
      </c>
      <c r="H767" s="37"/>
      <c r="I767" s="42">
        <v>0</v>
      </c>
      <c r="J767" s="43">
        <v>0</v>
      </c>
      <c r="K767" s="44">
        <v>0</v>
      </c>
      <c r="L767" s="37"/>
      <c r="M767" s="42">
        <v>0</v>
      </c>
      <c r="N767" s="43">
        <v>0</v>
      </c>
      <c r="O767" s="44">
        <v>0</v>
      </c>
      <c r="P767" s="37"/>
      <c r="Q767" s="42">
        <v>0</v>
      </c>
      <c r="R767" s="43">
        <v>0</v>
      </c>
      <c r="S767" s="44">
        <v>0</v>
      </c>
      <c r="T767" s="6"/>
    </row>
    <row r="768" spans="2:20" ht="25.5" customHeight="1">
      <c r="B768" s="1"/>
      <c r="C768" s="13" t="s">
        <v>769</v>
      </c>
      <c r="D768" s="11"/>
      <c r="E768" s="38">
        <v>0</v>
      </c>
      <c r="F768" s="39">
        <v>0</v>
      </c>
      <c r="G768" s="40">
        <v>0</v>
      </c>
      <c r="H768" s="41"/>
      <c r="I768" s="38">
        <v>0</v>
      </c>
      <c r="J768" s="39">
        <v>0</v>
      </c>
      <c r="K768" s="40">
        <v>0</v>
      </c>
      <c r="L768" s="41"/>
      <c r="M768" s="38">
        <v>0</v>
      </c>
      <c r="N768" s="39">
        <v>0</v>
      </c>
      <c r="O768" s="40">
        <v>0</v>
      </c>
      <c r="P768" s="41"/>
      <c r="Q768" s="38">
        <v>0</v>
      </c>
      <c r="R768" s="39">
        <v>0</v>
      </c>
      <c r="S768" s="40">
        <v>0</v>
      </c>
      <c r="T768" s="6"/>
    </row>
    <row r="769" spans="2:20">
      <c r="B769" s="1"/>
      <c r="C769" s="14" t="s">
        <v>770</v>
      </c>
      <c r="D769" s="12"/>
      <c r="E769" s="42">
        <v>199032905.49000001</v>
      </c>
      <c r="F769" s="43">
        <v>180287139.49000001</v>
      </c>
      <c r="G769" s="44">
        <v>18745766</v>
      </c>
      <c r="H769" s="37"/>
      <c r="I769" s="42">
        <v>666655666.11000001</v>
      </c>
      <c r="J769" s="43">
        <v>6373734.9900000095</v>
      </c>
      <c r="K769" s="44">
        <v>660281931.12</v>
      </c>
      <c r="L769" s="37"/>
      <c r="M769" s="42">
        <v>161399540.66</v>
      </c>
      <c r="N769" s="43">
        <v>1409561.9600000081</v>
      </c>
      <c r="O769" s="44">
        <v>159989978.69999999</v>
      </c>
      <c r="P769" s="37"/>
      <c r="Q769" s="42">
        <v>1027088112.26</v>
      </c>
      <c r="R769" s="43">
        <v>188070436.44000009</v>
      </c>
      <c r="S769" s="44">
        <v>839017675.81999993</v>
      </c>
      <c r="T769" s="6"/>
    </row>
    <row r="770" spans="2:20">
      <c r="B770" s="1"/>
      <c r="C770" s="13" t="s">
        <v>771</v>
      </c>
      <c r="D770" s="11"/>
      <c r="E770" s="38">
        <v>18745766</v>
      </c>
      <c r="F770" s="39">
        <v>0</v>
      </c>
      <c r="G770" s="40">
        <v>18745766</v>
      </c>
      <c r="H770" s="41"/>
      <c r="I770" s="38">
        <v>660281931.12</v>
      </c>
      <c r="J770" s="39">
        <v>0</v>
      </c>
      <c r="K770" s="40">
        <v>660281931.12</v>
      </c>
      <c r="L770" s="41"/>
      <c r="M770" s="38">
        <v>159989978.69999999</v>
      </c>
      <c r="N770" s="39">
        <v>0</v>
      </c>
      <c r="O770" s="40">
        <v>159989978.69999999</v>
      </c>
      <c r="P770" s="41"/>
      <c r="Q770" s="38">
        <v>839017675.81999993</v>
      </c>
      <c r="R770" s="39">
        <v>0</v>
      </c>
      <c r="S770" s="40">
        <v>839017675.81999993</v>
      </c>
      <c r="T770" s="6"/>
    </row>
    <row r="771" spans="2:20">
      <c r="B771" s="1"/>
      <c r="C771" s="14" t="s">
        <v>772</v>
      </c>
      <c r="D771" s="12"/>
      <c r="E771" s="42">
        <v>180287139.49000001</v>
      </c>
      <c r="F771" s="43">
        <v>180287139.49000001</v>
      </c>
      <c r="G771" s="44">
        <v>0</v>
      </c>
      <c r="H771" s="37"/>
      <c r="I771" s="42">
        <v>6362788.25</v>
      </c>
      <c r="J771" s="43">
        <v>6362788.25</v>
      </c>
      <c r="K771" s="44">
        <v>0</v>
      </c>
      <c r="L771" s="37"/>
      <c r="M771" s="42">
        <v>0</v>
      </c>
      <c r="N771" s="43">
        <v>0</v>
      </c>
      <c r="O771" s="44">
        <v>0</v>
      </c>
      <c r="P771" s="37"/>
      <c r="Q771" s="42">
        <v>186649927.74000001</v>
      </c>
      <c r="R771" s="43">
        <v>186649927.74000001</v>
      </c>
      <c r="S771" s="44">
        <v>0</v>
      </c>
      <c r="T771" s="6"/>
    </row>
    <row r="772" spans="2:20">
      <c r="B772" s="1"/>
      <c r="C772" s="13" t="s">
        <v>773</v>
      </c>
      <c r="D772" s="11"/>
      <c r="E772" s="38">
        <v>0</v>
      </c>
      <c r="F772" s="39">
        <v>0</v>
      </c>
      <c r="G772" s="40">
        <v>0</v>
      </c>
      <c r="H772" s="41"/>
      <c r="I772" s="38">
        <v>10835.34</v>
      </c>
      <c r="J772" s="39">
        <v>10835.34</v>
      </c>
      <c r="K772" s="40">
        <v>0</v>
      </c>
      <c r="L772" s="41"/>
      <c r="M772" s="38">
        <v>1409561.96</v>
      </c>
      <c r="N772" s="39">
        <v>1409561.96</v>
      </c>
      <c r="O772" s="40">
        <v>0</v>
      </c>
      <c r="P772" s="41"/>
      <c r="Q772" s="38">
        <v>1420397.3</v>
      </c>
      <c r="R772" s="39">
        <v>1420397.3</v>
      </c>
      <c r="S772" s="40">
        <v>0</v>
      </c>
      <c r="T772" s="6"/>
    </row>
    <row r="773" spans="2:20">
      <c r="B773" s="1"/>
      <c r="C773" s="14" t="s">
        <v>774</v>
      </c>
      <c r="D773" s="12"/>
      <c r="E773" s="42">
        <v>0</v>
      </c>
      <c r="F773" s="43">
        <v>0</v>
      </c>
      <c r="G773" s="44">
        <v>0</v>
      </c>
      <c r="H773" s="37"/>
      <c r="I773" s="42">
        <v>0</v>
      </c>
      <c r="J773" s="43">
        <v>0</v>
      </c>
      <c r="K773" s="44">
        <v>0</v>
      </c>
      <c r="L773" s="37"/>
      <c r="M773" s="42">
        <v>0</v>
      </c>
      <c r="N773" s="43">
        <v>0</v>
      </c>
      <c r="O773" s="44">
        <v>0</v>
      </c>
      <c r="P773" s="37"/>
      <c r="Q773" s="42">
        <v>0</v>
      </c>
      <c r="R773" s="43">
        <v>0</v>
      </c>
      <c r="S773" s="44">
        <v>0</v>
      </c>
      <c r="T773" s="6"/>
    </row>
    <row r="774" spans="2:20">
      <c r="B774" s="1"/>
      <c r="C774" s="13" t="s">
        <v>775</v>
      </c>
      <c r="D774" s="11"/>
      <c r="E774" s="38">
        <v>0</v>
      </c>
      <c r="F774" s="39">
        <v>0</v>
      </c>
      <c r="G774" s="40">
        <v>0</v>
      </c>
      <c r="H774" s="41"/>
      <c r="I774" s="38">
        <v>111.4</v>
      </c>
      <c r="J774" s="39">
        <v>111.4</v>
      </c>
      <c r="K774" s="40">
        <v>0</v>
      </c>
      <c r="L774" s="41"/>
      <c r="M774" s="38">
        <v>0</v>
      </c>
      <c r="N774" s="39">
        <v>0</v>
      </c>
      <c r="O774" s="40">
        <v>0</v>
      </c>
      <c r="P774" s="41"/>
      <c r="Q774" s="38">
        <v>111.4</v>
      </c>
      <c r="R774" s="39">
        <v>111.4</v>
      </c>
      <c r="S774" s="40">
        <v>0</v>
      </c>
      <c r="T774" s="6"/>
    </row>
    <row r="775" spans="2:20">
      <c r="B775" s="1"/>
      <c r="C775" s="14" t="s">
        <v>776</v>
      </c>
      <c r="D775" s="12"/>
      <c r="E775" s="42">
        <v>244607032.13999999</v>
      </c>
      <c r="F775" s="43">
        <v>243657633.65000001</v>
      </c>
      <c r="G775" s="44">
        <v>949398.49</v>
      </c>
      <c r="H775" s="37"/>
      <c r="I775" s="42">
        <v>9412573001.2199993</v>
      </c>
      <c r="J775" s="43">
        <v>0</v>
      </c>
      <c r="K775" s="44">
        <v>9412573001.2199993</v>
      </c>
      <c r="L775" s="37"/>
      <c r="M775" s="42">
        <v>3329480270.8699999</v>
      </c>
      <c r="N775" s="43">
        <v>-4466908.8299999237</v>
      </c>
      <c r="O775" s="44">
        <v>3333947179.6999998</v>
      </c>
      <c r="P775" s="37"/>
      <c r="Q775" s="42">
        <v>12986660304.23</v>
      </c>
      <c r="R775" s="43">
        <v>239190724.81999969</v>
      </c>
      <c r="S775" s="44">
        <v>12747469579.41</v>
      </c>
      <c r="T775" s="6"/>
    </row>
    <row r="776" spans="2:20">
      <c r="B776" s="1"/>
      <c r="C776" s="13" t="s">
        <v>777</v>
      </c>
      <c r="D776" s="11"/>
      <c r="E776" s="38">
        <v>244607032.13999999</v>
      </c>
      <c r="F776" s="39">
        <v>243657633.65000001</v>
      </c>
      <c r="G776" s="40">
        <v>949398.49</v>
      </c>
      <c r="H776" s="41"/>
      <c r="I776" s="38">
        <v>9364520117.7399998</v>
      </c>
      <c r="J776" s="39">
        <v>0</v>
      </c>
      <c r="K776" s="40">
        <v>9364520117.7399998</v>
      </c>
      <c r="L776" s="41"/>
      <c r="M776" s="38">
        <v>3315493031.3299999</v>
      </c>
      <c r="N776" s="39">
        <v>-4466908.8299999237</v>
      </c>
      <c r="O776" s="40">
        <v>3319959940.1599998</v>
      </c>
      <c r="P776" s="41"/>
      <c r="Q776" s="38">
        <v>12924620181.209999</v>
      </c>
      <c r="R776" s="39">
        <v>239190724.81999969</v>
      </c>
      <c r="S776" s="40">
        <v>12685429456.389999</v>
      </c>
      <c r="T776" s="6"/>
    </row>
    <row r="777" spans="2:20" ht="25.5" customHeight="1">
      <c r="B777" s="1"/>
      <c r="C777" s="14" t="s">
        <v>778</v>
      </c>
      <c r="D777" s="12"/>
      <c r="E777" s="42">
        <v>949398.49</v>
      </c>
      <c r="F777" s="43">
        <v>0</v>
      </c>
      <c r="G777" s="44">
        <v>949398.49</v>
      </c>
      <c r="H777" s="37"/>
      <c r="I777" s="42">
        <v>9364520117.7399998</v>
      </c>
      <c r="J777" s="43">
        <v>0</v>
      </c>
      <c r="K777" s="44">
        <v>9364520117.7399998</v>
      </c>
      <c r="L777" s="37"/>
      <c r="M777" s="42">
        <v>3319959940.1599998</v>
      </c>
      <c r="N777" s="43">
        <v>0</v>
      </c>
      <c r="O777" s="44">
        <v>3319959940.1599998</v>
      </c>
      <c r="P777" s="37"/>
      <c r="Q777" s="42">
        <v>12685429456.389999</v>
      </c>
      <c r="R777" s="43">
        <v>0</v>
      </c>
      <c r="S777" s="44">
        <v>12685429456.389999</v>
      </c>
      <c r="T777" s="6"/>
    </row>
    <row r="778" spans="2:20" ht="25.5" customHeight="1">
      <c r="B778" s="1"/>
      <c r="C778" s="13" t="s">
        <v>779</v>
      </c>
      <c r="D778" s="11"/>
      <c r="E778" s="38">
        <v>243657633.65000001</v>
      </c>
      <c r="F778" s="39">
        <v>243657633.65000001</v>
      </c>
      <c r="G778" s="40">
        <v>0</v>
      </c>
      <c r="H778" s="41"/>
      <c r="I778" s="38">
        <v>0</v>
      </c>
      <c r="J778" s="39">
        <v>0</v>
      </c>
      <c r="K778" s="40">
        <v>0</v>
      </c>
      <c r="L778" s="41"/>
      <c r="M778" s="38">
        <v>-11937.79</v>
      </c>
      <c r="N778" s="39">
        <v>-11937.79</v>
      </c>
      <c r="O778" s="40">
        <v>0</v>
      </c>
      <c r="P778" s="41"/>
      <c r="Q778" s="38">
        <v>243645695.86000001</v>
      </c>
      <c r="R778" s="39">
        <v>243645695.86000001</v>
      </c>
      <c r="S778" s="40">
        <v>0</v>
      </c>
      <c r="T778" s="6"/>
    </row>
    <row r="779" spans="2:20" ht="25.5" customHeight="1">
      <c r="B779" s="1"/>
      <c r="C779" s="14" t="s">
        <v>780</v>
      </c>
      <c r="D779" s="11"/>
      <c r="E779" s="42">
        <v>0</v>
      </c>
      <c r="F779" s="43">
        <v>0</v>
      </c>
      <c r="G779" s="44">
        <v>0</v>
      </c>
      <c r="H779" s="41"/>
      <c r="I779" s="42">
        <v>0</v>
      </c>
      <c r="J779" s="43">
        <v>0</v>
      </c>
      <c r="K779" s="44">
        <v>0</v>
      </c>
      <c r="L779" s="41"/>
      <c r="M779" s="42">
        <v>0</v>
      </c>
      <c r="N779" s="43">
        <v>0</v>
      </c>
      <c r="O779" s="44">
        <v>0</v>
      </c>
      <c r="P779" s="41"/>
      <c r="Q779" s="42">
        <v>0</v>
      </c>
      <c r="R779" s="43">
        <v>0</v>
      </c>
      <c r="S779" s="44">
        <v>0</v>
      </c>
      <c r="T779" s="6"/>
    </row>
    <row r="780" spans="2:20" ht="25.5" customHeight="1">
      <c r="B780" s="1"/>
      <c r="C780" s="13" t="s">
        <v>781</v>
      </c>
      <c r="D780" s="12"/>
      <c r="E780" s="38">
        <v>0</v>
      </c>
      <c r="F780" s="39">
        <v>0</v>
      </c>
      <c r="G780" s="40">
        <v>0</v>
      </c>
      <c r="H780" s="37"/>
      <c r="I780" s="38">
        <v>0</v>
      </c>
      <c r="J780" s="39">
        <v>0</v>
      </c>
      <c r="K780" s="40">
        <v>0</v>
      </c>
      <c r="L780" s="37"/>
      <c r="M780" s="38">
        <v>0</v>
      </c>
      <c r="N780" s="39">
        <v>0</v>
      </c>
      <c r="O780" s="40">
        <v>0</v>
      </c>
      <c r="P780" s="37"/>
      <c r="Q780" s="38">
        <v>0</v>
      </c>
      <c r="R780" s="39">
        <v>0</v>
      </c>
      <c r="S780" s="40">
        <v>0</v>
      </c>
      <c r="T780" s="6"/>
    </row>
    <row r="781" spans="2:20" ht="25.5" customHeight="1">
      <c r="B781" s="1"/>
      <c r="C781" s="14" t="s">
        <v>782</v>
      </c>
      <c r="D781" s="11"/>
      <c r="E781" s="42">
        <v>0</v>
      </c>
      <c r="F781" s="43">
        <v>0</v>
      </c>
      <c r="G781" s="44">
        <v>0</v>
      </c>
      <c r="H781" s="41"/>
      <c r="I781" s="42">
        <v>0</v>
      </c>
      <c r="J781" s="43">
        <v>0</v>
      </c>
      <c r="K781" s="44">
        <v>0</v>
      </c>
      <c r="L781" s="41"/>
      <c r="M781" s="42">
        <v>-4454971.04</v>
      </c>
      <c r="N781" s="43">
        <v>-4454971.04</v>
      </c>
      <c r="O781" s="44">
        <v>0</v>
      </c>
      <c r="P781" s="41"/>
      <c r="Q781" s="42">
        <v>-4454971.04</v>
      </c>
      <c r="R781" s="43">
        <v>-4454971.04</v>
      </c>
      <c r="S781" s="44">
        <v>0</v>
      </c>
      <c r="T781" s="6"/>
    </row>
    <row r="782" spans="2:20">
      <c r="B782" s="1"/>
      <c r="C782" s="13" t="s">
        <v>783</v>
      </c>
      <c r="D782" s="12"/>
      <c r="E782" s="38">
        <v>0</v>
      </c>
      <c r="F782" s="39">
        <v>0</v>
      </c>
      <c r="G782" s="40">
        <v>0</v>
      </c>
      <c r="H782" s="37"/>
      <c r="I782" s="38">
        <v>48052883.479999997</v>
      </c>
      <c r="J782" s="39">
        <v>0</v>
      </c>
      <c r="K782" s="40">
        <v>48052883.479999997</v>
      </c>
      <c r="L782" s="37"/>
      <c r="M782" s="38">
        <v>13987239.539999999</v>
      </c>
      <c r="N782" s="39">
        <v>0</v>
      </c>
      <c r="O782" s="40">
        <v>13987239.539999999</v>
      </c>
      <c r="P782" s="37"/>
      <c r="Q782" s="38">
        <v>62040123.020000003</v>
      </c>
      <c r="R782" s="39">
        <v>0</v>
      </c>
      <c r="S782" s="40">
        <v>62040123.020000003</v>
      </c>
      <c r="T782" s="6"/>
    </row>
    <row r="783" spans="2:20" ht="25.5" customHeight="1">
      <c r="B783" s="1"/>
      <c r="C783" s="14" t="s">
        <v>784</v>
      </c>
      <c r="D783" s="11"/>
      <c r="E783" s="42">
        <v>0</v>
      </c>
      <c r="F783" s="43">
        <v>0</v>
      </c>
      <c r="G783" s="44">
        <v>0</v>
      </c>
      <c r="H783" s="41"/>
      <c r="I783" s="42">
        <v>48052883.479999997</v>
      </c>
      <c r="J783" s="43">
        <v>0</v>
      </c>
      <c r="K783" s="44">
        <v>48052883.479999997</v>
      </c>
      <c r="L783" s="41"/>
      <c r="M783" s="42">
        <v>13987239.539999999</v>
      </c>
      <c r="N783" s="43">
        <v>0</v>
      </c>
      <c r="O783" s="44">
        <v>13987239.539999999</v>
      </c>
      <c r="P783" s="41"/>
      <c r="Q783" s="42">
        <v>62040123.020000003</v>
      </c>
      <c r="R783" s="43">
        <v>0</v>
      </c>
      <c r="S783" s="44">
        <v>62040123.020000003</v>
      </c>
      <c r="T783" s="6"/>
    </row>
    <row r="784" spans="2:20" ht="25.5" customHeight="1">
      <c r="B784" s="1"/>
      <c r="C784" s="13" t="s">
        <v>785</v>
      </c>
      <c r="D784" s="12"/>
      <c r="E784" s="38">
        <v>0</v>
      </c>
      <c r="F784" s="39">
        <v>0</v>
      </c>
      <c r="G784" s="40">
        <v>0</v>
      </c>
      <c r="H784" s="37"/>
      <c r="I784" s="38">
        <v>0</v>
      </c>
      <c r="J784" s="39">
        <v>0</v>
      </c>
      <c r="K784" s="40">
        <v>0</v>
      </c>
      <c r="L784" s="37"/>
      <c r="M784" s="38">
        <v>0</v>
      </c>
      <c r="N784" s="39">
        <v>0</v>
      </c>
      <c r="O784" s="40">
        <v>0</v>
      </c>
      <c r="P784" s="37"/>
      <c r="Q784" s="38">
        <v>0</v>
      </c>
      <c r="R784" s="39">
        <v>0</v>
      </c>
      <c r="S784" s="40">
        <v>0</v>
      </c>
      <c r="T784" s="6"/>
    </row>
    <row r="785" spans="2:20" ht="25.5" customHeight="1">
      <c r="B785" s="1"/>
      <c r="C785" s="14" t="s">
        <v>786</v>
      </c>
      <c r="D785" s="11"/>
      <c r="E785" s="42">
        <v>0</v>
      </c>
      <c r="F785" s="43">
        <v>0</v>
      </c>
      <c r="G785" s="44">
        <v>0</v>
      </c>
      <c r="H785" s="41"/>
      <c r="I785" s="42">
        <v>0</v>
      </c>
      <c r="J785" s="43">
        <v>0</v>
      </c>
      <c r="K785" s="44">
        <v>0</v>
      </c>
      <c r="L785" s="41"/>
      <c r="M785" s="42">
        <v>0</v>
      </c>
      <c r="N785" s="43">
        <v>0</v>
      </c>
      <c r="O785" s="44">
        <v>0</v>
      </c>
      <c r="P785" s="41"/>
      <c r="Q785" s="42">
        <v>0</v>
      </c>
      <c r="R785" s="43">
        <v>0</v>
      </c>
      <c r="S785" s="44">
        <v>0</v>
      </c>
      <c r="T785" s="6"/>
    </row>
    <row r="786" spans="2:20" ht="25.5" customHeight="1">
      <c r="B786" s="1"/>
      <c r="C786" s="13" t="s">
        <v>787</v>
      </c>
      <c r="D786" s="12"/>
      <c r="E786" s="38">
        <v>0</v>
      </c>
      <c r="F786" s="39">
        <v>0</v>
      </c>
      <c r="G786" s="40">
        <v>0</v>
      </c>
      <c r="H786" s="37"/>
      <c r="I786" s="38">
        <v>0</v>
      </c>
      <c r="J786" s="39">
        <v>0</v>
      </c>
      <c r="K786" s="40">
        <v>0</v>
      </c>
      <c r="L786" s="37"/>
      <c r="M786" s="38">
        <v>0</v>
      </c>
      <c r="N786" s="39">
        <v>0</v>
      </c>
      <c r="O786" s="40">
        <v>0</v>
      </c>
      <c r="P786" s="37"/>
      <c r="Q786" s="38">
        <v>0</v>
      </c>
      <c r="R786" s="39">
        <v>0</v>
      </c>
      <c r="S786" s="40">
        <v>0</v>
      </c>
      <c r="T786" s="6"/>
    </row>
    <row r="787" spans="2:20" ht="25.5" customHeight="1">
      <c r="B787" s="1"/>
      <c r="C787" s="14" t="s">
        <v>788</v>
      </c>
      <c r="D787" s="11"/>
      <c r="E787" s="42">
        <v>0</v>
      </c>
      <c r="F787" s="43">
        <v>0</v>
      </c>
      <c r="G787" s="44">
        <v>0</v>
      </c>
      <c r="H787" s="41"/>
      <c r="I787" s="42">
        <v>0</v>
      </c>
      <c r="J787" s="43">
        <v>0</v>
      </c>
      <c r="K787" s="44">
        <v>0</v>
      </c>
      <c r="L787" s="41"/>
      <c r="M787" s="42">
        <v>0</v>
      </c>
      <c r="N787" s="43">
        <v>0</v>
      </c>
      <c r="O787" s="44">
        <v>0</v>
      </c>
      <c r="P787" s="41"/>
      <c r="Q787" s="42">
        <v>0</v>
      </c>
      <c r="R787" s="43">
        <v>0</v>
      </c>
      <c r="S787" s="44">
        <v>0</v>
      </c>
      <c r="T787" s="6"/>
    </row>
    <row r="788" spans="2:20">
      <c r="B788" s="1"/>
      <c r="C788" s="13" t="s">
        <v>789</v>
      </c>
      <c r="D788" s="12"/>
      <c r="E788" s="38">
        <v>400081816.05000001</v>
      </c>
      <c r="F788" s="39">
        <v>400081816.05000001</v>
      </c>
      <c r="G788" s="40">
        <v>0</v>
      </c>
      <c r="H788" s="37"/>
      <c r="I788" s="38">
        <v>516898988.81999999</v>
      </c>
      <c r="J788" s="39">
        <v>-19950286.069999989</v>
      </c>
      <c r="K788" s="40">
        <v>536849274.88999999</v>
      </c>
      <c r="L788" s="37"/>
      <c r="M788" s="38">
        <v>-80206325.629999995</v>
      </c>
      <c r="N788" s="39">
        <v>2019649.5600000019</v>
      </c>
      <c r="O788" s="40">
        <v>-82225975.189999998</v>
      </c>
      <c r="P788" s="37"/>
      <c r="Q788" s="38">
        <v>836774479.24000001</v>
      </c>
      <c r="R788" s="39">
        <v>382151179.54000002</v>
      </c>
      <c r="S788" s="40">
        <v>454623299.69999999</v>
      </c>
      <c r="T788" s="6"/>
    </row>
    <row r="789" spans="2:20">
      <c r="B789" s="1"/>
      <c r="C789" s="14" t="s">
        <v>790</v>
      </c>
      <c r="D789" s="11"/>
      <c r="E789" s="42">
        <v>56156003.93</v>
      </c>
      <c r="F789" s="43">
        <v>56156003.93</v>
      </c>
      <c r="G789" s="44">
        <v>0</v>
      </c>
      <c r="H789" s="41"/>
      <c r="I789" s="42">
        <v>9766504.4600000009</v>
      </c>
      <c r="J789" s="43">
        <v>0</v>
      </c>
      <c r="K789" s="44">
        <v>9766504.4600000009</v>
      </c>
      <c r="L789" s="41"/>
      <c r="M789" s="42">
        <v>145505.26</v>
      </c>
      <c r="N789" s="43">
        <v>100876.08</v>
      </c>
      <c r="O789" s="44">
        <v>44629.18</v>
      </c>
      <c r="P789" s="41"/>
      <c r="Q789" s="42">
        <v>66068013.649999999</v>
      </c>
      <c r="R789" s="43">
        <v>56256880.009999998</v>
      </c>
      <c r="S789" s="44">
        <v>9811133.6400000006</v>
      </c>
      <c r="T789" s="6"/>
    </row>
    <row r="790" spans="2:20">
      <c r="B790" s="1"/>
      <c r="C790" s="13" t="s">
        <v>791</v>
      </c>
      <c r="D790" s="12"/>
      <c r="E790" s="38">
        <v>0</v>
      </c>
      <c r="F790" s="39">
        <v>0</v>
      </c>
      <c r="G790" s="40">
        <v>0</v>
      </c>
      <c r="H790" s="37"/>
      <c r="I790" s="38">
        <v>9766504.4600000009</v>
      </c>
      <c r="J790" s="39">
        <v>0</v>
      </c>
      <c r="K790" s="40">
        <v>9766504.4600000009</v>
      </c>
      <c r="L790" s="37"/>
      <c r="M790" s="38">
        <v>44629.18</v>
      </c>
      <c r="N790" s="39">
        <v>0</v>
      </c>
      <c r="O790" s="40">
        <v>44629.18</v>
      </c>
      <c r="P790" s="37"/>
      <c r="Q790" s="38">
        <v>9811133.6400000006</v>
      </c>
      <c r="R790" s="39">
        <v>0</v>
      </c>
      <c r="S790" s="40">
        <v>9811133.6400000006</v>
      </c>
      <c r="T790" s="6"/>
    </row>
    <row r="791" spans="2:20">
      <c r="B791" s="1"/>
      <c r="C791" s="14" t="s">
        <v>792</v>
      </c>
      <c r="D791" s="11"/>
      <c r="E791" s="42">
        <v>56156003.93</v>
      </c>
      <c r="F791" s="43">
        <v>56156003.93</v>
      </c>
      <c r="G791" s="44">
        <v>0</v>
      </c>
      <c r="H791" s="41"/>
      <c r="I791" s="42">
        <v>0</v>
      </c>
      <c r="J791" s="43">
        <v>0</v>
      </c>
      <c r="K791" s="44">
        <v>0</v>
      </c>
      <c r="L791" s="41"/>
      <c r="M791" s="42">
        <v>0</v>
      </c>
      <c r="N791" s="43">
        <v>0</v>
      </c>
      <c r="O791" s="44">
        <v>0</v>
      </c>
      <c r="P791" s="41"/>
      <c r="Q791" s="42">
        <v>56156003.93</v>
      </c>
      <c r="R791" s="43">
        <v>56156003.93</v>
      </c>
      <c r="S791" s="44">
        <v>0</v>
      </c>
      <c r="T791" s="6"/>
    </row>
    <row r="792" spans="2:20">
      <c r="B792" s="1"/>
      <c r="C792" s="13" t="s">
        <v>793</v>
      </c>
      <c r="D792" s="12"/>
      <c r="E792" s="38">
        <v>0</v>
      </c>
      <c r="F792" s="39">
        <v>0</v>
      </c>
      <c r="G792" s="40">
        <v>0</v>
      </c>
      <c r="H792" s="37"/>
      <c r="I792" s="38">
        <v>0</v>
      </c>
      <c r="J792" s="39">
        <v>0</v>
      </c>
      <c r="K792" s="40">
        <v>0</v>
      </c>
      <c r="L792" s="37"/>
      <c r="M792" s="38">
        <v>100876.08</v>
      </c>
      <c r="N792" s="39">
        <v>100876.08</v>
      </c>
      <c r="O792" s="40">
        <v>0</v>
      </c>
      <c r="P792" s="37"/>
      <c r="Q792" s="38">
        <v>100876.08</v>
      </c>
      <c r="R792" s="39">
        <v>100876.08</v>
      </c>
      <c r="S792" s="40">
        <v>0</v>
      </c>
      <c r="T792" s="6"/>
    </row>
    <row r="793" spans="2:20">
      <c r="B793" s="1"/>
      <c r="C793" s="14" t="s">
        <v>794</v>
      </c>
      <c r="D793" s="11"/>
      <c r="E793" s="42">
        <v>0</v>
      </c>
      <c r="F793" s="43">
        <v>0</v>
      </c>
      <c r="G793" s="44">
        <v>0</v>
      </c>
      <c r="H793" s="41"/>
      <c r="I793" s="42">
        <v>0</v>
      </c>
      <c r="J793" s="43">
        <v>0</v>
      </c>
      <c r="K793" s="44">
        <v>0</v>
      </c>
      <c r="L793" s="41"/>
      <c r="M793" s="42">
        <v>0</v>
      </c>
      <c r="N793" s="43">
        <v>0</v>
      </c>
      <c r="O793" s="44">
        <v>0</v>
      </c>
      <c r="P793" s="41"/>
      <c r="Q793" s="42">
        <v>0</v>
      </c>
      <c r="R793" s="43">
        <v>0</v>
      </c>
      <c r="S793" s="44">
        <v>0</v>
      </c>
      <c r="T793" s="6"/>
    </row>
    <row r="794" spans="2:20">
      <c r="B794" s="1"/>
      <c r="C794" s="13" t="s">
        <v>795</v>
      </c>
      <c r="D794" s="12"/>
      <c r="E794" s="38">
        <v>0</v>
      </c>
      <c r="F794" s="39">
        <v>0</v>
      </c>
      <c r="G794" s="40">
        <v>0</v>
      </c>
      <c r="H794" s="37"/>
      <c r="I794" s="38">
        <v>0</v>
      </c>
      <c r="J794" s="39">
        <v>0</v>
      </c>
      <c r="K794" s="40">
        <v>0</v>
      </c>
      <c r="L794" s="37"/>
      <c r="M794" s="38">
        <v>0</v>
      </c>
      <c r="N794" s="39">
        <v>0</v>
      </c>
      <c r="O794" s="40">
        <v>0</v>
      </c>
      <c r="P794" s="37"/>
      <c r="Q794" s="38">
        <v>0</v>
      </c>
      <c r="R794" s="39">
        <v>0</v>
      </c>
      <c r="S794" s="40">
        <v>0</v>
      </c>
      <c r="T794" s="6"/>
    </row>
    <row r="795" spans="2:20">
      <c r="B795" s="1"/>
      <c r="C795" s="14" t="s">
        <v>796</v>
      </c>
      <c r="D795" s="11"/>
      <c r="E795" s="42">
        <v>0</v>
      </c>
      <c r="F795" s="43">
        <v>0</v>
      </c>
      <c r="G795" s="44">
        <v>0</v>
      </c>
      <c r="H795" s="41"/>
      <c r="I795" s="42">
        <v>475534099.30000001</v>
      </c>
      <c r="J795" s="43">
        <v>0</v>
      </c>
      <c r="K795" s="44">
        <v>475534099.30000001</v>
      </c>
      <c r="L795" s="41"/>
      <c r="M795" s="42">
        <v>0</v>
      </c>
      <c r="N795" s="43">
        <v>0</v>
      </c>
      <c r="O795" s="44">
        <v>0</v>
      </c>
      <c r="P795" s="41"/>
      <c r="Q795" s="42">
        <v>475534099.30000001</v>
      </c>
      <c r="R795" s="43">
        <v>0</v>
      </c>
      <c r="S795" s="44">
        <v>475534099.30000001</v>
      </c>
      <c r="T795" s="6"/>
    </row>
    <row r="796" spans="2:20">
      <c r="B796" s="1"/>
      <c r="C796" s="13" t="s">
        <v>797</v>
      </c>
      <c r="D796" s="12"/>
      <c r="E796" s="38">
        <v>0</v>
      </c>
      <c r="F796" s="39">
        <v>0</v>
      </c>
      <c r="G796" s="40">
        <v>0</v>
      </c>
      <c r="H796" s="37"/>
      <c r="I796" s="38">
        <v>475534099.30000001</v>
      </c>
      <c r="J796" s="39">
        <v>0</v>
      </c>
      <c r="K796" s="40">
        <v>475534099.30000001</v>
      </c>
      <c r="L796" s="37"/>
      <c r="M796" s="38">
        <v>0</v>
      </c>
      <c r="N796" s="39">
        <v>0</v>
      </c>
      <c r="O796" s="40">
        <v>0</v>
      </c>
      <c r="P796" s="37"/>
      <c r="Q796" s="38">
        <v>475534099.30000001</v>
      </c>
      <c r="R796" s="39">
        <v>0</v>
      </c>
      <c r="S796" s="40">
        <v>475534099.30000001</v>
      </c>
      <c r="T796" s="6"/>
    </row>
    <row r="797" spans="2:20">
      <c r="B797" s="1"/>
      <c r="C797" s="14" t="s">
        <v>798</v>
      </c>
      <c r="D797" s="11"/>
      <c r="E797" s="42">
        <v>0</v>
      </c>
      <c r="F797" s="43">
        <v>0</v>
      </c>
      <c r="G797" s="44">
        <v>0</v>
      </c>
      <c r="H797" s="41"/>
      <c r="I797" s="42">
        <v>0</v>
      </c>
      <c r="J797" s="43">
        <v>0</v>
      </c>
      <c r="K797" s="44">
        <v>0</v>
      </c>
      <c r="L797" s="41"/>
      <c r="M797" s="42">
        <v>0</v>
      </c>
      <c r="N797" s="43">
        <v>0</v>
      </c>
      <c r="O797" s="44">
        <v>0</v>
      </c>
      <c r="P797" s="41"/>
      <c r="Q797" s="42">
        <v>0</v>
      </c>
      <c r="R797" s="43">
        <v>0</v>
      </c>
      <c r="S797" s="44">
        <v>0</v>
      </c>
      <c r="T797" s="6"/>
    </row>
    <row r="798" spans="2:20">
      <c r="B798" s="1"/>
      <c r="C798" s="13" t="s">
        <v>799</v>
      </c>
      <c r="D798" s="12"/>
      <c r="E798" s="38">
        <v>0</v>
      </c>
      <c r="F798" s="39">
        <v>0</v>
      </c>
      <c r="G798" s="40">
        <v>0</v>
      </c>
      <c r="H798" s="37"/>
      <c r="I798" s="38">
        <v>0</v>
      </c>
      <c r="J798" s="39">
        <v>0</v>
      </c>
      <c r="K798" s="40">
        <v>0</v>
      </c>
      <c r="L798" s="37"/>
      <c r="M798" s="38">
        <v>0</v>
      </c>
      <c r="N798" s="39">
        <v>0</v>
      </c>
      <c r="O798" s="40">
        <v>0</v>
      </c>
      <c r="P798" s="37"/>
      <c r="Q798" s="38">
        <v>0</v>
      </c>
      <c r="R798" s="39">
        <v>0</v>
      </c>
      <c r="S798" s="40">
        <v>0</v>
      </c>
      <c r="T798" s="6"/>
    </row>
    <row r="799" spans="2:20">
      <c r="B799" s="1"/>
      <c r="C799" s="14" t="s">
        <v>800</v>
      </c>
      <c r="D799" s="11"/>
      <c r="E799" s="42">
        <v>0</v>
      </c>
      <c r="F799" s="43">
        <v>0</v>
      </c>
      <c r="G799" s="44">
        <v>0</v>
      </c>
      <c r="H799" s="41"/>
      <c r="I799" s="42">
        <v>0</v>
      </c>
      <c r="J799" s="43">
        <v>0</v>
      </c>
      <c r="K799" s="44">
        <v>0</v>
      </c>
      <c r="L799" s="41"/>
      <c r="M799" s="42">
        <v>0</v>
      </c>
      <c r="N799" s="43">
        <v>0</v>
      </c>
      <c r="O799" s="44">
        <v>0</v>
      </c>
      <c r="P799" s="41"/>
      <c r="Q799" s="42">
        <v>0</v>
      </c>
      <c r="R799" s="43">
        <v>0</v>
      </c>
      <c r="S799" s="44">
        <v>0</v>
      </c>
      <c r="T799" s="6"/>
    </row>
    <row r="800" spans="2:20">
      <c r="B800" s="1"/>
      <c r="C800" s="13" t="s">
        <v>801</v>
      </c>
      <c r="D800" s="12"/>
      <c r="E800" s="38">
        <v>0</v>
      </c>
      <c r="F800" s="39">
        <v>0</v>
      </c>
      <c r="G800" s="40">
        <v>0</v>
      </c>
      <c r="H800" s="37"/>
      <c r="I800" s="38">
        <v>0</v>
      </c>
      <c r="J800" s="39">
        <v>0</v>
      </c>
      <c r="K800" s="40">
        <v>0</v>
      </c>
      <c r="L800" s="37"/>
      <c r="M800" s="38">
        <v>0</v>
      </c>
      <c r="N800" s="39">
        <v>0</v>
      </c>
      <c r="O800" s="40">
        <v>0</v>
      </c>
      <c r="P800" s="37"/>
      <c r="Q800" s="38">
        <v>0</v>
      </c>
      <c r="R800" s="39">
        <v>0</v>
      </c>
      <c r="S800" s="40">
        <v>0</v>
      </c>
      <c r="T800" s="6"/>
    </row>
    <row r="801" spans="2:20">
      <c r="B801" s="1"/>
      <c r="C801" s="14" t="s">
        <v>802</v>
      </c>
      <c r="D801" s="11"/>
      <c r="E801" s="42">
        <v>0</v>
      </c>
      <c r="F801" s="43">
        <v>0</v>
      </c>
      <c r="G801" s="44">
        <v>0</v>
      </c>
      <c r="H801" s="41"/>
      <c r="I801" s="42">
        <v>0.03</v>
      </c>
      <c r="J801" s="43">
        <v>0</v>
      </c>
      <c r="K801" s="44">
        <v>0.03</v>
      </c>
      <c r="L801" s="41"/>
      <c r="M801" s="42">
        <v>0</v>
      </c>
      <c r="N801" s="43">
        <v>0</v>
      </c>
      <c r="O801" s="44">
        <v>0</v>
      </c>
      <c r="P801" s="41"/>
      <c r="Q801" s="42">
        <v>0.03</v>
      </c>
      <c r="R801" s="43">
        <v>0</v>
      </c>
      <c r="S801" s="44">
        <v>0.03</v>
      </c>
      <c r="T801" s="6"/>
    </row>
    <row r="802" spans="2:20">
      <c r="B802" s="1"/>
      <c r="C802" s="13" t="s">
        <v>803</v>
      </c>
      <c r="D802" s="11"/>
      <c r="E802" s="38">
        <v>0</v>
      </c>
      <c r="F802" s="39">
        <v>0</v>
      </c>
      <c r="G802" s="40">
        <v>0</v>
      </c>
      <c r="H802" s="41"/>
      <c r="I802" s="38">
        <v>0.03</v>
      </c>
      <c r="J802" s="39">
        <v>0</v>
      </c>
      <c r="K802" s="40">
        <v>0.03</v>
      </c>
      <c r="L802" s="41"/>
      <c r="M802" s="38">
        <v>0</v>
      </c>
      <c r="N802" s="39">
        <v>0</v>
      </c>
      <c r="O802" s="40">
        <v>0</v>
      </c>
      <c r="P802" s="41"/>
      <c r="Q802" s="38">
        <v>0.03</v>
      </c>
      <c r="R802" s="39">
        <v>0</v>
      </c>
      <c r="S802" s="40">
        <v>0.03</v>
      </c>
      <c r="T802" s="6"/>
    </row>
    <row r="803" spans="2:20">
      <c r="B803" s="1"/>
      <c r="C803" s="14" t="s">
        <v>804</v>
      </c>
      <c r="D803" s="12"/>
      <c r="E803" s="42">
        <v>0</v>
      </c>
      <c r="F803" s="43">
        <v>0</v>
      </c>
      <c r="G803" s="44">
        <v>0</v>
      </c>
      <c r="H803" s="37"/>
      <c r="I803" s="42">
        <v>0</v>
      </c>
      <c r="J803" s="43">
        <v>0</v>
      </c>
      <c r="K803" s="44">
        <v>0</v>
      </c>
      <c r="L803" s="37"/>
      <c r="M803" s="42">
        <v>0</v>
      </c>
      <c r="N803" s="43">
        <v>0</v>
      </c>
      <c r="O803" s="44">
        <v>0</v>
      </c>
      <c r="P803" s="37"/>
      <c r="Q803" s="42">
        <v>0</v>
      </c>
      <c r="R803" s="43">
        <v>0</v>
      </c>
      <c r="S803" s="44">
        <v>0</v>
      </c>
      <c r="T803" s="6"/>
    </row>
    <row r="804" spans="2:20">
      <c r="B804" s="1"/>
      <c r="C804" s="13" t="s">
        <v>805</v>
      </c>
      <c r="D804" s="11"/>
      <c r="E804" s="38">
        <v>0</v>
      </c>
      <c r="F804" s="39">
        <v>0</v>
      </c>
      <c r="G804" s="40">
        <v>0</v>
      </c>
      <c r="H804" s="41"/>
      <c r="I804" s="38">
        <v>0</v>
      </c>
      <c r="J804" s="39">
        <v>0</v>
      </c>
      <c r="K804" s="40">
        <v>0</v>
      </c>
      <c r="L804" s="41"/>
      <c r="M804" s="38">
        <v>0</v>
      </c>
      <c r="N804" s="39">
        <v>0</v>
      </c>
      <c r="O804" s="40">
        <v>0</v>
      </c>
      <c r="P804" s="41"/>
      <c r="Q804" s="38">
        <v>0</v>
      </c>
      <c r="R804" s="39">
        <v>0</v>
      </c>
      <c r="S804" s="40">
        <v>0</v>
      </c>
      <c r="T804" s="6"/>
    </row>
    <row r="805" spans="2:20">
      <c r="B805" s="1"/>
      <c r="C805" s="14" t="s">
        <v>806</v>
      </c>
      <c r="D805" s="12"/>
      <c r="E805" s="42">
        <v>0</v>
      </c>
      <c r="F805" s="43">
        <v>0</v>
      </c>
      <c r="G805" s="44">
        <v>0</v>
      </c>
      <c r="H805" s="37"/>
      <c r="I805" s="42">
        <v>0</v>
      </c>
      <c r="J805" s="43">
        <v>0</v>
      </c>
      <c r="K805" s="44">
        <v>0</v>
      </c>
      <c r="L805" s="37"/>
      <c r="M805" s="42">
        <v>0</v>
      </c>
      <c r="N805" s="43">
        <v>0</v>
      </c>
      <c r="O805" s="44">
        <v>0</v>
      </c>
      <c r="P805" s="37"/>
      <c r="Q805" s="42">
        <v>0</v>
      </c>
      <c r="R805" s="43">
        <v>0</v>
      </c>
      <c r="S805" s="44">
        <v>0</v>
      </c>
      <c r="T805" s="6"/>
    </row>
    <row r="806" spans="2:20">
      <c r="B806" s="1"/>
      <c r="C806" s="13" t="s">
        <v>807</v>
      </c>
      <c r="D806" s="11"/>
      <c r="E806" s="38">
        <v>0</v>
      </c>
      <c r="F806" s="39">
        <v>0</v>
      </c>
      <c r="G806" s="40">
        <v>0</v>
      </c>
      <c r="H806" s="41"/>
      <c r="I806" s="38">
        <v>0</v>
      </c>
      <c r="J806" s="39">
        <v>0</v>
      </c>
      <c r="K806" s="40">
        <v>0</v>
      </c>
      <c r="L806" s="41"/>
      <c r="M806" s="38">
        <v>0</v>
      </c>
      <c r="N806" s="39">
        <v>0</v>
      </c>
      <c r="O806" s="40">
        <v>0</v>
      </c>
      <c r="P806" s="41"/>
      <c r="Q806" s="38">
        <v>0</v>
      </c>
      <c r="R806" s="39">
        <v>0</v>
      </c>
      <c r="S806" s="40">
        <v>0</v>
      </c>
      <c r="T806" s="6"/>
    </row>
    <row r="807" spans="2:20">
      <c r="B807" s="1"/>
      <c r="C807" s="14" t="s">
        <v>808</v>
      </c>
      <c r="D807" s="12"/>
      <c r="E807" s="42">
        <v>70633860.890000001</v>
      </c>
      <c r="F807" s="43">
        <v>70633860.890000001</v>
      </c>
      <c r="G807" s="44">
        <v>0</v>
      </c>
      <c r="H807" s="37"/>
      <c r="I807" s="42">
        <v>42703265.490000002</v>
      </c>
      <c r="J807" s="43">
        <v>3643602.200000003</v>
      </c>
      <c r="K807" s="44">
        <v>39059663.289999999</v>
      </c>
      <c r="L807" s="37"/>
      <c r="M807" s="42">
        <v>0</v>
      </c>
      <c r="N807" s="43">
        <v>0</v>
      </c>
      <c r="O807" s="44">
        <v>0</v>
      </c>
      <c r="P807" s="37"/>
      <c r="Q807" s="42">
        <v>113337126.38</v>
      </c>
      <c r="R807" s="43">
        <v>74277463.090000004</v>
      </c>
      <c r="S807" s="44">
        <v>39059663.289999999</v>
      </c>
      <c r="T807" s="6"/>
    </row>
    <row r="808" spans="2:20">
      <c r="B808" s="1"/>
      <c r="C808" s="13" t="s">
        <v>809</v>
      </c>
      <c r="D808" s="11"/>
      <c r="E808" s="38">
        <v>0</v>
      </c>
      <c r="F808" s="39">
        <v>0</v>
      </c>
      <c r="G808" s="40">
        <v>0</v>
      </c>
      <c r="H808" s="41"/>
      <c r="I808" s="38">
        <v>39059663.289999999</v>
      </c>
      <c r="J808" s="39">
        <v>0</v>
      </c>
      <c r="K808" s="40">
        <v>39059663.289999999</v>
      </c>
      <c r="L808" s="41"/>
      <c r="M808" s="38">
        <v>0</v>
      </c>
      <c r="N808" s="39">
        <v>0</v>
      </c>
      <c r="O808" s="40">
        <v>0</v>
      </c>
      <c r="P808" s="41"/>
      <c r="Q808" s="38">
        <v>39059663.289999999</v>
      </c>
      <c r="R808" s="39">
        <v>0</v>
      </c>
      <c r="S808" s="40">
        <v>39059663.289999999</v>
      </c>
      <c r="T808" s="6"/>
    </row>
    <row r="809" spans="2:20">
      <c r="B809" s="1"/>
      <c r="C809" s="14" t="s">
        <v>810</v>
      </c>
      <c r="D809" s="12"/>
      <c r="E809" s="42">
        <v>70633860.890000001</v>
      </c>
      <c r="F809" s="43">
        <v>70633860.890000001</v>
      </c>
      <c r="G809" s="44">
        <v>0</v>
      </c>
      <c r="H809" s="37"/>
      <c r="I809" s="42">
        <v>3643602.2</v>
      </c>
      <c r="J809" s="43">
        <v>3643602.2</v>
      </c>
      <c r="K809" s="44">
        <v>0</v>
      </c>
      <c r="L809" s="37"/>
      <c r="M809" s="42">
        <v>0</v>
      </c>
      <c r="N809" s="43">
        <v>0</v>
      </c>
      <c r="O809" s="44">
        <v>0</v>
      </c>
      <c r="P809" s="37"/>
      <c r="Q809" s="42">
        <v>74277463.090000004</v>
      </c>
      <c r="R809" s="43">
        <v>74277463.090000004</v>
      </c>
      <c r="S809" s="44">
        <v>0</v>
      </c>
      <c r="T809" s="6"/>
    </row>
    <row r="810" spans="2:20">
      <c r="B810" s="1"/>
      <c r="C810" s="13" t="s">
        <v>811</v>
      </c>
      <c r="D810" s="11"/>
      <c r="E810" s="38">
        <v>0</v>
      </c>
      <c r="F810" s="39">
        <v>0</v>
      </c>
      <c r="G810" s="40">
        <v>0</v>
      </c>
      <c r="H810" s="41"/>
      <c r="I810" s="38">
        <v>0</v>
      </c>
      <c r="J810" s="39">
        <v>0</v>
      </c>
      <c r="K810" s="40">
        <v>0</v>
      </c>
      <c r="L810" s="41"/>
      <c r="M810" s="38">
        <v>0</v>
      </c>
      <c r="N810" s="39">
        <v>0</v>
      </c>
      <c r="O810" s="40">
        <v>0</v>
      </c>
      <c r="P810" s="41"/>
      <c r="Q810" s="38">
        <v>0</v>
      </c>
      <c r="R810" s="39">
        <v>0</v>
      </c>
      <c r="S810" s="40">
        <v>0</v>
      </c>
      <c r="T810" s="6"/>
    </row>
    <row r="811" spans="2:20">
      <c r="B811" s="1"/>
      <c r="C811" s="14" t="s">
        <v>812</v>
      </c>
      <c r="D811" s="12"/>
      <c r="E811" s="42">
        <v>0</v>
      </c>
      <c r="F811" s="43">
        <v>0</v>
      </c>
      <c r="G811" s="44">
        <v>0</v>
      </c>
      <c r="H811" s="37"/>
      <c r="I811" s="42">
        <v>0</v>
      </c>
      <c r="J811" s="43">
        <v>0</v>
      </c>
      <c r="K811" s="44">
        <v>0</v>
      </c>
      <c r="L811" s="37"/>
      <c r="M811" s="42">
        <v>0</v>
      </c>
      <c r="N811" s="43">
        <v>0</v>
      </c>
      <c r="O811" s="44">
        <v>0</v>
      </c>
      <c r="P811" s="37"/>
      <c r="Q811" s="42">
        <v>0</v>
      </c>
      <c r="R811" s="43">
        <v>0</v>
      </c>
      <c r="S811" s="44">
        <v>0</v>
      </c>
      <c r="T811" s="6"/>
    </row>
    <row r="812" spans="2:20" ht="25.5" customHeight="1">
      <c r="B812" s="1"/>
      <c r="C812" s="13" t="s">
        <v>813</v>
      </c>
      <c r="D812" s="11"/>
      <c r="E812" s="38">
        <v>0</v>
      </c>
      <c r="F812" s="39">
        <v>0</v>
      </c>
      <c r="G812" s="40">
        <v>0</v>
      </c>
      <c r="H812" s="41"/>
      <c r="I812" s="38">
        <v>0</v>
      </c>
      <c r="J812" s="39">
        <v>0</v>
      </c>
      <c r="K812" s="40">
        <v>0</v>
      </c>
      <c r="L812" s="41"/>
      <c r="M812" s="38">
        <v>0</v>
      </c>
      <c r="N812" s="39">
        <v>0</v>
      </c>
      <c r="O812" s="40">
        <v>0</v>
      </c>
      <c r="P812" s="41"/>
      <c r="Q812" s="38">
        <v>0</v>
      </c>
      <c r="R812" s="39">
        <v>0</v>
      </c>
      <c r="S812" s="40">
        <v>0</v>
      </c>
      <c r="T812" s="6"/>
    </row>
    <row r="813" spans="2:20">
      <c r="B813" s="1"/>
      <c r="C813" s="14" t="s">
        <v>814</v>
      </c>
      <c r="D813" s="12"/>
      <c r="E813" s="42">
        <v>214102919.31999999</v>
      </c>
      <c r="F813" s="43">
        <v>214102919.31999999</v>
      </c>
      <c r="G813" s="44">
        <v>0</v>
      </c>
      <c r="H813" s="37"/>
      <c r="I813" s="42">
        <v>0</v>
      </c>
      <c r="J813" s="43">
        <v>0</v>
      </c>
      <c r="K813" s="44">
        <v>0</v>
      </c>
      <c r="L813" s="37"/>
      <c r="M813" s="42">
        <v>1918773.48</v>
      </c>
      <c r="N813" s="43">
        <v>1918773.48</v>
      </c>
      <c r="O813" s="44">
        <v>0</v>
      </c>
      <c r="P813" s="37"/>
      <c r="Q813" s="42">
        <v>216021692.80000001</v>
      </c>
      <c r="R813" s="43">
        <v>216021692.80000001</v>
      </c>
      <c r="S813" s="44">
        <v>0</v>
      </c>
      <c r="T813" s="6"/>
    </row>
    <row r="814" spans="2:20">
      <c r="B814" s="1"/>
      <c r="C814" s="13" t="s">
        <v>815</v>
      </c>
      <c r="D814" s="11"/>
      <c r="E814" s="38">
        <v>0</v>
      </c>
      <c r="F814" s="39">
        <v>0</v>
      </c>
      <c r="G814" s="40">
        <v>0</v>
      </c>
      <c r="H814" s="41"/>
      <c r="I814" s="38">
        <v>0</v>
      </c>
      <c r="J814" s="39">
        <v>0</v>
      </c>
      <c r="K814" s="40">
        <v>0</v>
      </c>
      <c r="L814" s="41"/>
      <c r="M814" s="38">
        <v>0</v>
      </c>
      <c r="N814" s="39">
        <v>0</v>
      </c>
      <c r="O814" s="40">
        <v>0</v>
      </c>
      <c r="P814" s="41"/>
      <c r="Q814" s="38">
        <v>0</v>
      </c>
      <c r="R814" s="39">
        <v>0</v>
      </c>
      <c r="S814" s="40">
        <v>0</v>
      </c>
      <c r="T814" s="6"/>
    </row>
    <row r="815" spans="2:20">
      <c r="B815" s="1"/>
      <c r="C815" s="14" t="s">
        <v>816</v>
      </c>
      <c r="D815" s="12"/>
      <c r="E815" s="42">
        <v>214102919.31999999</v>
      </c>
      <c r="F815" s="43">
        <v>214102919.31999999</v>
      </c>
      <c r="G815" s="44">
        <v>0</v>
      </c>
      <c r="H815" s="37"/>
      <c r="I815" s="42">
        <v>0</v>
      </c>
      <c r="J815" s="43">
        <v>0</v>
      </c>
      <c r="K815" s="44">
        <v>0</v>
      </c>
      <c r="L815" s="37"/>
      <c r="M815" s="42">
        <v>1918773.48</v>
      </c>
      <c r="N815" s="43">
        <v>1918773.48</v>
      </c>
      <c r="O815" s="44">
        <v>0</v>
      </c>
      <c r="P815" s="37"/>
      <c r="Q815" s="42">
        <v>216021692.80000001</v>
      </c>
      <c r="R815" s="43">
        <v>216021692.80000001</v>
      </c>
      <c r="S815" s="44">
        <v>0</v>
      </c>
      <c r="T815" s="6"/>
    </row>
    <row r="816" spans="2:20" ht="25.5" customHeight="1">
      <c r="B816" s="1"/>
      <c r="C816" s="13" t="s">
        <v>817</v>
      </c>
      <c r="D816" s="11"/>
      <c r="E816" s="38">
        <v>0</v>
      </c>
      <c r="F816" s="39">
        <v>0</v>
      </c>
      <c r="G816" s="40">
        <v>0</v>
      </c>
      <c r="H816" s="41"/>
      <c r="I816" s="38">
        <v>0</v>
      </c>
      <c r="J816" s="39">
        <v>0</v>
      </c>
      <c r="K816" s="40">
        <v>0</v>
      </c>
      <c r="L816" s="41"/>
      <c r="M816" s="38">
        <v>0</v>
      </c>
      <c r="N816" s="39">
        <v>0</v>
      </c>
      <c r="O816" s="40">
        <v>0</v>
      </c>
      <c r="P816" s="41"/>
      <c r="Q816" s="38">
        <v>0</v>
      </c>
      <c r="R816" s="39">
        <v>0</v>
      </c>
      <c r="S816" s="40">
        <v>0</v>
      </c>
      <c r="T816" s="6"/>
    </row>
    <row r="817" spans="2:20" ht="25.5" customHeight="1">
      <c r="B817" s="1"/>
      <c r="C817" s="14" t="s">
        <v>818</v>
      </c>
      <c r="D817" s="12"/>
      <c r="E817" s="42">
        <v>0</v>
      </c>
      <c r="F817" s="43">
        <v>0</v>
      </c>
      <c r="G817" s="44">
        <v>0</v>
      </c>
      <c r="H817" s="37"/>
      <c r="I817" s="42">
        <v>0</v>
      </c>
      <c r="J817" s="43">
        <v>0</v>
      </c>
      <c r="K817" s="44">
        <v>0</v>
      </c>
      <c r="L817" s="37"/>
      <c r="M817" s="42">
        <v>0</v>
      </c>
      <c r="N817" s="43">
        <v>0</v>
      </c>
      <c r="O817" s="44">
        <v>0</v>
      </c>
      <c r="P817" s="37"/>
      <c r="Q817" s="42">
        <v>0</v>
      </c>
      <c r="R817" s="43">
        <v>0</v>
      </c>
      <c r="S817" s="44">
        <v>0</v>
      </c>
      <c r="T817" s="6"/>
    </row>
    <row r="818" spans="2:20" ht="25.5" customHeight="1">
      <c r="B818" s="1"/>
      <c r="C818" s="13" t="s">
        <v>819</v>
      </c>
      <c r="D818" s="11"/>
      <c r="E818" s="38">
        <v>0</v>
      </c>
      <c r="F818" s="39">
        <v>0</v>
      </c>
      <c r="G818" s="40">
        <v>0</v>
      </c>
      <c r="H818" s="41"/>
      <c r="I818" s="38">
        <v>0</v>
      </c>
      <c r="J818" s="39">
        <v>0</v>
      </c>
      <c r="K818" s="40">
        <v>0</v>
      </c>
      <c r="L818" s="41"/>
      <c r="M818" s="38">
        <v>0</v>
      </c>
      <c r="N818" s="39">
        <v>0</v>
      </c>
      <c r="O818" s="40">
        <v>0</v>
      </c>
      <c r="P818" s="41"/>
      <c r="Q818" s="38">
        <v>0</v>
      </c>
      <c r="R818" s="39">
        <v>0</v>
      </c>
      <c r="S818" s="40">
        <v>0</v>
      </c>
      <c r="T818" s="6"/>
    </row>
    <row r="819" spans="2:20">
      <c r="B819" s="1"/>
      <c r="C819" s="14" t="s">
        <v>820</v>
      </c>
      <c r="D819" s="12"/>
      <c r="E819" s="42">
        <v>4067152.16</v>
      </c>
      <c r="F819" s="43">
        <v>4067152.16</v>
      </c>
      <c r="G819" s="44">
        <v>0</v>
      </c>
      <c r="H819" s="37"/>
      <c r="I819" s="42">
        <v>4914350.5</v>
      </c>
      <c r="J819" s="43">
        <v>0</v>
      </c>
      <c r="K819" s="44">
        <v>4914350.5</v>
      </c>
      <c r="L819" s="37"/>
      <c r="M819" s="42">
        <v>7109000.4500000002</v>
      </c>
      <c r="N819" s="43">
        <v>0</v>
      </c>
      <c r="O819" s="44">
        <v>7109000.4500000002</v>
      </c>
      <c r="P819" s="37"/>
      <c r="Q819" s="42">
        <v>16090503.109999999</v>
      </c>
      <c r="R819" s="43">
        <v>4067152.16</v>
      </c>
      <c r="S819" s="44">
        <v>12023350.949999999</v>
      </c>
      <c r="T819" s="6"/>
    </row>
    <row r="820" spans="2:20">
      <c r="B820" s="1"/>
      <c r="C820" s="13" t="s">
        <v>821</v>
      </c>
      <c r="D820" s="11"/>
      <c r="E820" s="38">
        <v>0</v>
      </c>
      <c r="F820" s="39">
        <v>0</v>
      </c>
      <c r="G820" s="40">
        <v>0</v>
      </c>
      <c r="H820" s="41"/>
      <c r="I820" s="38">
        <v>4914350.5</v>
      </c>
      <c r="J820" s="39">
        <v>0</v>
      </c>
      <c r="K820" s="40">
        <v>4914350.5</v>
      </c>
      <c r="L820" s="41"/>
      <c r="M820" s="38">
        <v>7109000.4500000002</v>
      </c>
      <c r="N820" s="39">
        <v>0</v>
      </c>
      <c r="O820" s="40">
        <v>7109000.4500000002</v>
      </c>
      <c r="P820" s="41"/>
      <c r="Q820" s="38">
        <v>12023350.949999999</v>
      </c>
      <c r="R820" s="39">
        <v>0</v>
      </c>
      <c r="S820" s="40">
        <v>12023350.949999999</v>
      </c>
      <c r="T820" s="6"/>
    </row>
    <row r="821" spans="2:20">
      <c r="B821" s="1"/>
      <c r="C821" s="14" t="s">
        <v>822</v>
      </c>
      <c r="D821" s="12"/>
      <c r="E821" s="42">
        <v>4067152.16</v>
      </c>
      <c r="F821" s="43">
        <v>4067152.16</v>
      </c>
      <c r="G821" s="44">
        <v>0</v>
      </c>
      <c r="H821" s="37"/>
      <c r="I821" s="42">
        <v>0</v>
      </c>
      <c r="J821" s="43">
        <v>0</v>
      </c>
      <c r="K821" s="44">
        <v>0</v>
      </c>
      <c r="L821" s="37"/>
      <c r="M821" s="42">
        <v>0</v>
      </c>
      <c r="N821" s="43">
        <v>0</v>
      </c>
      <c r="O821" s="44">
        <v>0</v>
      </c>
      <c r="P821" s="37"/>
      <c r="Q821" s="42">
        <v>4067152.16</v>
      </c>
      <c r="R821" s="43">
        <v>4067152.16</v>
      </c>
      <c r="S821" s="44">
        <v>0</v>
      </c>
      <c r="T821" s="6"/>
    </row>
    <row r="822" spans="2:20">
      <c r="B822" s="1"/>
      <c r="C822" s="13" t="s">
        <v>823</v>
      </c>
      <c r="D822" s="11"/>
      <c r="E822" s="38">
        <v>0</v>
      </c>
      <c r="F822" s="39">
        <v>0</v>
      </c>
      <c r="G822" s="40">
        <v>0</v>
      </c>
      <c r="H822" s="41"/>
      <c r="I822" s="38">
        <v>0</v>
      </c>
      <c r="J822" s="39">
        <v>0</v>
      </c>
      <c r="K822" s="40">
        <v>0</v>
      </c>
      <c r="L822" s="41"/>
      <c r="M822" s="38">
        <v>0</v>
      </c>
      <c r="N822" s="39">
        <v>0</v>
      </c>
      <c r="O822" s="40">
        <v>0</v>
      </c>
      <c r="P822" s="41"/>
      <c r="Q822" s="38">
        <v>0</v>
      </c>
      <c r="R822" s="39">
        <v>0</v>
      </c>
      <c r="S822" s="40">
        <v>0</v>
      </c>
      <c r="T822" s="6"/>
    </row>
    <row r="823" spans="2:20">
      <c r="B823" s="1"/>
      <c r="C823" s="14" t="s">
        <v>824</v>
      </c>
      <c r="D823" s="12"/>
      <c r="E823" s="42">
        <v>0</v>
      </c>
      <c r="F823" s="43">
        <v>0</v>
      </c>
      <c r="G823" s="44">
        <v>0</v>
      </c>
      <c r="H823" s="37"/>
      <c r="I823" s="42">
        <v>0</v>
      </c>
      <c r="J823" s="43">
        <v>0</v>
      </c>
      <c r="K823" s="44">
        <v>0</v>
      </c>
      <c r="L823" s="37"/>
      <c r="M823" s="42">
        <v>0</v>
      </c>
      <c r="N823" s="43">
        <v>0</v>
      </c>
      <c r="O823" s="44">
        <v>0</v>
      </c>
      <c r="P823" s="37"/>
      <c r="Q823" s="42">
        <v>0</v>
      </c>
      <c r="R823" s="43">
        <v>0</v>
      </c>
      <c r="S823" s="44">
        <v>0</v>
      </c>
      <c r="T823" s="6"/>
    </row>
    <row r="824" spans="2:20">
      <c r="B824" s="1"/>
      <c r="C824" s="13" t="s">
        <v>825</v>
      </c>
      <c r="D824" s="11"/>
      <c r="E824" s="38">
        <v>0</v>
      </c>
      <c r="F824" s="39">
        <v>0</v>
      </c>
      <c r="G824" s="40">
        <v>0</v>
      </c>
      <c r="H824" s="41"/>
      <c r="I824" s="38">
        <v>0</v>
      </c>
      <c r="J824" s="39">
        <v>0</v>
      </c>
      <c r="K824" s="40">
        <v>0</v>
      </c>
      <c r="L824" s="41"/>
      <c r="M824" s="38">
        <v>0</v>
      </c>
      <c r="N824" s="39">
        <v>0</v>
      </c>
      <c r="O824" s="40">
        <v>0</v>
      </c>
      <c r="P824" s="41"/>
      <c r="Q824" s="38">
        <v>0</v>
      </c>
      <c r="R824" s="39">
        <v>0</v>
      </c>
      <c r="S824" s="40">
        <v>0</v>
      </c>
      <c r="T824" s="6"/>
    </row>
    <row r="825" spans="2:20" ht="25.5" customHeight="1">
      <c r="B825" s="1"/>
      <c r="C825" s="14" t="s">
        <v>826</v>
      </c>
      <c r="D825" s="12"/>
      <c r="E825" s="42">
        <v>0</v>
      </c>
      <c r="F825" s="43">
        <v>0</v>
      </c>
      <c r="G825" s="44">
        <v>0</v>
      </c>
      <c r="H825" s="37"/>
      <c r="I825" s="42">
        <v>0</v>
      </c>
      <c r="J825" s="43">
        <v>0</v>
      </c>
      <c r="K825" s="44">
        <v>0</v>
      </c>
      <c r="L825" s="37"/>
      <c r="M825" s="42">
        <v>-93465622.75</v>
      </c>
      <c r="N825" s="43">
        <v>0</v>
      </c>
      <c r="O825" s="44">
        <v>-93465622.75</v>
      </c>
      <c r="P825" s="37"/>
      <c r="Q825" s="42">
        <v>-93465622.75</v>
      </c>
      <c r="R825" s="43">
        <v>0</v>
      </c>
      <c r="S825" s="44">
        <v>-93465622.75</v>
      </c>
      <c r="T825" s="6"/>
    </row>
    <row r="826" spans="2:20" ht="25.5" customHeight="1">
      <c r="B826" s="1"/>
      <c r="C826" s="13" t="s">
        <v>827</v>
      </c>
      <c r="D826" s="11"/>
      <c r="E826" s="38">
        <v>0</v>
      </c>
      <c r="F826" s="39">
        <v>0</v>
      </c>
      <c r="G826" s="40">
        <v>0</v>
      </c>
      <c r="H826" s="41"/>
      <c r="I826" s="38">
        <v>0</v>
      </c>
      <c r="J826" s="39">
        <v>0</v>
      </c>
      <c r="K826" s="40">
        <v>0</v>
      </c>
      <c r="L826" s="41"/>
      <c r="M826" s="38">
        <v>-93465622.75</v>
      </c>
      <c r="N826" s="39">
        <v>0</v>
      </c>
      <c r="O826" s="40">
        <v>-93465622.75</v>
      </c>
      <c r="P826" s="41"/>
      <c r="Q826" s="38">
        <v>-93465622.75</v>
      </c>
      <c r="R826" s="39">
        <v>0</v>
      </c>
      <c r="S826" s="40">
        <v>-93465622.75</v>
      </c>
      <c r="T826" s="6"/>
    </row>
    <row r="827" spans="2:20" ht="25.5" customHeight="1">
      <c r="B827" s="1"/>
      <c r="C827" s="14" t="s">
        <v>828</v>
      </c>
      <c r="D827" s="12"/>
      <c r="E827" s="42">
        <v>0</v>
      </c>
      <c r="F827" s="43">
        <v>0</v>
      </c>
      <c r="G827" s="44">
        <v>0</v>
      </c>
      <c r="H827" s="37"/>
      <c r="I827" s="42">
        <v>0</v>
      </c>
      <c r="J827" s="43">
        <v>0</v>
      </c>
      <c r="K827" s="44">
        <v>0</v>
      </c>
      <c r="L827" s="37"/>
      <c r="M827" s="42">
        <v>0</v>
      </c>
      <c r="N827" s="43">
        <v>0</v>
      </c>
      <c r="O827" s="44">
        <v>0</v>
      </c>
      <c r="P827" s="37"/>
      <c r="Q827" s="42">
        <v>0</v>
      </c>
      <c r="R827" s="43">
        <v>0</v>
      </c>
      <c r="S827" s="44">
        <v>0</v>
      </c>
      <c r="T827" s="6"/>
    </row>
    <row r="828" spans="2:20" ht="25.5" customHeight="1">
      <c r="B828" s="1"/>
      <c r="C828" s="13" t="s">
        <v>829</v>
      </c>
      <c r="D828" s="11"/>
      <c r="E828" s="38">
        <v>0</v>
      </c>
      <c r="F828" s="39">
        <v>0</v>
      </c>
      <c r="G828" s="40">
        <v>0</v>
      </c>
      <c r="H828" s="41"/>
      <c r="I828" s="38">
        <v>0</v>
      </c>
      <c r="J828" s="39">
        <v>0</v>
      </c>
      <c r="K828" s="40">
        <v>0</v>
      </c>
      <c r="L828" s="41"/>
      <c r="M828" s="38">
        <v>0</v>
      </c>
      <c r="N828" s="39">
        <v>0</v>
      </c>
      <c r="O828" s="40">
        <v>0</v>
      </c>
      <c r="P828" s="41"/>
      <c r="Q828" s="38">
        <v>0</v>
      </c>
      <c r="R828" s="39">
        <v>0</v>
      </c>
      <c r="S828" s="40">
        <v>0</v>
      </c>
      <c r="T828" s="6"/>
    </row>
    <row r="829" spans="2:20" ht="25.5" customHeight="1">
      <c r="B829" s="1"/>
      <c r="C829" s="14" t="s">
        <v>830</v>
      </c>
      <c r="D829" s="12"/>
      <c r="E829" s="42">
        <v>0</v>
      </c>
      <c r="F829" s="43">
        <v>0</v>
      </c>
      <c r="G829" s="44">
        <v>0</v>
      </c>
      <c r="H829" s="37"/>
      <c r="I829" s="42">
        <v>0</v>
      </c>
      <c r="J829" s="43">
        <v>0</v>
      </c>
      <c r="K829" s="44">
        <v>0</v>
      </c>
      <c r="L829" s="37"/>
      <c r="M829" s="42">
        <v>0</v>
      </c>
      <c r="N829" s="43">
        <v>0</v>
      </c>
      <c r="O829" s="44">
        <v>0</v>
      </c>
      <c r="P829" s="37"/>
      <c r="Q829" s="42">
        <v>0</v>
      </c>
      <c r="R829" s="43">
        <v>0</v>
      </c>
      <c r="S829" s="44">
        <v>0</v>
      </c>
      <c r="T829" s="6"/>
    </row>
    <row r="830" spans="2:20" ht="25.5" customHeight="1">
      <c r="B830" s="1"/>
      <c r="C830" s="13" t="s">
        <v>831</v>
      </c>
      <c r="D830" s="11"/>
      <c r="E830" s="38">
        <v>0</v>
      </c>
      <c r="F830" s="39">
        <v>0</v>
      </c>
      <c r="G830" s="40">
        <v>0</v>
      </c>
      <c r="H830" s="41"/>
      <c r="I830" s="38">
        <v>0</v>
      </c>
      <c r="J830" s="39">
        <v>0</v>
      </c>
      <c r="K830" s="40">
        <v>0</v>
      </c>
      <c r="L830" s="41"/>
      <c r="M830" s="38">
        <v>0</v>
      </c>
      <c r="N830" s="39">
        <v>0</v>
      </c>
      <c r="O830" s="40">
        <v>0</v>
      </c>
      <c r="P830" s="41"/>
      <c r="Q830" s="38">
        <v>0</v>
      </c>
      <c r="R830" s="39">
        <v>0</v>
      </c>
      <c r="S830" s="40">
        <v>0</v>
      </c>
      <c r="T830" s="6"/>
    </row>
    <row r="831" spans="2:20" ht="25.5" customHeight="1">
      <c r="B831" s="1"/>
      <c r="C831" s="14" t="s">
        <v>832</v>
      </c>
      <c r="D831" s="12"/>
      <c r="E831" s="42">
        <v>55121879.75</v>
      </c>
      <c r="F831" s="43">
        <v>55121879.75</v>
      </c>
      <c r="G831" s="44">
        <v>0</v>
      </c>
      <c r="H831" s="37"/>
      <c r="I831" s="42">
        <v>0</v>
      </c>
      <c r="J831" s="43">
        <v>0</v>
      </c>
      <c r="K831" s="44">
        <v>0</v>
      </c>
      <c r="L831" s="37"/>
      <c r="M831" s="42">
        <v>33750</v>
      </c>
      <c r="N831" s="43">
        <v>0</v>
      </c>
      <c r="O831" s="44">
        <v>33750</v>
      </c>
      <c r="P831" s="37"/>
      <c r="Q831" s="42">
        <v>55155629.75</v>
      </c>
      <c r="R831" s="43">
        <v>55121879.75</v>
      </c>
      <c r="S831" s="44">
        <v>33750</v>
      </c>
      <c r="T831" s="6"/>
    </row>
    <row r="832" spans="2:20" ht="25.5" customHeight="1">
      <c r="B832" s="1"/>
      <c r="C832" s="13" t="s">
        <v>833</v>
      </c>
      <c r="D832" s="11"/>
      <c r="E832" s="38">
        <v>0</v>
      </c>
      <c r="F832" s="39">
        <v>0</v>
      </c>
      <c r="G832" s="40">
        <v>0</v>
      </c>
      <c r="H832" s="41"/>
      <c r="I832" s="38">
        <v>0</v>
      </c>
      <c r="J832" s="39">
        <v>0</v>
      </c>
      <c r="K832" s="40">
        <v>0</v>
      </c>
      <c r="L832" s="41"/>
      <c r="M832" s="38">
        <v>33750</v>
      </c>
      <c r="N832" s="39">
        <v>0</v>
      </c>
      <c r="O832" s="40">
        <v>33750</v>
      </c>
      <c r="P832" s="41"/>
      <c r="Q832" s="38">
        <v>33750</v>
      </c>
      <c r="R832" s="39">
        <v>0</v>
      </c>
      <c r="S832" s="40">
        <v>33750</v>
      </c>
      <c r="T832" s="6"/>
    </row>
    <row r="833" spans="2:20" ht="25.5" customHeight="1">
      <c r="B833" s="1"/>
      <c r="C833" s="14" t="s">
        <v>834</v>
      </c>
      <c r="D833" s="12"/>
      <c r="E833" s="42">
        <v>55121879.75</v>
      </c>
      <c r="F833" s="43">
        <v>55121879.75</v>
      </c>
      <c r="G833" s="44">
        <v>0</v>
      </c>
      <c r="H833" s="37"/>
      <c r="I833" s="42">
        <v>0</v>
      </c>
      <c r="J833" s="43">
        <v>0</v>
      </c>
      <c r="K833" s="44">
        <v>0</v>
      </c>
      <c r="L833" s="37"/>
      <c r="M833" s="42">
        <v>0</v>
      </c>
      <c r="N833" s="43">
        <v>0</v>
      </c>
      <c r="O833" s="44">
        <v>0</v>
      </c>
      <c r="P833" s="37"/>
      <c r="Q833" s="42">
        <v>55121879.75</v>
      </c>
      <c r="R833" s="43">
        <v>55121879.75</v>
      </c>
      <c r="S833" s="44">
        <v>0</v>
      </c>
      <c r="T833" s="6"/>
    </row>
    <row r="834" spans="2:20" ht="25.5" customHeight="1">
      <c r="B834" s="1"/>
      <c r="C834" s="13" t="s">
        <v>835</v>
      </c>
      <c r="D834" s="11"/>
      <c r="E834" s="38">
        <v>0</v>
      </c>
      <c r="F834" s="39">
        <v>0</v>
      </c>
      <c r="G834" s="40">
        <v>0</v>
      </c>
      <c r="H834" s="41"/>
      <c r="I834" s="38">
        <v>0</v>
      </c>
      <c r="J834" s="39">
        <v>0</v>
      </c>
      <c r="K834" s="40">
        <v>0</v>
      </c>
      <c r="L834" s="41"/>
      <c r="M834" s="38">
        <v>0</v>
      </c>
      <c r="N834" s="39">
        <v>0</v>
      </c>
      <c r="O834" s="40">
        <v>0</v>
      </c>
      <c r="P834" s="41"/>
      <c r="Q834" s="38">
        <v>0</v>
      </c>
      <c r="R834" s="39">
        <v>0</v>
      </c>
      <c r="S834" s="40">
        <v>0</v>
      </c>
      <c r="T834" s="6"/>
    </row>
    <row r="835" spans="2:20" ht="25.5" customHeight="1">
      <c r="B835" s="1"/>
      <c r="C835" s="14" t="s">
        <v>836</v>
      </c>
      <c r="D835" s="12"/>
      <c r="E835" s="42">
        <v>0</v>
      </c>
      <c r="F835" s="43">
        <v>0</v>
      </c>
      <c r="G835" s="44">
        <v>0</v>
      </c>
      <c r="H835" s="37"/>
      <c r="I835" s="42">
        <v>0</v>
      </c>
      <c r="J835" s="43">
        <v>0</v>
      </c>
      <c r="K835" s="44">
        <v>0</v>
      </c>
      <c r="L835" s="37"/>
      <c r="M835" s="42">
        <v>0</v>
      </c>
      <c r="N835" s="43">
        <v>0</v>
      </c>
      <c r="O835" s="44">
        <v>0</v>
      </c>
      <c r="P835" s="37"/>
      <c r="Q835" s="42">
        <v>0</v>
      </c>
      <c r="R835" s="43">
        <v>0</v>
      </c>
      <c r="S835" s="44">
        <v>0</v>
      </c>
      <c r="T835" s="6"/>
    </row>
    <row r="836" spans="2:20" ht="25.5" customHeight="1">
      <c r="B836" s="1"/>
      <c r="C836" s="13" t="s">
        <v>837</v>
      </c>
      <c r="D836" s="11"/>
      <c r="E836" s="38">
        <v>0</v>
      </c>
      <c r="F836" s="39">
        <v>0</v>
      </c>
      <c r="G836" s="40">
        <v>0</v>
      </c>
      <c r="H836" s="41"/>
      <c r="I836" s="38">
        <v>0</v>
      </c>
      <c r="J836" s="39">
        <v>0</v>
      </c>
      <c r="K836" s="40">
        <v>0</v>
      </c>
      <c r="L836" s="41"/>
      <c r="M836" s="38">
        <v>0</v>
      </c>
      <c r="N836" s="39">
        <v>0</v>
      </c>
      <c r="O836" s="40">
        <v>0</v>
      </c>
      <c r="P836" s="41"/>
      <c r="Q836" s="38">
        <v>0</v>
      </c>
      <c r="R836" s="39">
        <v>0</v>
      </c>
      <c r="S836" s="40">
        <v>0</v>
      </c>
      <c r="T836" s="6"/>
    </row>
    <row r="837" spans="2:20">
      <c r="B837" s="1"/>
      <c r="C837" s="14" t="s">
        <v>838</v>
      </c>
      <c r="D837" s="12"/>
      <c r="E837" s="42">
        <v>0</v>
      </c>
      <c r="F837" s="43">
        <v>0</v>
      </c>
      <c r="G837" s="44">
        <v>0</v>
      </c>
      <c r="H837" s="37"/>
      <c r="I837" s="42">
        <v>-16019230.960000001</v>
      </c>
      <c r="J837" s="43">
        <v>-23593888.27</v>
      </c>
      <c r="K837" s="44">
        <v>7574657.3099999996</v>
      </c>
      <c r="L837" s="37"/>
      <c r="M837" s="42">
        <v>4052267.93</v>
      </c>
      <c r="N837" s="43">
        <v>0</v>
      </c>
      <c r="O837" s="44">
        <v>4052267.93</v>
      </c>
      <c r="P837" s="37"/>
      <c r="Q837" s="42">
        <v>-11966963.029999999</v>
      </c>
      <c r="R837" s="43">
        <v>-23593888.27</v>
      </c>
      <c r="S837" s="44">
        <v>11626925.24</v>
      </c>
      <c r="T837" s="6"/>
    </row>
    <row r="838" spans="2:20">
      <c r="B838" s="1"/>
      <c r="C838" s="13" t="s">
        <v>839</v>
      </c>
      <c r="D838" s="11"/>
      <c r="E838" s="38">
        <v>0</v>
      </c>
      <c r="F838" s="39">
        <v>0</v>
      </c>
      <c r="G838" s="40">
        <v>0</v>
      </c>
      <c r="H838" s="41"/>
      <c r="I838" s="38">
        <v>7574657.3099999996</v>
      </c>
      <c r="J838" s="39">
        <v>0</v>
      </c>
      <c r="K838" s="40">
        <v>7574657.3099999996</v>
      </c>
      <c r="L838" s="41"/>
      <c r="M838" s="38">
        <v>4052267.93</v>
      </c>
      <c r="N838" s="39">
        <v>0</v>
      </c>
      <c r="O838" s="40">
        <v>4052267.93</v>
      </c>
      <c r="P838" s="41"/>
      <c r="Q838" s="38">
        <v>11626925.24</v>
      </c>
      <c r="R838" s="39">
        <v>0</v>
      </c>
      <c r="S838" s="40">
        <v>11626925.24</v>
      </c>
      <c r="T838" s="6"/>
    </row>
    <row r="839" spans="2:20">
      <c r="B839" s="1"/>
      <c r="C839" s="14" t="s">
        <v>840</v>
      </c>
      <c r="D839" s="12"/>
      <c r="E839" s="42">
        <v>0</v>
      </c>
      <c r="F839" s="43">
        <v>0</v>
      </c>
      <c r="G839" s="44">
        <v>0</v>
      </c>
      <c r="H839" s="37"/>
      <c r="I839" s="42">
        <v>-23593888.27</v>
      </c>
      <c r="J839" s="43">
        <v>-23593888.27</v>
      </c>
      <c r="K839" s="44">
        <v>0</v>
      </c>
      <c r="L839" s="37"/>
      <c r="M839" s="42">
        <v>0</v>
      </c>
      <c r="N839" s="43">
        <v>0</v>
      </c>
      <c r="O839" s="44">
        <v>0</v>
      </c>
      <c r="P839" s="37"/>
      <c r="Q839" s="42">
        <v>-23593888.27</v>
      </c>
      <c r="R839" s="43">
        <v>-23593888.27</v>
      </c>
      <c r="S839" s="44">
        <v>0</v>
      </c>
      <c r="T839" s="6"/>
    </row>
    <row r="840" spans="2:20">
      <c r="B840" s="1"/>
      <c r="C840" s="13" t="s">
        <v>841</v>
      </c>
      <c r="D840" s="11"/>
      <c r="E840" s="38">
        <v>0</v>
      </c>
      <c r="F840" s="39">
        <v>0</v>
      </c>
      <c r="G840" s="40">
        <v>0</v>
      </c>
      <c r="H840" s="41"/>
      <c r="I840" s="38">
        <v>0</v>
      </c>
      <c r="J840" s="39">
        <v>0</v>
      </c>
      <c r="K840" s="40">
        <v>0</v>
      </c>
      <c r="L840" s="41"/>
      <c r="M840" s="38">
        <v>0</v>
      </c>
      <c r="N840" s="39">
        <v>0</v>
      </c>
      <c r="O840" s="40">
        <v>0</v>
      </c>
      <c r="P840" s="41"/>
      <c r="Q840" s="38">
        <v>0</v>
      </c>
      <c r="R840" s="39">
        <v>0</v>
      </c>
      <c r="S840" s="40">
        <v>0</v>
      </c>
      <c r="T840" s="6"/>
    </row>
    <row r="841" spans="2:20">
      <c r="B841" s="1"/>
      <c r="C841" s="14" t="s">
        <v>842</v>
      </c>
      <c r="D841" s="12"/>
      <c r="E841" s="42">
        <v>0</v>
      </c>
      <c r="F841" s="43">
        <v>0</v>
      </c>
      <c r="G841" s="44">
        <v>0</v>
      </c>
      <c r="H841" s="37"/>
      <c r="I841" s="42">
        <v>0</v>
      </c>
      <c r="J841" s="43">
        <v>0</v>
      </c>
      <c r="K841" s="44">
        <v>0</v>
      </c>
      <c r="L841" s="37"/>
      <c r="M841" s="42">
        <v>0</v>
      </c>
      <c r="N841" s="43">
        <v>0</v>
      </c>
      <c r="O841" s="44">
        <v>0</v>
      </c>
      <c r="P841" s="37"/>
      <c r="Q841" s="42">
        <v>0</v>
      </c>
      <c r="R841" s="43">
        <v>0</v>
      </c>
      <c r="S841" s="44">
        <v>0</v>
      </c>
      <c r="T841" s="6"/>
    </row>
    <row r="842" spans="2:20">
      <c r="B842" s="1"/>
      <c r="C842" s="13" t="s">
        <v>843</v>
      </c>
      <c r="D842" s="11"/>
      <c r="E842" s="38">
        <v>0</v>
      </c>
      <c r="F842" s="39">
        <v>0</v>
      </c>
      <c r="G842" s="40">
        <v>0</v>
      </c>
      <c r="H842" s="41"/>
      <c r="I842" s="38">
        <v>0</v>
      </c>
      <c r="J842" s="39">
        <v>0</v>
      </c>
      <c r="K842" s="40">
        <v>0</v>
      </c>
      <c r="L842" s="41"/>
      <c r="M842" s="38">
        <v>0</v>
      </c>
      <c r="N842" s="39">
        <v>0</v>
      </c>
      <c r="O842" s="40">
        <v>0</v>
      </c>
      <c r="P842" s="41"/>
      <c r="Q842" s="38">
        <v>0</v>
      </c>
      <c r="R842" s="39">
        <v>0</v>
      </c>
      <c r="S842" s="40">
        <v>0</v>
      </c>
      <c r="T842" s="6"/>
    </row>
    <row r="843" spans="2:20">
      <c r="B843" s="1"/>
      <c r="C843" s="14" t="s">
        <v>844</v>
      </c>
      <c r="D843" s="12"/>
      <c r="E843" s="42">
        <v>262991979.84</v>
      </c>
      <c r="F843" s="43">
        <v>86584866.340000004</v>
      </c>
      <c r="G843" s="44">
        <v>176407113.5</v>
      </c>
      <c r="H843" s="37"/>
      <c r="I843" s="42">
        <v>4084448004.4200001</v>
      </c>
      <c r="J843" s="43">
        <v>0</v>
      </c>
      <c r="K843" s="44">
        <v>4084448004.4200001</v>
      </c>
      <c r="L843" s="37"/>
      <c r="M843" s="42">
        <v>852760845.01999998</v>
      </c>
      <c r="N843" s="43">
        <v>112031915.5899999</v>
      </c>
      <c r="O843" s="44">
        <v>740728929.43000007</v>
      </c>
      <c r="P843" s="37"/>
      <c r="Q843" s="42">
        <v>5200200829.2800007</v>
      </c>
      <c r="R843" s="43">
        <v>198616781.93000031</v>
      </c>
      <c r="S843" s="44">
        <v>5001584047.3500004</v>
      </c>
      <c r="T843" s="6"/>
    </row>
    <row r="844" spans="2:20">
      <c r="B844" s="1"/>
      <c r="C844" s="13" t="s">
        <v>845</v>
      </c>
      <c r="D844" s="11"/>
      <c r="E844" s="38">
        <v>247342463.74000001</v>
      </c>
      <c r="F844" s="39">
        <v>86584866.340000004</v>
      </c>
      <c r="G844" s="40">
        <v>160757597.40000001</v>
      </c>
      <c r="H844" s="41"/>
      <c r="I844" s="38">
        <v>4075207825.52</v>
      </c>
      <c r="J844" s="39">
        <v>0</v>
      </c>
      <c r="K844" s="40">
        <v>4075207825.52</v>
      </c>
      <c r="L844" s="41"/>
      <c r="M844" s="38">
        <v>638031482.39999998</v>
      </c>
      <c r="N844" s="39">
        <v>5281309.1699999571</v>
      </c>
      <c r="O844" s="40">
        <v>632750173.23000002</v>
      </c>
      <c r="P844" s="41"/>
      <c r="Q844" s="38">
        <v>4960581771.6599998</v>
      </c>
      <c r="R844" s="39">
        <v>91866175.510000229</v>
      </c>
      <c r="S844" s="40">
        <v>4868715596.1499996</v>
      </c>
      <c r="T844" s="6"/>
    </row>
    <row r="845" spans="2:20">
      <c r="B845" s="1"/>
      <c r="C845" s="14" t="s">
        <v>846</v>
      </c>
      <c r="D845" s="12"/>
      <c r="E845" s="42">
        <v>160757597.40000001</v>
      </c>
      <c r="F845" s="43">
        <v>0</v>
      </c>
      <c r="G845" s="44">
        <v>160757597.40000001</v>
      </c>
      <c r="H845" s="37"/>
      <c r="I845" s="42">
        <v>4075207825.52</v>
      </c>
      <c r="J845" s="43">
        <v>0</v>
      </c>
      <c r="K845" s="44">
        <v>4075207825.52</v>
      </c>
      <c r="L845" s="37"/>
      <c r="M845" s="42">
        <v>632750173.23000002</v>
      </c>
      <c r="N845" s="43">
        <v>0</v>
      </c>
      <c r="O845" s="44">
        <v>632750173.23000002</v>
      </c>
      <c r="P845" s="37"/>
      <c r="Q845" s="42">
        <v>4868715596.1499996</v>
      </c>
      <c r="R845" s="43">
        <v>0</v>
      </c>
      <c r="S845" s="44">
        <v>4868715596.1499996</v>
      </c>
      <c r="T845" s="6"/>
    </row>
    <row r="846" spans="2:20">
      <c r="B846" s="1"/>
      <c r="C846" s="13" t="s">
        <v>847</v>
      </c>
      <c r="D846" s="11"/>
      <c r="E846" s="38">
        <v>86584866.340000004</v>
      </c>
      <c r="F846" s="39">
        <v>86584866.340000004</v>
      </c>
      <c r="G846" s="40">
        <v>0</v>
      </c>
      <c r="H846" s="41"/>
      <c r="I846" s="38">
        <v>0</v>
      </c>
      <c r="J846" s="39">
        <v>0</v>
      </c>
      <c r="K846" s="40">
        <v>0</v>
      </c>
      <c r="L846" s="41"/>
      <c r="M846" s="38">
        <v>1416564.6</v>
      </c>
      <c r="N846" s="39">
        <v>1416564.6</v>
      </c>
      <c r="O846" s="40">
        <v>0</v>
      </c>
      <c r="P846" s="41"/>
      <c r="Q846" s="38">
        <v>88001430.939999998</v>
      </c>
      <c r="R846" s="39">
        <v>88001430.939999998</v>
      </c>
      <c r="S846" s="40">
        <v>0</v>
      </c>
      <c r="T846" s="6"/>
    </row>
    <row r="847" spans="2:20">
      <c r="B847" s="1"/>
      <c r="C847" s="14" t="s">
        <v>848</v>
      </c>
      <c r="D847" s="12"/>
      <c r="E847" s="42">
        <v>0</v>
      </c>
      <c r="F847" s="43">
        <v>0</v>
      </c>
      <c r="G847" s="44">
        <v>0</v>
      </c>
      <c r="H847" s="37"/>
      <c r="I847" s="42">
        <v>0</v>
      </c>
      <c r="J847" s="43">
        <v>0</v>
      </c>
      <c r="K847" s="44">
        <v>0</v>
      </c>
      <c r="L847" s="37"/>
      <c r="M847" s="42">
        <v>3859207.49</v>
      </c>
      <c r="N847" s="43">
        <v>3859207.49</v>
      </c>
      <c r="O847" s="44">
        <v>0</v>
      </c>
      <c r="P847" s="37"/>
      <c r="Q847" s="42">
        <v>3859207.49</v>
      </c>
      <c r="R847" s="43">
        <v>3859207.49</v>
      </c>
      <c r="S847" s="44">
        <v>0</v>
      </c>
      <c r="T847" s="6"/>
    </row>
    <row r="848" spans="2:20">
      <c r="B848" s="1"/>
      <c r="C848" s="13" t="s">
        <v>849</v>
      </c>
      <c r="D848" s="11"/>
      <c r="E848" s="38">
        <v>0</v>
      </c>
      <c r="F848" s="39">
        <v>0</v>
      </c>
      <c r="G848" s="40">
        <v>0</v>
      </c>
      <c r="H848" s="41"/>
      <c r="I848" s="38">
        <v>0</v>
      </c>
      <c r="J848" s="39">
        <v>0</v>
      </c>
      <c r="K848" s="40">
        <v>0</v>
      </c>
      <c r="L848" s="41"/>
      <c r="M848" s="38">
        <v>0</v>
      </c>
      <c r="N848" s="39">
        <v>0</v>
      </c>
      <c r="O848" s="40">
        <v>0</v>
      </c>
      <c r="P848" s="41"/>
      <c r="Q848" s="38">
        <v>0</v>
      </c>
      <c r="R848" s="39">
        <v>0</v>
      </c>
      <c r="S848" s="40">
        <v>0</v>
      </c>
      <c r="T848" s="6"/>
    </row>
    <row r="849" spans="2:20">
      <c r="B849" s="1"/>
      <c r="C849" s="14" t="s">
        <v>850</v>
      </c>
      <c r="D849" s="12"/>
      <c r="E849" s="42">
        <v>0</v>
      </c>
      <c r="F849" s="43">
        <v>0</v>
      </c>
      <c r="G849" s="44">
        <v>0</v>
      </c>
      <c r="H849" s="37"/>
      <c r="I849" s="42">
        <v>0</v>
      </c>
      <c r="J849" s="43">
        <v>0</v>
      </c>
      <c r="K849" s="44">
        <v>0</v>
      </c>
      <c r="L849" s="37"/>
      <c r="M849" s="42">
        <v>5537.08</v>
      </c>
      <c r="N849" s="43">
        <v>5537.08</v>
      </c>
      <c r="O849" s="44">
        <v>0</v>
      </c>
      <c r="P849" s="37"/>
      <c r="Q849" s="42">
        <v>5537.08</v>
      </c>
      <c r="R849" s="43">
        <v>5537.08</v>
      </c>
      <c r="S849" s="44">
        <v>0</v>
      </c>
      <c r="T849" s="6"/>
    </row>
    <row r="850" spans="2:20">
      <c r="B850" s="1"/>
      <c r="C850" s="13" t="s">
        <v>851</v>
      </c>
      <c r="D850" s="11"/>
      <c r="E850" s="38">
        <v>15649516.1</v>
      </c>
      <c r="F850" s="39">
        <v>0</v>
      </c>
      <c r="G850" s="40">
        <v>15649516.1</v>
      </c>
      <c r="H850" s="41"/>
      <c r="I850" s="38">
        <v>9240178.9000000004</v>
      </c>
      <c r="J850" s="39">
        <v>0</v>
      </c>
      <c r="K850" s="40">
        <v>9240178.9000000004</v>
      </c>
      <c r="L850" s="41"/>
      <c r="M850" s="38">
        <v>214729362.62</v>
      </c>
      <c r="N850" s="39">
        <v>106750606.42</v>
      </c>
      <c r="O850" s="40">
        <v>107978756.2</v>
      </c>
      <c r="P850" s="41"/>
      <c r="Q850" s="38">
        <v>239619057.62</v>
      </c>
      <c r="R850" s="39">
        <v>106750606.42</v>
      </c>
      <c r="S850" s="40">
        <v>132868451.2</v>
      </c>
      <c r="T850" s="6"/>
    </row>
    <row r="851" spans="2:20">
      <c r="B851" s="1"/>
      <c r="C851" s="14" t="s">
        <v>852</v>
      </c>
      <c r="D851" s="12"/>
      <c r="E851" s="42">
        <v>15649516.1</v>
      </c>
      <c r="F851" s="43">
        <v>0</v>
      </c>
      <c r="G851" s="44">
        <v>15649516.1</v>
      </c>
      <c r="H851" s="37"/>
      <c r="I851" s="42">
        <v>9240178.9000000004</v>
      </c>
      <c r="J851" s="43">
        <v>0</v>
      </c>
      <c r="K851" s="44">
        <v>9240178.9000000004</v>
      </c>
      <c r="L851" s="37"/>
      <c r="M851" s="42">
        <v>107978756.2</v>
      </c>
      <c r="N851" s="43">
        <v>0</v>
      </c>
      <c r="O851" s="44">
        <v>107978756.2</v>
      </c>
      <c r="P851" s="37"/>
      <c r="Q851" s="42">
        <v>132868451.2</v>
      </c>
      <c r="R851" s="43">
        <v>0</v>
      </c>
      <c r="S851" s="44">
        <v>132868451.2</v>
      </c>
      <c r="T851" s="6"/>
    </row>
    <row r="852" spans="2:20">
      <c r="B852" s="1"/>
      <c r="C852" s="13" t="s">
        <v>853</v>
      </c>
      <c r="D852" s="11"/>
      <c r="E852" s="38">
        <v>0</v>
      </c>
      <c r="F852" s="39">
        <v>0</v>
      </c>
      <c r="G852" s="40">
        <v>0</v>
      </c>
      <c r="H852" s="41"/>
      <c r="I852" s="38">
        <v>0</v>
      </c>
      <c r="J852" s="39">
        <v>0</v>
      </c>
      <c r="K852" s="40">
        <v>0</v>
      </c>
      <c r="L852" s="41"/>
      <c r="M852" s="38">
        <v>104327841.25</v>
      </c>
      <c r="N852" s="39">
        <v>104327841.25</v>
      </c>
      <c r="O852" s="40">
        <v>0</v>
      </c>
      <c r="P852" s="41"/>
      <c r="Q852" s="38">
        <v>104327841.25</v>
      </c>
      <c r="R852" s="39">
        <v>104327841.25</v>
      </c>
      <c r="S852" s="40">
        <v>0</v>
      </c>
      <c r="T852" s="6"/>
    </row>
    <row r="853" spans="2:20">
      <c r="B853" s="1"/>
      <c r="C853" s="14" t="s">
        <v>854</v>
      </c>
      <c r="D853" s="12"/>
      <c r="E853" s="42">
        <v>0</v>
      </c>
      <c r="F853" s="43">
        <v>0</v>
      </c>
      <c r="G853" s="44">
        <v>0</v>
      </c>
      <c r="H853" s="37"/>
      <c r="I853" s="42">
        <v>0</v>
      </c>
      <c r="J853" s="43">
        <v>0</v>
      </c>
      <c r="K853" s="44">
        <v>0</v>
      </c>
      <c r="L853" s="37"/>
      <c r="M853" s="42">
        <v>0</v>
      </c>
      <c r="N853" s="43">
        <v>0</v>
      </c>
      <c r="O853" s="44">
        <v>0</v>
      </c>
      <c r="P853" s="37"/>
      <c r="Q853" s="42">
        <v>0</v>
      </c>
      <c r="R853" s="43">
        <v>0</v>
      </c>
      <c r="S853" s="44">
        <v>0</v>
      </c>
      <c r="T853" s="6"/>
    </row>
    <row r="854" spans="2:20">
      <c r="B854" s="1"/>
      <c r="C854" s="13" t="s">
        <v>855</v>
      </c>
      <c r="D854" s="11"/>
      <c r="E854" s="38">
        <v>0</v>
      </c>
      <c r="F854" s="39">
        <v>0</v>
      </c>
      <c r="G854" s="40">
        <v>0</v>
      </c>
      <c r="H854" s="41"/>
      <c r="I854" s="38">
        <v>0</v>
      </c>
      <c r="J854" s="39">
        <v>0</v>
      </c>
      <c r="K854" s="40">
        <v>0</v>
      </c>
      <c r="L854" s="41"/>
      <c r="M854" s="38">
        <v>0</v>
      </c>
      <c r="N854" s="39">
        <v>0</v>
      </c>
      <c r="O854" s="40">
        <v>0</v>
      </c>
      <c r="P854" s="41"/>
      <c r="Q854" s="38">
        <v>0</v>
      </c>
      <c r="R854" s="39">
        <v>0</v>
      </c>
      <c r="S854" s="40">
        <v>0</v>
      </c>
      <c r="T854" s="6"/>
    </row>
    <row r="855" spans="2:20">
      <c r="B855" s="1"/>
      <c r="C855" s="14" t="s">
        <v>856</v>
      </c>
      <c r="D855" s="12"/>
      <c r="E855" s="42">
        <v>0</v>
      </c>
      <c r="F855" s="43">
        <v>0</v>
      </c>
      <c r="G855" s="44">
        <v>0</v>
      </c>
      <c r="H855" s="37"/>
      <c r="I855" s="42">
        <v>0</v>
      </c>
      <c r="J855" s="43">
        <v>0</v>
      </c>
      <c r="K855" s="44">
        <v>0</v>
      </c>
      <c r="L855" s="37"/>
      <c r="M855" s="42">
        <v>2422765.17</v>
      </c>
      <c r="N855" s="43">
        <v>2422765.17</v>
      </c>
      <c r="O855" s="44">
        <v>0</v>
      </c>
      <c r="P855" s="37"/>
      <c r="Q855" s="42">
        <v>2422765.17</v>
      </c>
      <c r="R855" s="43">
        <v>2422765.17</v>
      </c>
      <c r="S855" s="44">
        <v>0</v>
      </c>
      <c r="T855" s="6"/>
    </row>
    <row r="856" spans="2:20">
      <c r="B856" s="1"/>
      <c r="C856" s="13" t="s">
        <v>857</v>
      </c>
      <c r="D856" s="11"/>
      <c r="E856" s="38">
        <v>-3005989296599.4102</v>
      </c>
      <c r="F856" s="39">
        <v>-87386778788.350098</v>
      </c>
      <c r="G856" s="40">
        <v>-2918602517811.0601</v>
      </c>
      <c r="H856" s="41"/>
      <c r="I856" s="38">
        <v>-1547122319291.22</v>
      </c>
      <c r="J856" s="39">
        <v>-360990124789.22998</v>
      </c>
      <c r="K856" s="40">
        <v>-1186132194501.99</v>
      </c>
      <c r="L856" s="41"/>
      <c r="M856" s="38">
        <v>269039170111.82001</v>
      </c>
      <c r="N856" s="39">
        <v>673040003030.78003</v>
      </c>
      <c r="O856" s="40">
        <v>-404000832918.96002</v>
      </c>
      <c r="P856" s="41"/>
      <c r="Q856" s="38">
        <v>-4284072445778.8101</v>
      </c>
      <c r="R856" s="39">
        <v>224663099453.19971</v>
      </c>
      <c r="S856" s="40">
        <v>-4508735545232.0098</v>
      </c>
      <c r="T856" s="6"/>
    </row>
    <row r="857" spans="2:20">
      <c r="B857" s="1"/>
      <c r="C857" s="14" t="s">
        <v>858</v>
      </c>
      <c r="D857" s="12"/>
      <c r="E857" s="42">
        <v>-2986171694154.5801</v>
      </c>
      <c r="F857" s="43">
        <v>-67559148945.620117</v>
      </c>
      <c r="G857" s="44">
        <v>-2918612545208.96</v>
      </c>
      <c r="H857" s="37"/>
      <c r="I857" s="42">
        <v>-512722235572.83002</v>
      </c>
      <c r="J857" s="43">
        <v>-150817274842.70001</v>
      </c>
      <c r="K857" s="44">
        <v>-361904960730.13</v>
      </c>
      <c r="L857" s="37"/>
      <c r="M857" s="42">
        <v>269711868342.03</v>
      </c>
      <c r="N857" s="43">
        <v>655674088078.95996</v>
      </c>
      <c r="O857" s="44">
        <v>-385962219736.92999</v>
      </c>
      <c r="P857" s="37"/>
      <c r="Q857" s="42">
        <v>-3229182061385.3799</v>
      </c>
      <c r="R857" s="43">
        <v>437297664290.64008</v>
      </c>
      <c r="S857" s="44">
        <v>-3666479725676.02</v>
      </c>
      <c r="T857" s="6"/>
    </row>
    <row r="858" spans="2:20">
      <c r="B858" s="1"/>
      <c r="C858" s="13" t="s">
        <v>859</v>
      </c>
      <c r="D858" s="11"/>
      <c r="E858" s="38">
        <v>-2918612545208.96</v>
      </c>
      <c r="F858" s="39">
        <v>0</v>
      </c>
      <c r="G858" s="40">
        <v>-2918612545208.96</v>
      </c>
      <c r="H858" s="41"/>
      <c r="I858" s="38">
        <v>-361904960730.13</v>
      </c>
      <c r="J858" s="39">
        <v>0</v>
      </c>
      <c r="K858" s="40">
        <v>-361904960730.13</v>
      </c>
      <c r="L858" s="41"/>
      <c r="M858" s="38">
        <v>-385962219736.92999</v>
      </c>
      <c r="N858" s="39">
        <v>0</v>
      </c>
      <c r="O858" s="40">
        <v>-385962219736.92999</v>
      </c>
      <c r="P858" s="41"/>
      <c r="Q858" s="38">
        <v>-3666479725676.02</v>
      </c>
      <c r="R858" s="39">
        <v>0</v>
      </c>
      <c r="S858" s="40">
        <v>-3666479725676.02</v>
      </c>
      <c r="T858" s="6"/>
    </row>
    <row r="859" spans="2:20">
      <c r="B859" s="1"/>
      <c r="C859" s="14" t="s">
        <v>860</v>
      </c>
      <c r="D859" s="12"/>
      <c r="E859" s="42">
        <v>-428665162997.77002</v>
      </c>
      <c r="F859" s="43">
        <v>0</v>
      </c>
      <c r="G859" s="44">
        <v>-428665162997.77002</v>
      </c>
      <c r="H859" s="37"/>
      <c r="I859" s="42">
        <v>-6500583379.4499998</v>
      </c>
      <c r="J859" s="43">
        <v>0</v>
      </c>
      <c r="K859" s="44">
        <v>-6500583379.4499998</v>
      </c>
      <c r="L859" s="37"/>
      <c r="M859" s="42">
        <v>-98729092715.630005</v>
      </c>
      <c r="N859" s="43">
        <v>0</v>
      </c>
      <c r="O859" s="44">
        <v>-98729092715.630005</v>
      </c>
      <c r="P859" s="37"/>
      <c r="Q859" s="42">
        <v>-533894839092.84998</v>
      </c>
      <c r="R859" s="43">
        <v>0</v>
      </c>
      <c r="S859" s="44">
        <v>-533894839092.84998</v>
      </c>
      <c r="T859" s="6"/>
    </row>
    <row r="860" spans="2:20">
      <c r="B860" s="1"/>
      <c r="C860" s="13" t="s">
        <v>861</v>
      </c>
      <c r="D860" s="11"/>
      <c r="E860" s="38">
        <v>-2347298881310.0898</v>
      </c>
      <c r="F860" s="39">
        <v>0</v>
      </c>
      <c r="G860" s="40">
        <v>-2347298881310.0898</v>
      </c>
      <c r="H860" s="41"/>
      <c r="I860" s="38">
        <v>-293177948178.63</v>
      </c>
      <c r="J860" s="39">
        <v>0</v>
      </c>
      <c r="K860" s="40">
        <v>-293177948178.63</v>
      </c>
      <c r="L860" s="41"/>
      <c r="M860" s="38">
        <v>-286660365299.48999</v>
      </c>
      <c r="N860" s="39">
        <v>0</v>
      </c>
      <c r="O860" s="40">
        <v>-286660365299.48999</v>
      </c>
      <c r="P860" s="41"/>
      <c r="Q860" s="38">
        <v>-2927137194788.21</v>
      </c>
      <c r="R860" s="39">
        <v>0</v>
      </c>
      <c r="S860" s="40">
        <v>-2927137194788.21</v>
      </c>
      <c r="T860" s="6"/>
    </row>
    <row r="861" spans="2:20">
      <c r="B861" s="1"/>
      <c r="C861" s="14" t="s">
        <v>862</v>
      </c>
      <c r="D861" s="12"/>
      <c r="E861" s="42">
        <v>-142648500901.10001</v>
      </c>
      <c r="F861" s="43">
        <v>0</v>
      </c>
      <c r="G861" s="44">
        <v>-142648500901.10001</v>
      </c>
      <c r="H861" s="37"/>
      <c r="I861" s="42">
        <v>-76856633276.639999</v>
      </c>
      <c r="J861" s="43">
        <v>0</v>
      </c>
      <c r="K861" s="44">
        <v>-76856633276.639999</v>
      </c>
      <c r="L861" s="37"/>
      <c r="M861" s="42">
        <v>-717363705.79999995</v>
      </c>
      <c r="N861" s="43">
        <v>0</v>
      </c>
      <c r="O861" s="44">
        <v>-717363705.79999995</v>
      </c>
      <c r="P861" s="37"/>
      <c r="Q861" s="42">
        <v>-220222497883.54001</v>
      </c>
      <c r="R861" s="43">
        <v>0</v>
      </c>
      <c r="S861" s="44">
        <v>-220222497883.54001</v>
      </c>
      <c r="T861" s="6"/>
    </row>
    <row r="862" spans="2:20" ht="25.5" customHeight="1">
      <c r="B862" s="1"/>
      <c r="C862" s="13" t="s">
        <v>863</v>
      </c>
      <c r="D862" s="11"/>
      <c r="E862" s="38">
        <v>0</v>
      </c>
      <c r="F862" s="39">
        <v>0</v>
      </c>
      <c r="G862" s="40">
        <v>0</v>
      </c>
      <c r="H862" s="41"/>
      <c r="I862" s="38">
        <v>14630204104.59</v>
      </c>
      <c r="J862" s="39">
        <v>0</v>
      </c>
      <c r="K862" s="40">
        <v>14630204104.59</v>
      </c>
      <c r="L862" s="41"/>
      <c r="M862" s="38">
        <v>144601983.99000001</v>
      </c>
      <c r="N862" s="39">
        <v>0</v>
      </c>
      <c r="O862" s="40">
        <v>144601983.99000001</v>
      </c>
      <c r="P862" s="41"/>
      <c r="Q862" s="38">
        <v>14774806088.58</v>
      </c>
      <c r="R862" s="39">
        <v>0</v>
      </c>
      <c r="S862" s="40">
        <v>14774806088.58</v>
      </c>
      <c r="T862" s="6"/>
    </row>
    <row r="863" spans="2:20">
      <c r="B863" s="1"/>
      <c r="C863" s="14" t="s">
        <v>864</v>
      </c>
      <c r="D863" s="12"/>
      <c r="E863" s="42">
        <v>-453524.43</v>
      </c>
      <c r="F863" s="43">
        <v>-453524.43</v>
      </c>
      <c r="G863" s="44">
        <v>0</v>
      </c>
      <c r="H863" s="37"/>
      <c r="I863" s="42">
        <v>28974628242.950001</v>
      </c>
      <c r="J863" s="43">
        <v>28974628242.950001</v>
      </c>
      <c r="K863" s="44">
        <v>0</v>
      </c>
      <c r="L863" s="37"/>
      <c r="M863" s="42">
        <v>-24105536248.810001</v>
      </c>
      <c r="N863" s="43">
        <v>-24105536248.810001</v>
      </c>
      <c r="O863" s="44">
        <v>0</v>
      </c>
      <c r="P863" s="37"/>
      <c r="Q863" s="42">
        <v>4868638469.7099991</v>
      </c>
      <c r="R863" s="43">
        <v>4868638469.7099991</v>
      </c>
      <c r="S863" s="44">
        <v>0</v>
      </c>
      <c r="T863" s="6"/>
    </row>
    <row r="864" spans="2:20">
      <c r="B864" s="1"/>
      <c r="C864" s="13" t="s">
        <v>865</v>
      </c>
      <c r="D864" s="11"/>
      <c r="E864" s="38">
        <v>0</v>
      </c>
      <c r="F864" s="39">
        <v>0</v>
      </c>
      <c r="G864" s="40">
        <v>0</v>
      </c>
      <c r="H864" s="41"/>
      <c r="I864" s="38">
        <v>17043100440.940001</v>
      </c>
      <c r="J864" s="39">
        <v>17043100440.940001</v>
      </c>
      <c r="K864" s="40">
        <v>0</v>
      </c>
      <c r="L864" s="41"/>
      <c r="M864" s="38">
        <v>-4988933196.8299999</v>
      </c>
      <c r="N864" s="39">
        <v>-4988933196.8299999</v>
      </c>
      <c r="O864" s="40">
        <v>0</v>
      </c>
      <c r="P864" s="41"/>
      <c r="Q864" s="38">
        <v>12054167244.110001</v>
      </c>
      <c r="R864" s="39">
        <v>12054167244.110001</v>
      </c>
      <c r="S864" s="40">
        <v>0</v>
      </c>
      <c r="T864" s="6"/>
    </row>
    <row r="865" spans="2:20">
      <c r="B865" s="1"/>
      <c r="C865" s="14" t="s">
        <v>866</v>
      </c>
      <c r="D865" s="12"/>
      <c r="E865" s="42">
        <v>-442201.11</v>
      </c>
      <c r="F865" s="43">
        <v>-442201.11</v>
      </c>
      <c r="G865" s="44">
        <v>0</v>
      </c>
      <c r="H865" s="37"/>
      <c r="I865" s="42">
        <v>24674212201.950001</v>
      </c>
      <c r="J865" s="43">
        <v>24674212201.950001</v>
      </c>
      <c r="K865" s="44">
        <v>0</v>
      </c>
      <c r="L865" s="37"/>
      <c r="M865" s="42">
        <v>-22378751664.889999</v>
      </c>
      <c r="N865" s="43">
        <v>-22378751664.889999</v>
      </c>
      <c r="O865" s="44">
        <v>0</v>
      </c>
      <c r="P865" s="37"/>
      <c r="Q865" s="42">
        <v>2295018335.9500008</v>
      </c>
      <c r="R865" s="43">
        <v>2295018335.9500008</v>
      </c>
      <c r="S865" s="44">
        <v>0</v>
      </c>
      <c r="T865" s="6"/>
    </row>
    <row r="866" spans="2:20">
      <c r="B866" s="1"/>
      <c r="C866" s="13" t="s">
        <v>867</v>
      </c>
      <c r="D866" s="11"/>
      <c r="E866" s="38">
        <v>-11323.32</v>
      </c>
      <c r="F866" s="39">
        <v>-11323.32</v>
      </c>
      <c r="G866" s="40">
        <v>0</v>
      </c>
      <c r="H866" s="41"/>
      <c r="I866" s="38">
        <v>387748401.29000002</v>
      </c>
      <c r="J866" s="39">
        <v>387748401.29000002</v>
      </c>
      <c r="K866" s="40">
        <v>0</v>
      </c>
      <c r="L866" s="41"/>
      <c r="M866" s="38">
        <v>2723849838.1900001</v>
      </c>
      <c r="N866" s="39">
        <v>2723849838.1900001</v>
      </c>
      <c r="O866" s="40">
        <v>0</v>
      </c>
      <c r="P866" s="41"/>
      <c r="Q866" s="38">
        <v>3111586916.1599998</v>
      </c>
      <c r="R866" s="39">
        <v>3111586916.1599998</v>
      </c>
      <c r="S866" s="40">
        <v>0</v>
      </c>
      <c r="T866" s="6"/>
    </row>
    <row r="867" spans="2:20" ht="25.5" customHeight="1">
      <c r="B867" s="1"/>
      <c r="C867" s="14" t="s">
        <v>868</v>
      </c>
      <c r="D867" s="12"/>
      <c r="E867" s="42">
        <v>0</v>
      </c>
      <c r="F867" s="43">
        <v>0</v>
      </c>
      <c r="G867" s="44">
        <v>0</v>
      </c>
      <c r="H867" s="37"/>
      <c r="I867" s="42">
        <v>-13130432801.23</v>
      </c>
      <c r="J867" s="43">
        <v>-13130432801.23</v>
      </c>
      <c r="K867" s="44">
        <v>0</v>
      </c>
      <c r="L867" s="37"/>
      <c r="M867" s="42">
        <v>538298774.72000003</v>
      </c>
      <c r="N867" s="43">
        <v>538298774.72000003</v>
      </c>
      <c r="O867" s="44">
        <v>0</v>
      </c>
      <c r="P867" s="37"/>
      <c r="Q867" s="42">
        <v>-12592134026.51</v>
      </c>
      <c r="R867" s="43">
        <v>-12592134026.51</v>
      </c>
      <c r="S867" s="44">
        <v>0</v>
      </c>
      <c r="T867" s="6"/>
    </row>
    <row r="868" spans="2:20" ht="25.5" customHeight="1">
      <c r="B868" s="1"/>
      <c r="C868" s="13" t="s">
        <v>869</v>
      </c>
      <c r="D868" s="11"/>
      <c r="E868" s="38">
        <v>0</v>
      </c>
      <c r="F868" s="39">
        <v>0</v>
      </c>
      <c r="G868" s="40">
        <v>0</v>
      </c>
      <c r="H868" s="41"/>
      <c r="I868" s="38">
        <v>203568982247.17999</v>
      </c>
      <c r="J868" s="39">
        <v>203568982247.17999</v>
      </c>
      <c r="K868" s="40">
        <v>0</v>
      </c>
      <c r="L868" s="41"/>
      <c r="M868" s="38">
        <v>348231182640.34998</v>
      </c>
      <c r="N868" s="39">
        <v>348231182640.34998</v>
      </c>
      <c r="O868" s="40">
        <v>0</v>
      </c>
      <c r="P868" s="41"/>
      <c r="Q868" s="38">
        <v>551800164887.53003</v>
      </c>
      <c r="R868" s="39">
        <v>551800164887.53003</v>
      </c>
      <c r="S868" s="40">
        <v>0</v>
      </c>
      <c r="T868" s="6"/>
    </row>
    <row r="869" spans="2:20">
      <c r="B869" s="1"/>
      <c r="C869" s="14" t="s">
        <v>870</v>
      </c>
      <c r="D869" s="12"/>
      <c r="E869" s="42">
        <v>0</v>
      </c>
      <c r="F869" s="43">
        <v>0</v>
      </c>
      <c r="G869" s="44">
        <v>0</v>
      </c>
      <c r="H869" s="37"/>
      <c r="I869" s="42">
        <v>74358918630.089996</v>
      </c>
      <c r="J869" s="43">
        <v>74358918630.089996</v>
      </c>
      <c r="K869" s="44">
        <v>0</v>
      </c>
      <c r="L869" s="37"/>
      <c r="M869" s="42">
        <v>89208980723.740005</v>
      </c>
      <c r="N869" s="43">
        <v>89208980723.740005</v>
      </c>
      <c r="O869" s="44">
        <v>0</v>
      </c>
      <c r="P869" s="37"/>
      <c r="Q869" s="42">
        <v>163567899353.82999</v>
      </c>
      <c r="R869" s="43">
        <v>163567899353.82999</v>
      </c>
      <c r="S869" s="44">
        <v>0</v>
      </c>
      <c r="T869" s="6"/>
    </row>
    <row r="870" spans="2:20">
      <c r="B870" s="1"/>
      <c r="C870" s="13" t="s">
        <v>871</v>
      </c>
      <c r="D870" s="11"/>
      <c r="E870" s="38">
        <v>0</v>
      </c>
      <c r="F870" s="39">
        <v>0</v>
      </c>
      <c r="G870" s="40">
        <v>0</v>
      </c>
      <c r="H870" s="41"/>
      <c r="I870" s="38">
        <v>129389032914.22</v>
      </c>
      <c r="J870" s="39">
        <v>129389032914.22</v>
      </c>
      <c r="K870" s="40">
        <v>0</v>
      </c>
      <c r="L870" s="41"/>
      <c r="M870" s="38">
        <v>259292686719.45001</v>
      </c>
      <c r="N870" s="39">
        <v>259292686719.45001</v>
      </c>
      <c r="O870" s="40">
        <v>0</v>
      </c>
      <c r="P870" s="41"/>
      <c r="Q870" s="38">
        <v>388681719633.66998</v>
      </c>
      <c r="R870" s="39">
        <v>388681719633.66998</v>
      </c>
      <c r="S870" s="40">
        <v>0</v>
      </c>
      <c r="T870" s="6"/>
    </row>
    <row r="871" spans="2:20">
      <c r="B871" s="1"/>
      <c r="C871" s="14" t="s">
        <v>872</v>
      </c>
      <c r="D871" s="12"/>
      <c r="E871" s="42">
        <v>0</v>
      </c>
      <c r="F871" s="43">
        <v>0</v>
      </c>
      <c r="G871" s="44">
        <v>0</v>
      </c>
      <c r="H871" s="37"/>
      <c r="I871" s="42">
        <v>-189824571.22</v>
      </c>
      <c r="J871" s="43">
        <v>-189824571.22</v>
      </c>
      <c r="K871" s="44">
        <v>0</v>
      </c>
      <c r="L871" s="37"/>
      <c r="M871" s="42">
        <v>-347487977.38</v>
      </c>
      <c r="N871" s="43">
        <v>-347487977.38</v>
      </c>
      <c r="O871" s="44">
        <v>0</v>
      </c>
      <c r="P871" s="37"/>
      <c r="Q871" s="42">
        <v>-537312548.60000002</v>
      </c>
      <c r="R871" s="43">
        <v>-537312548.60000002</v>
      </c>
      <c r="S871" s="44">
        <v>0</v>
      </c>
      <c r="T871" s="6"/>
    </row>
    <row r="872" spans="2:20" ht="25.5" customHeight="1">
      <c r="B872" s="1"/>
      <c r="C872" s="13" t="s">
        <v>873</v>
      </c>
      <c r="D872" s="11"/>
      <c r="E872" s="38">
        <v>0</v>
      </c>
      <c r="F872" s="39">
        <v>0</v>
      </c>
      <c r="G872" s="40">
        <v>0</v>
      </c>
      <c r="H872" s="41"/>
      <c r="I872" s="38">
        <v>10855274.09</v>
      </c>
      <c r="J872" s="39">
        <v>10855274.09</v>
      </c>
      <c r="K872" s="40">
        <v>0</v>
      </c>
      <c r="L872" s="41"/>
      <c r="M872" s="38">
        <v>77003174.540000007</v>
      </c>
      <c r="N872" s="39">
        <v>77003174.540000007</v>
      </c>
      <c r="O872" s="40">
        <v>0</v>
      </c>
      <c r="P872" s="41"/>
      <c r="Q872" s="38">
        <v>87858448.63000001</v>
      </c>
      <c r="R872" s="39">
        <v>87858448.63000001</v>
      </c>
      <c r="S872" s="40">
        <v>0</v>
      </c>
      <c r="T872" s="6"/>
    </row>
    <row r="873" spans="2:20" ht="25.5" customHeight="1">
      <c r="B873" s="1"/>
      <c r="C873" s="14" t="s">
        <v>874</v>
      </c>
      <c r="D873" s="12"/>
      <c r="E873" s="42">
        <v>-22149819501</v>
      </c>
      <c r="F873" s="43">
        <v>-22149819501</v>
      </c>
      <c r="G873" s="44">
        <v>0</v>
      </c>
      <c r="H873" s="37"/>
      <c r="I873" s="42">
        <v>-106402948512.34</v>
      </c>
      <c r="J873" s="43">
        <v>-106402948512.34</v>
      </c>
      <c r="K873" s="44">
        <v>0</v>
      </c>
      <c r="L873" s="37"/>
      <c r="M873" s="42">
        <v>329593270481.60999</v>
      </c>
      <c r="N873" s="43">
        <v>329593270481.60999</v>
      </c>
      <c r="O873" s="44">
        <v>0</v>
      </c>
      <c r="P873" s="37"/>
      <c r="Q873" s="42">
        <v>201040502468.26999</v>
      </c>
      <c r="R873" s="43">
        <v>201040502468.26999</v>
      </c>
      <c r="S873" s="44">
        <v>0</v>
      </c>
      <c r="T873" s="6"/>
    </row>
    <row r="874" spans="2:20">
      <c r="B874" s="1"/>
      <c r="C874" s="13" t="s">
        <v>875</v>
      </c>
      <c r="D874" s="11"/>
      <c r="E874" s="38">
        <v>0</v>
      </c>
      <c r="F874" s="39">
        <v>0</v>
      </c>
      <c r="G874" s="40">
        <v>0</v>
      </c>
      <c r="H874" s="41"/>
      <c r="I874" s="38">
        <v>-28339763838.450001</v>
      </c>
      <c r="J874" s="39">
        <v>-28339763838.450001</v>
      </c>
      <c r="K874" s="40">
        <v>0</v>
      </c>
      <c r="L874" s="41"/>
      <c r="M874" s="38">
        <v>78217414838.619995</v>
      </c>
      <c r="N874" s="39">
        <v>78217414838.619995</v>
      </c>
      <c r="O874" s="40">
        <v>0</v>
      </c>
      <c r="P874" s="41"/>
      <c r="Q874" s="38">
        <v>49877651000.169998</v>
      </c>
      <c r="R874" s="39">
        <v>49877651000.169998</v>
      </c>
      <c r="S874" s="40">
        <v>0</v>
      </c>
      <c r="T874" s="6"/>
    </row>
    <row r="875" spans="2:20">
      <c r="B875" s="1"/>
      <c r="C875" s="14" t="s">
        <v>876</v>
      </c>
      <c r="D875" s="12"/>
      <c r="E875" s="42">
        <v>-22149537632.169998</v>
      </c>
      <c r="F875" s="43">
        <v>-22149537632.169998</v>
      </c>
      <c r="G875" s="44">
        <v>0</v>
      </c>
      <c r="H875" s="37"/>
      <c r="I875" s="42">
        <v>-78061019095</v>
      </c>
      <c r="J875" s="43">
        <v>-78061019095</v>
      </c>
      <c r="K875" s="44">
        <v>0</v>
      </c>
      <c r="L875" s="37"/>
      <c r="M875" s="42">
        <v>251059889459.26001</v>
      </c>
      <c r="N875" s="43">
        <v>251059889459.26001</v>
      </c>
      <c r="O875" s="44">
        <v>0</v>
      </c>
      <c r="P875" s="37"/>
      <c r="Q875" s="42">
        <v>150849332732.09</v>
      </c>
      <c r="R875" s="43">
        <v>150849332732.09</v>
      </c>
      <c r="S875" s="44">
        <v>0</v>
      </c>
      <c r="T875" s="6"/>
    </row>
    <row r="876" spans="2:20">
      <c r="B876" s="1"/>
      <c r="C876" s="13" t="s">
        <v>877</v>
      </c>
      <c r="D876" s="11"/>
      <c r="E876" s="38">
        <v>-281868.83</v>
      </c>
      <c r="F876" s="39">
        <v>-281868.83</v>
      </c>
      <c r="G876" s="40">
        <v>0</v>
      </c>
      <c r="H876" s="41"/>
      <c r="I876" s="38">
        <v>-1664839.1</v>
      </c>
      <c r="J876" s="39">
        <v>-1664839.1</v>
      </c>
      <c r="K876" s="40">
        <v>0</v>
      </c>
      <c r="L876" s="41"/>
      <c r="M876" s="38">
        <v>316147101.69</v>
      </c>
      <c r="N876" s="39">
        <v>316147101.69</v>
      </c>
      <c r="O876" s="40">
        <v>0</v>
      </c>
      <c r="P876" s="41"/>
      <c r="Q876" s="38">
        <v>314200393.75999999</v>
      </c>
      <c r="R876" s="39">
        <v>314200393.75999999</v>
      </c>
      <c r="S876" s="40">
        <v>0</v>
      </c>
      <c r="T876" s="6"/>
    </row>
    <row r="877" spans="2:20" ht="25.5" customHeight="1">
      <c r="B877" s="1"/>
      <c r="C877" s="14" t="s">
        <v>878</v>
      </c>
      <c r="D877" s="12"/>
      <c r="E877" s="42">
        <v>0</v>
      </c>
      <c r="F877" s="43">
        <v>0</v>
      </c>
      <c r="G877" s="44">
        <v>0</v>
      </c>
      <c r="H877" s="37"/>
      <c r="I877" s="42">
        <v>-500739.79</v>
      </c>
      <c r="J877" s="43">
        <v>-500739.79</v>
      </c>
      <c r="K877" s="44">
        <v>0</v>
      </c>
      <c r="L877" s="37"/>
      <c r="M877" s="42">
        <v>-180917.96</v>
      </c>
      <c r="N877" s="43">
        <v>-180917.96</v>
      </c>
      <c r="O877" s="44">
        <v>0</v>
      </c>
      <c r="P877" s="37"/>
      <c r="Q877" s="42">
        <v>-681657.75</v>
      </c>
      <c r="R877" s="43">
        <v>-681657.75</v>
      </c>
      <c r="S877" s="44">
        <v>0</v>
      </c>
      <c r="T877" s="6"/>
    </row>
    <row r="878" spans="2:20" ht="25.5" customHeight="1">
      <c r="B878" s="1"/>
      <c r="C878" s="13" t="s">
        <v>879</v>
      </c>
      <c r="D878" s="11"/>
      <c r="E878" s="38">
        <v>-45408875920.190002</v>
      </c>
      <c r="F878" s="39">
        <v>-45408875920.190002</v>
      </c>
      <c r="G878" s="40">
        <v>0</v>
      </c>
      <c r="H878" s="41"/>
      <c r="I878" s="38">
        <v>-276957936820.48999</v>
      </c>
      <c r="J878" s="39">
        <v>-276957936820.48999</v>
      </c>
      <c r="K878" s="40">
        <v>0</v>
      </c>
      <c r="L878" s="41"/>
      <c r="M878" s="38">
        <v>1955171205.8099999</v>
      </c>
      <c r="N878" s="39">
        <v>1955171205.8099999</v>
      </c>
      <c r="O878" s="40">
        <v>0</v>
      </c>
      <c r="P878" s="41"/>
      <c r="Q878" s="38">
        <v>-320411641534.87</v>
      </c>
      <c r="R878" s="39">
        <v>-320411641534.87</v>
      </c>
      <c r="S878" s="40">
        <v>0</v>
      </c>
      <c r="T878" s="6"/>
    </row>
    <row r="879" spans="2:20">
      <c r="B879" s="1"/>
      <c r="C879" s="14" t="s">
        <v>880</v>
      </c>
      <c r="D879" s="12"/>
      <c r="E879" s="42">
        <v>0</v>
      </c>
      <c r="F879" s="43">
        <v>0</v>
      </c>
      <c r="G879" s="44">
        <v>0</v>
      </c>
      <c r="H879" s="37"/>
      <c r="I879" s="42">
        <v>-67754314066.169998</v>
      </c>
      <c r="J879" s="43">
        <v>-67754314066.169998</v>
      </c>
      <c r="K879" s="44">
        <v>0</v>
      </c>
      <c r="L879" s="37"/>
      <c r="M879" s="42">
        <v>654165698.50999999</v>
      </c>
      <c r="N879" s="43">
        <v>654165698.50999999</v>
      </c>
      <c r="O879" s="44">
        <v>0</v>
      </c>
      <c r="P879" s="37"/>
      <c r="Q879" s="42">
        <v>-67100148367.660004</v>
      </c>
      <c r="R879" s="43">
        <v>-67100148367.660004</v>
      </c>
      <c r="S879" s="44">
        <v>0</v>
      </c>
      <c r="T879" s="6"/>
    </row>
    <row r="880" spans="2:20">
      <c r="B880" s="1"/>
      <c r="C880" s="13" t="s">
        <v>881</v>
      </c>
      <c r="D880" s="11"/>
      <c r="E880" s="38">
        <v>-45408820130.989998</v>
      </c>
      <c r="F880" s="39">
        <v>-45408820130.989998</v>
      </c>
      <c r="G880" s="40">
        <v>0</v>
      </c>
      <c r="H880" s="41"/>
      <c r="I880" s="38">
        <v>-208137560913.34</v>
      </c>
      <c r="J880" s="39">
        <v>-208137560913.34</v>
      </c>
      <c r="K880" s="40">
        <v>0</v>
      </c>
      <c r="L880" s="41"/>
      <c r="M880" s="38">
        <v>1494881154.49</v>
      </c>
      <c r="N880" s="39">
        <v>1494881154.49</v>
      </c>
      <c r="O880" s="40">
        <v>0</v>
      </c>
      <c r="P880" s="41"/>
      <c r="Q880" s="38">
        <v>-252051499889.84</v>
      </c>
      <c r="R880" s="39">
        <v>-252051499889.84</v>
      </c>
      <c r="S880" s="40">
        <v>0</v>
      </c>
      <c r="T880" s="6"/>
    </row>
    <row r="881" spans="2:20">
      <c r="B881" s="1"/>
      <c r="C881" s="14" t="s">
        <v>882</v>
      </c>
      <c r="D881" s="12"/>
      <c r="E881" s="42">
        <v>-55789.2</v>
      </c>
      <c r="F881" s="43">
        <v>-55789.2</v>
      </c>
      <c r="G881" s="44">
        <v>0</v>
      </c>
      <c r="H881" s="37"/>
      <c r="I881" s="42">
        <v>169151974.44999999</v>
      </c>
      <c r="J881" s="43">
        <v>169151974.44999999</v>
      </c>
      <c r="K881" s="44">
        <v>0</v>
      </c>
      <c r="L881" s="37"/>
      <c r="M881" s="42">
        <v>-221308944.27000001</v>
      </c>
      <c r="N881" s="43">
        <v>-221308944.27000001</v>
      </c>
      <c r="O881" s="44">
        <v>0</v>
      </c>
      <c r="P881" s="37"/>
      <c r="Q881" s="42">
        <v>-52212759.020000033</v>
      </c>
      <c r="R881" s="43">
        <v>-52212759.020000033</v>
      </c>
      <c r="S881" s="44">
        <v>0</v>
      </c>
      <c r="T881" s="6"/>
    </row>
    <row r="882" spans="2:20" ht="25.5" customHeight="1">
      <c r="B882" s="1"/>
      <c r="C882" s="13" t="s">
        <v>883</v>
      </c>
      <c r="D882" s="11"/>
      <c r="E882" s="38">
        <v>0</v>
      </c>
      <c r="F882" s="39">
        <v>0</v>
      </c>
      <c r="G882" s="40">
        <v>0</v>
      </c>
      <c r="H882" s="41"/>
      <c r="I882" s="38">
        <v>-1235213815.4300001</v>
      </c>
      <c r="J882" s="39">
        <v>-1235213815.4300001</v>
      </c>
      <c r="K882" s="40">
        <v>0</v>
      </c>
      <c r="L882" s="41"/>
      <c r="M882" s="38">
        <v>27433297.079999998</v>
      </c>
      <c r="N882" s="39">
        <v>27433297.079999998</v>
      </c>
      <c r="O882" s="40">
        <v>0</v>
      </c>
      <c r="P882" s="41"/>
      <c r="Q882" s="38">
        <v>-1207780518.3499999</v>
      </c>
      <c r="R882" s="39">
        <v>-1207780518.3499999</v>
      </c>
      <c r="S882" s="40">
        <v>0</v>
      </c>
      <c r="T882" s="6"/>
    </row>
    <row r="883" spans="2:20">
      <c r="B883" s="1"/>
      <c r="C883" s="14" t="s">
        <v>884</v>
      </c>
      <c r="D883" s="12"/>
      <c r="E883" s="42">
        <v>-19817602444.830002</v>
      </c>
      <c r="F883" s="43">
        <v>-19827629842.73</v>
      </c>
      <c r="G883" s="44">
        <v>10027397.9</v>
      </c>
      <c r="H883" s="37"/>
      <c r="I883" s="42">
        <v>-1034400083718.39</v>
      </c>
      <c r="J883" s="43">
        <v>-210172849946.53</v>
      </c>
      <c r="K883" s="44">
        <v>-824227233771.85999</v>
      </c>
      <c r="L883" s="37"/>
      <c r="M883" s="42">
        <v>-672698230.21000004</v>
      </c>
      <c r="N883" s="43">
        <v>17365914951.82</v>
      </c>
      <c r="O883" s="44">
        <v>-18038613182.029999</v>
      </c>
      <c r="P883" s="37"/>
      <c r="Q883" s="42">
        <v>-1054890384393.4301</v>
      </c>
      <c r="R883" s="43">
        <v>-212634564837.43991</v>
      </c>
      <c r="S883" s="44">
        <v>-842255819555.98999</v>
      </c>
      <c r="T883" s="6"/>
    </row>
    <row r="884" spans="2:20">
      <c r="B884" s="1"/>
      <c r="C884" s="13" t="s">
        <v>885</v>
      </c>
      <c r="D884" s="11"/>
      <c r="E884" s="38">
        <v>10027397.9</v>
      </c>
      <c r="F884" s="39">
        <v>0</v>
      </c>
      <c r="G884" s="40">
        <v>10027397.9</v>
      </c>
      <c r="H884" s="41"/>
      <c r="I884" s="38">
        <v>-824227233771.85999</v>
      </c>
      <c r="J884" s="39">
        <v>0</v>
      </c>
      <c r="K884" s="40">
        <v>-824227233771.85999</v>
      </c>
      <c r="L884" s="41"/>
      <c r="M884" s="38">
        <v>-18038613182.029999</v>
      </c>
      <c r="N884" s="39">
        <v>0</v>
      </c>
      <c r="O884" s="40">
        <v>-18038613182.029999</v>
      </c>
      <c r="P884" s="41"/>
      <c r="Q884" s="38">
        <v>-842255819555.98999</v>
      </c>
      <c r="R884" s="39">
        <v>0</v>
      </c>
      <c r="S884" s="40">
        <v>-842255819555.98999</v>
      </c>
      <c r="T884" s="6"/>
    </row>
    <row r="885" spans="2:20">
      <c r="B885" s="1"/>
      <c r="C885" s="14" t="s">
        <v>886</v>
      </c>
      <c r="D885" s="12"/>
      <c r="E885" s="42">
        <v>0</v>
      </c>
      <c r="F885" s="43">
        <v>0</v>
      </c>
      <c r="G885" s="44">
        <v>0</v>
      </c>
      <c r="H885" s="37"/>
      <c r="I885" s="42">
        <v>-1192149703.8099999</v>
      </c>
      <c r="J885" s="43">
        <v>0</v>
      </c>
      <c r="K885" s="44">
        <v>-1192149703.8099999</v>
      </c>
      <c r="L885" s="37"/>
      <c r="M885" s="42">
        <v>-4111714453.8699999</v>
      </c>
      <c r="N885" s="43">
        <v>0</v>
      </c>
      <c r="O885" s="44">
        <v>-4111714453.8699999</v>
      </c>
      <c r="P885" s="37"/>
      <c r="Q885" s="42">
        <v>-5303864157.6800003</v>
      </c>
      <c r="R885" s="43">
        <v>0</v>
      </c>
      <c r="S885" s="44">
        <v>-5303864157.6800003</v>
      </c>
      <c r="T885" s="6"/>
    </row>
    <row r="886" spans="2:20" ht="25.5" customHeight="1">
      <c r="B886" s="1"/>
      <c r="C886" s="13" t="s">
        <v>887</v>
      </c>
      <c r="D886" s="11"/>
      <c r="E886" s="38">
        <v>0</v>
      </c>
      <c r="F886" s="39">
        <v>0</v>
      </c>
      <c r="G886" s="40">
        <v>0</v>
      </c>
      <c r="H886" s="41"/>
      <c r="I886" s="38">
        <v>-806433556506.29004</v>
      </c>
      <c r="J886" s="39">
        <v>0</v>
      </c>
      <c r="K886" s="40">
        <v>-806433556506.29004</v>
      </c>
      <c r="L886" s="41"/>
      <c r="M886" s="38">
        <v>-13370055683.99</v>
      </c>
      <c r="N886" s="39">
        <v>0</v>
      </c>
      <c r="O886" s="40">
        <v>-13370055683.99</v>
      </c>
      <c r="P886" s="41"/>
      <c r="Q886" s="38">
        <v>-819803612190.28003</v>
      </c>
      <c r="R886" s="39">
        <v>0</v>
      </c>
      <c r="S886" s="40">
        <v>-819803612190.28003</v>
      </c>
      <c r="T886" s="6"/>
    </row>
    <row r="887" spans="2:20">
      <c r="B887" s="1"/>
      <c r="C887" s="14" t="s">
        <v>888</v>
      </c>
      <c r="D887" s="12"/>
      <c r="E887" s="42">
        <v>10027397.9</v>
      </c>
      <c r="F887" s="43">
        <v>0</v>
      </c>
      <c r="G887" s="44">
        <v>10027397.9</v>
      </c>
      <c r="H887" s="37"/>
      <c r="I887" s="42">
        <v>-14601931137.85</v>
      </c>
      <c r="J887" s="43">
        <v>0</v>
      </c>
      <c r="K887" s="44">
        <v>-14601931137.85</v>
      </c>
      <c r="L887" s="37"/>
      <c r="M887" s="42">
        <v>-132451074.41</v>
      </c>
      <c r="N887" s="43">
        <v>0</v>
      </c>
      <c r="O887" s="44">
        <v>-132451074.41</v>
      </c>
      <c r="P887" s="37"/>
      <c r="Q887" s="42">
        <v>-14724354814.360001</v>
      </c>
      <c r="R887" s="43">
        <v>0</v>
      </c>
      <c r="S887" s="44">
        <v>-14724354814.360001</v>
      </c>
      <c r="T887" s="6"/>
    </row>
    <row r="888" spans="2:20">
      <c r="B888" s="1"/>
      <c r="C888" s="13" t="s">
        <v>889</v>
      </c>
      <c r="D888" s="11"/>
      <c r="E888" s="38">
        <v>0</v>
      </c>
      <c r="F888" s="39">
        <v>0</v>
      </c>
      <c r="G888" s="40">
        <v>0</v>
      </c>
      <c r="H888" s="41"/>
      <c r="I888" s="38">
        <v>0</v>
      </c>
      <c r="J888" s="39">
        <v>0</v>
      </c>
      <c r="K888" s="40">
        <v>0</v>
      </c>
      <c r="L888" s="41"/>
      <c r="M888" s="38">
        <v>0</v>
      </c>
      <c r="N888" s="39">
        <v>0</v>
      </c>
      <c r="O888" s="40">
        <v>0</v>
      </c>
      <c r="P888" s="41"/>
      <c r="Q888" s="38">
        <v>0</v>
      </c>
      <c r="R888" s="39">
        <v>0</v>
      </c>
      <c r="S888" s="40">
        <v>0</v>
      </c>
      <c r="T888" s="6"/>
    </row>
    <row r="889" spans="2:20">
      <c r="B889" s="1"/>
      <c r="C889" s="14" t="s">
        <v>890</v>
      </c>
      <c r="D889" s="12"/>
      <c r="E889" s="42">
        <v>0</v>
      </c>
      <c r="F889" s="43">
        <v>0</v>
      </c>
      <c r="G889" s="44">
        <v>0</v>
      </c>
      <c r="H889" s="37"/>
      <c r="I889" s="42">
        <v>0</v>
      </c>
      <c r="J889" s="43">
        <v>0</v>
      </c>
      <c r="K889" s="44">
        <v>0</v>
      </c>
      <c r="L889" s="37"/>
      <c r="M889" s="42">
        <v>2392852.19</v>
      </c>
      <c r="N889" s="43">
        <v>0</v>
      </c>
      <c r="O889" s="44">
        <v>2392852.19</v>
      </c>
      <c r="P889" s="37"/>
      <c r="Q889" s="42">
        <v>2392852.19</v>
      </c>
      <c r="R889" s="43">
        <v>0</v>
      </c>
      <c r="S889" s="44">
        <v>2392852.19</v>
      </c>
      <c r="T889" s="6"/>
    </row>
    <row r="890" spans="2:20">
      <c r="B890" s="1"/>
      <c r="C890" s="13" t="s">
        <v>891</v>
      </c>
      <c r="D890" s="11"/>
      <c r="E890" s="38">
        <v>0</v>
      </c>
      <c r="F890" s="39">
        <v>0</v>
      </c>
      <c r="G890" s="40">
        <v>0</v>
      </c>
      <c r="H890" s="41"/>
      <c r="I890" s="38">
        <v>-1999596423.9100001</v>
      </c>
      <c r="J890" s="39">
        <v>0</v>
      </c>
      <c r="K890" s="40">
        <v>-1999596423.9100001</v>
      </c>
      <c r="L890" s="41"/>
      <c r="M890" s="38">
        <v>-426784821.94999999</v>
      </c>
      <c r="N890" s="39">
        <v>0</v>
      </c>
      <c r="O890" s="40">
        <v>-426784821.94999999</v>
      </c>
      <c r="P890" s="41"/>
      <c r="Q890" s="38">
        <v>-2426381245.8600001</v>
      </c>
      <c r="R890" s="39">
        <v>0</v>
      </c>
      <c r="S890" s="40">
        <v>-2426381245.8600001</v>
      </c>
      <c r="T890" s="6"/>
    </row>
    <row r="891" spans="2:20">
      <c r="B891" s="1"/>
      <c r="C891" s="14" t="s">
        <v>892</v>
      </c>
      <c r="D891" s="11"/>
      <c r="E891" s="42">
        <v>-19827629842.73</v>
      </c>
      <c r="F891" s="43">
        <v>-19827629842.73</v>
      </c>
      <c r="G891" s="44">
        <v>0</v>
      </c>
      <c r="H891" s="41"/>
      <c r="I891" s="42">
        <v>-210656686628.45999</v>
      </c>
      <c r="J891" s="43">
        <v>-210656686628.45999</v>
      </c>
      <c r="K891" s="44">
        <v>0</v>
      </c>
      <c r="L891" s="41"/>
      <c r="M891" s="42">
        <v>16710124345.9</v>
      </c>
      <c r="N891" s="43">
        <v>16710124345.9</v>
      </c>
      <c r="O891" s="44">
        <v>0</v>
      </c>
      <c r="P891" s="41"/>
      <c r="Q891" s="42">
        <v>-213774192125.29001</v>
      </c>
      <c r="R891" s="43">
        <v>-213774192125.29001</v>
      </c>
      <c r="S891" s="44">
        <v>0</v>
      </c>
      <c r="T891" s="6"/>
    </row>
    <row r="892" spans="2:20">
      <c r="B892" s="1"/>
      <c r="C892" s="13" t="s">
        <v>893</v>
      </c>
      <c r="D892" s="12"/>
      <c r="E892" s="38">
        <v>-1149327351.75</v>
      </c>
      <c r="F892" s="39">
        <v>-1149327351.75</v>
      </c>
      <c r="G892" s="40">
        <v>0</v>
      </c>
      <c r="H892" s="37"/>
      <c r="I892" s="38">
        <v>-217620557665.54001</v>
      </c>
      <c r="J892" s="39">
        <v>-217620557665.54001</v>
      </c>
      <c r="K892" s="40">
        <v>0</v>
      </c>
      <c r="L892" s="37"/>
      <c r="M892" s="38">
        <v>3248106135.79</v>
      </c>
      <c r="N892" s="39">
        <v>3248106135.79</v>
      </c>
      <c r="O892" s="40">
        <v>0</v>
      </c>
      <c r="P892" s="37"/>
      <c r="Q892" s="38">
        <v>-215521778881.5</v>
      </c>
      <c r="R892" s="39">
        <v>-215521778881.5</v>
      </c>
      <c r="S892" s="40">
        <v>0</v>
      </c>
      <c r="T892" s="6"/>
    </row>
    <row r="893" spans="2:20" ht="25.5" customHeight="1">
      <c r="B893" s="1"/>
      <c r="C893" s="14" t="s">
        <v>894</v>
      </c>
      <c r="D893" s="11"/>
      <c r="E893" s="42">
        <v>-18638037885.75</v>
      </c>
      <c r="F893" s="43">
        <v>-18638037885.75</v>
      </c>
      <c r="G893" s="44">
        <v>0</v>
      </c>
      <c r="H893" s="41"/>
      <c r="I893" s="42">
        <v>7006599811.1999998</v>
      </c>
      <c r="J893" s="43">
        <v>7006599811.1999998</v>
      </c>
      <c r="K893" s="44">
        <v>0</v>
      </c>
      <c r="L893" s="41"/>
      <c r="M893" s="42">
        <v>13541512757.84</v>
      </c>
      <c r="N893" s="43">
        <v>13541512757.84</v>
      </c>
      <c r="O893" s="44">
        <v>0</v>
      </c>
      <c r="P893" s="41"/>
      <c r="Q893" s="42">
        <v>1910074683.2900009</v>
      </c>
      <c r="R893" s="43">
        <v>1910074683.2900009</v>
      </c>
      <c r="S893" s="44">
        <v>0</v>
      </c>
      <c r="T893" s="6"/>
    </row>
    <row r="894" spans="2:20">
      <c r="B894" s="1"/>
      <c r="C894" s="13" t="s">
        <v>895</v>
      </c>
      <c r="D894" s="12"/>
      <c r="E894" s="38">
        <v>-40264605.229999997</v>
      </c>
      <c r="F894" s="39">
        <v>-40264605.229999997</v>
      </c>
      <c r="G894" s="40">
        <v>0</v>
      </c>
      <c r="H894" s="37"/>
      <c r="I894" s="38">
        <v>-42728774.119999997</v>
      </c>
      <c r="J894" s="39">
        <v>-42728774.119999997</v>
      </c>
      <c r="K894" s="40">
        <v>0</v>
      </c>
      <c r="L894" s="37"/>
      <c r="M894" s="38">
        <v>-81507315.819999993</v>
      </c>
      <c r="N894" s="39">
        <v>-81507315.819999993</v>
      </c>
      <c r="O894" s="40">
        <v>0</v>
      </c>
      <c r="P894" s="37"/>
      <c r="Q894" s="38">
        <v>-164500695.16999999</v>
      </c>
      <c r="R894" s="39">
        <v>-164500695.16999999</v>
      </c>
      <c r="S894" s="40">
        <v>0</v>
      </c>
      <c r="T894" s="6"/>
    </row>
    <row r="895" spans="2:20">
      <c r="B895" s="1"/>
      <c r="C895" s="14" t="s">
        <v>896</v>
      </c>
      <c r="D895" s="11"/>
      <c r="E895" s="42">
        <v>0</v>
      </c>
      <c r="F895" s="43">
        <v>0</v>
      </c>
      <c r="G895" s="44">
        <v>0</v>
      </c>
      <c r="H895" s="41"/>
      <c r="I895" s="42">
        <v>0</v>
      </c>
      <c r="J895" s="43">
        <v>0</v>
      </c>
      <c r="K895" s="44">
        <v>0</v>
      </c>
      <c r="L895" s="41"/>
      <c r="M895" s="42">
        <v>0</v>
      </c>
      <c r="N895" s="43">
        <v>0</v>
      </c>
      <c r="O895" s="44">
        <v>0</v>
      </c>
      <c r="P895" s="41"/>
      <c r="Q895" s="42">
        <v>0</v>
      </c>
      <c r="R895" s="43">
        <v>0</v>
      </c>
      <c r="S895" s="44">
        <v>0</v>
      </c>
      <c r="T895" s="6"/>
    </row>
    <row r="896" spans="2:20">
      <c r="B896" s="1"/>
      <c r="C896" s="13" t="s">
        <v>897</v>
      </c>
      <c r="D896" s="12"/>
      <c r="E896" s="38">
        <v>0</v>
      </c>
      <c r="F896" s="39">
        <v>0</v>
      </c>
      <c r="G896" s="40">
        <v>0</v>
      </c>
      <c r="H896" s="37"/>
      <c r="I896" s="38">
        <v>0</v>
      </c>
      <c r="J896" s="39">
        <v>0</v>
      </c>
      <c r="K896" s="40">
        <v>0</v>
      </c>
      <c r="L896" s="37"/>
      <c r="M896" s="38">
        <v>0</v>
      </c>
      <c r="N896" s="39">
        <v>0</v>
      </c>
      <c r="O896" s="40">
        <v>0</v>
      </c>
      <c r="P896" s="37"/>
      <c r="Q896" s="38">
        <v>0</v>
      </c>
      <c r="R896" s="39">
        <v>0</v>
      </c>
      <c r="S896" s="40">
        <v>0</v>
      </c>
      <c r="T896" s="6"/>
    </row>
    <row r="897" spans="2:20">
      <c r="B897" s="1"/>
      <c r="C897" s="14" t="s">
        <v>898</v>
      </c>
      <c r="D897" s="11"/>
      <c r="E897" s="42">
        <v>0</v>
      </c>
      <c r="F897" s="43">
        <v>0</v>
      </c>
      <c r="G897" s="44">
        <v>0</v>
      </c>
      <c r="H897" s="41"/>
      <c r="I897" s="42">
        <v>0</v>
      </c>
      <c r="J897" s="43">
        <v>0</v>
      </c>
      <c r="K897" s="44">
        <v>0</v>
      </c>
      <c r="L897" s="41"/>
      <c r="M897" s="42">
        <v>2012768.09</v>
      </c>
      <c r="N897" s="43">
        <v>2012768.09</v>
      </c>
      <c r="O897" s="44">
        <v>0</v>
      </c>
      <c r="P897" s="41"/>
      <c r="Q897" s="42">
        <v>2012768.09</v>
      </c>
      <c r="R897" s="43">
        <v>2012768.09</v>
      </c>
      <c r="S897" s="44">
        <v>0</v>
      </c>
      <c r="T897" s="6"/>
    </row>
    <row r="898" spans="2:20">
      <c r="B898" s="1"/>
      <c r="C898" s="13" t="s">
        <v>899</v>
      </c>
      <c r="D898" s="12"/>
      <c r="E898" s="38">
        <v>0</v>
      </c>
      <c r="F898" s="39">
        <v>0</v>
      </c>
      <c r="G898" s="40">
        <v>0</v>
      </c>
      <c r="H898" s="37"/>
      <c r="I898" s="38">
        <v>505268737.64999998</v>
      </c>
      <c r="J898" s="39">
        <v>505268737.64999998</v>
      </c>
      <c r="K898" s="40">
        <v>0</v>
      </c>
      <c r="L898" s="37"/>
      <c r="M898" s="38">
        <v>-505927973.63999999</v>
      </c>
      <c r="N898" s="39">
        <v>-505927973.63999999</v>
      </c>
      <c r="O898" s="40">
        <v>0</v>
      </c>
      <c r="P898" s="37"/>
      <c r="Q898" s="38">
        <v>-659235.99000000954</v>
      </c>
      <c r="R898" s="39">
        <v>-659235.99000000954</v>
      </c>
      <c r="S898" s="40">
        <v>0</v>
      </c>
      <c r="T898" s="6"/>
    </row>
    <row r="899" spans="2:20">
      <c r="B899" s="1"/>
      <c r="C899" s="14" t="s">
        <v>900</v>
      </c>
      <c r="D899" s="11"/>
      <c r="E899" s="42">
        <v>0</v>
      </c>
      <c r="F899" s="43">
        <v>0</v>
      </c>
      <c r="G899" s="44">
        <v>0</v>
      </c>
      <c r="H899" s="41"/>
      <c r="I899" s="42">
        <v>-153015954.18000001</v>
      </c>
      <c r="J899" s="43">
        <v>-153015954.18000001</v>
      </c>
      <c r="K899" s="44">
        <v>0</v>
      </c>
      <c r="L899" s="41"/>
      <c r="M899" s="42">
        <v>-29683308.120000001</v>
      </c>
      <c r="N899" s="43">
        <v>-29683308.120000001</v>
      </c>
      <c r="O899" s="44">
        <v>0</v>
      </c>
      <c r="P899" s="41"/>
      <c r="Q899" s="42">
        <v>-182699262.30000001</v>
      </c>
      <c r="R899" s="43">
        <v>-182699262.30000001</v>
      </c>
      <c r="S899" s="44">
        <v>0</v>
      </c>
      <c r="T899" s="6"/>
    </row>
    <row r="900" spans="2:20" ht="25.5" customHeight="1">
      <c r="B900" s="1"/>
      <c r="C900" s="13" t="s">
        <v>901</v>
      </c>
      <c r="D900" s="12"/>
      <c r="E900" s="38">
        <v>0</v>
      </c>
      <c r="F900" s="39">
        <v>0</v>
      </c>
      <c r="G900" s="40">
        <v>0</v>
      </c>
      <c r="H900" s="37"/>
      <c r="I900" s="38">
        <v>655181957.37</v>
      </c>
      <c r="J900" s="39">
        <v>655181957.37</v>
      </c>
      <c r="K900" s="40">
        <v>0</v>
      </c>
      <c r="L900" s="37"/>
      <c r="M900" s="38">
        <v>-507631385.67000002</v>
      </c>
      <c r="N900" s="39">
        <v>-507631385.67000002</v>
      </c>
      <c r="O900" s="40">
        <v>0</v>
      </c>
      <c r="P900" s="37"/>
      <c r="Q900" s="38">
        <v>147550571.69999999</v>
      </c>
      <c r="R900" s="39">
        <v>147550571.69999999</v>
      </c>
      <c r="S900" s="40">
        <v>0</v>
      </c>
      <c r="T900" s="6"/>
    </row>
    <row r="901" spans="2:20">
      <c r="B901" s="1"/>
      <c r="C901" s="14" t="s">
        <v>902</v>
      </c>
      <c r="D901" s="11"/>
      <c r="E901" s="42">
        <v>0</v>
      </c>
      <c r="F901" s="43">
        <v>0</v>
      </c>
      <c r="G901" s="44">
        <v>0</v>
      </c>
      <c r="H901" s="41"/>
      <c r="I901" s="42">
        <v>3102734.46</v>
      </c>
      <c r="J901" s="43">
        <v>3102734.46</v>
      </c>
      <c r="K901" s="44">
        <v>0</v>
      </c>
      <c r="L901" s="41"/>
      <c r="M901" s="42">
        <v>30254468.629999999</v>
      </c>
      <c r="N901" s="43">
        <v>30254468.629999999</v>
      </c>
      <c r="O901" s="44">
        <v>0</v>
      </c>
      <c r="P901" s="41"/>
      <c r="Q901" s="42">
        <v>33357203.09</v>
      </c>
      <c r="R901" s="43">
        <v>33357203.09</v>
      </c>
      <c r="S901" s="44">
        <v>0</v>
      </c>
      <c r="T901" s="6"/>
    </row>
    <row r="902" spans="2:20">
      <c r="B902" s="1"/>
      <c r="C902" s="13" t="s">
        <v>903</v>
      </c>
      <c r="D902" s="12"/>
      <c r="E902" s="38">
        <v>0</v>
      </c>
      <c r="F902" s="39">
        <v>0</v>
      </c>
      <c r="G902" s="40">
        <v>0</v>
      </c>
      <c r="H902" s="37"/>
      <c r="I902" s="38">
        <v>0</v>
      </c>
      <c r="J902" s="39">
        <v>0</v>
      </c>
      <c r="K902" s="40">
        <v>0</v>
      </c>
      <c r="L902" s="37"/>
      <c r="M902" s="38">
        <v>1132251.52</v>
      </c>
      <c r="N902" s="39">
        <v>1132251.52</v>
      </c>
      <c r="O902" s="40">
        <v>0</v>
      </c>
      <c r="P902" s="37"/>
      <c r="Q902" s="38">
        <v>1132251.52</v>
      </c>
      <c r="R902" s="39">
        <v>1132251.52</v>
      </c>
      <c r="S902" s="40">
        <v>0</v>
      </c>
      <c r="T902" s="6"/>
    </row>
    <row r="903" spans="2:20">
      <c r="B903" s="1"/>
      <c r="C903" s="14" t="s">
        <v>904</v>
      </c>
      <c r="D903" s="11"/>
      <c r="E903" s="42">
        <v>0</v>
      </c>
      <c r="F903" s="43">
        <v>0</v>
      </c>
      <c r="G903" s="44">
        <v>0</v>
      </c>
      <c r="H903" s="41"/>
      <c r="I903" s="42">
        <v>0</v>
      </c>
      <c r="J903" s="43">
        <v>0</v>
      </c>
      <c r="K903" s="44">
        <v>0</v>
      </c>
      <c r="L903" s="41"/>
      <c r="M903" s="42">
        <v>0</v>
      </c>
      <c r="N903" s="43">
        <v>0</v>
      </c>
      <c r="O903" s="44">
        <v>0</v>
      </c>
      <c r="P903" s="41"/>
      <c r="Q903" s="42">
        <v>0</v>
      </c>
      <c r="R903" s="43">
        <v>0</v>
      </c>
      <c r="S903" s="44">
        <v>0</v>
      </c>
      <c r="T903" s="6"/>
    </row>
    <row r="904" spans="2:20">
      <c r="B904" s="1"/>
      <c r="C904" s="13" t="s">
        <v>905</v>
      </c>
      <c r="D904" s="12"/>
      <c r="E904" s="38">
        <v>0</v>
      </c>
      <c r="F904" s="39">
        <v>0</v>
      </c>
      <c r="G904" s="40">
        <v>0</v>
      </c>
      <c r="H904" s="37"/>
      <c r="I904" s="38">
        <v>0</v>
      </c>
      <c r="J904" s="39">
        <v>0</v>
      </c>
      <c r="K904" s="40">
        <v>0</v>
      </c>
      <c r="L904" s="37"/>
      <c r="M904" s="38">
        <v>0</v>
      </c>
      <c r="N904" s="39">
        <v>0</v>
      </c>
      <c r="O904" s="40">
        <v>0</v>
      </c>
      <c r="P904" s="37"/>
      <c r="Q904" s="38">
        <v>0</v>
      </c>
      <c r="R904" s="39">
        <v>0</v>
      </c>
      <c r="S904" s="40">
        <v>0</v>
      </c>
      <c r="T904" s="6"/>
    </row>
    <row r="905" spans="2:20">
      <c r="B905" s="1"/>
      <c r="C905" s="14" t="s">
        <v>906</v>
      </c>
      <c r="D905" s="11"/>
      <c r="E905" s="42">
        <v>0</v>
      </c>
      <c r="F905" s="43">
        <v>0</v>
      </c>
      <c r="G905" s="44">
        <v>0</v>
      </c>
      <c r="H905" s="41"/>
      <c r="I905" s="42">
        <v>-96330.62</v>
      </c>
      <c r="J905" s="43">
        <v>-96330.62</v>
      </c>
      <c r="K905" s="44">
        <v>0</v>
      </c>
      <c r="L905" s="41"/>
      <c r="M905" s="42">
        <v>992802007.13999999</v>
      </c>
      <c r="N905" s="43">
        <v>992802007.13999999</v>
      </c>
      <c r="O905" s="44">
        <v>0</v>
      </c>
      <c r="P905" s="41"/>
      <c r="Q905" s="42">
        <v>992705676.51999998</v>
      </c>
      <c r="R905" s="43">
        <v>992705676.51999998</v>
      </c>
      <c r="S905" s="44">
        <v>0</v>
      </c>
      <c r="T905" s="6"/>
    </row>
    <row r="906" spans="2:20">
      <c r="B906" s="1"/>
      <c r="C906" s="13" t="s">
        <v>907</v>
      </c>
      <c r="D906" s="12"/>
      <c r="E906" s="38">
        <v>0</v>
      </c>
      <c r="F906" s="39">
        <v>0</v>
      </c>
      <c r="G906" s="40">
        <v>0</v>
      </c>
      <c r="H906" s="37"/>
      <c r="I906" s="38">
        <v>-28815.69</v>
      </c>
      <c r="J906" s="39">
        <v>-28815.69</v>
      </c>
      <c r="K906" s="40">
        <v>0</v>
      </c>
      <c r="L906" s="37"/>
      <c r="M906" s="38">
        <v>270605702.93000001</v>
      </c>
      <c r="N906" s="39">
        <v>270605702.93000001</v>
      </c>
      <c r="O906" s="40">
        <v>0</v>
      </c>
      <c r="P906" s="37"/>
      <c r="Q906" s="38">
        <v>270576887.24000001</v>
      </c>
      <c r="R906" s="39">
        <v>270576887.24000001</v>
      </c>
      <c r="S906" s="40">
        <v>0</v>
      </c>
      <c r="T906" s="6"/>
    </row>
    <row r="907" spans="2:20" ht="25.5" customHeight="1">
      <c r="B907" s="1"/>
      <c r="C907" s="14" t="s">
        <v>908</v>
      </c>
      <c r="D907" s="11"/>
      <c r="E907" s="42">
        <v>0</v>
      </c>
      <c r="F907" s="43">
        <v>0</v>
      </c>
      <c r="G907" s="44">
        <v>0</v>
      </c>
      <c r="H907" s="41"/>
      <c r="I907" s="42">
        <v>-67514.929999999993</v>
      </c>
      <c r="J907" s="43">
        <v>-67514.929999999993</v>
      </c>
      <c r="K907" s="44">
        <v>0</v>
      </c>
      <c r="L907" s="41"/>
      <c r="M907" s="42">
        <v>478397499.05000001</v>
      </c>
      <c r="N907" s="43">
        <v>478397499.05000001</v>
      </c>
      <c r="O907" s="44">
        <v>0</v>
      </c>
      <c r="P907" s="41"/>
      <c r="Q907" s="42">
        <v>478329984.12</v>
      </c>
      <c r="R907" s="43">
        <v>478329984.12</v>
      </c>
      <c r="S907" s="44">
        <v>0</v>
      </c>
      <c r="T907" s="6"/>
    </row>
    <row r="908" spans="2:20">
      <c r="B908" s="1"/>
      <c r="C908" s="13" t="s">
        <v>909</v>
      </c>
      <c r="D908" s="12"/>
      <c r="E908" s="38">
        <v>0</v>
      </c>
      <c r="F908" s="39">
        <v>0</v>
      </c>
      <c r="G908" s="40">
        <v>0</v>
      </c>
      <c r="H908" s="37"/>
      <c r="I908" s="38">
        <v>0</v>
      </c>
      <c r="J908" s="39">
        <v>0</v>
      </c>
      <c r="K908" s="40">
        <v>0</v>
      </c>
      <c r="L908" s="37"/>
      <c r="M908" s="38">
        <v>243798805.16</v>
      </c>
      <c r="N908" s="39">
        <v>243798805.16</v>
      </c>
      <c r="O908" s="40">
        <v>0</v>
      </c>
      <c r="P908" s="37"/>
      <c r="Q908" s="38">
        <v>243798805.16</v>
      </c>
      <c r="R908" s="39">
        <v>243798805.16</v>
      </c>
      <c r="S908" s="40">
        <v>0</v>
      </c>
      <c r="T908" s="6"/>
    </row>
    <row r="909" spans="2:20">
      <c r="B909" s="1"/>
      <c r="C909" s="14" t="s">
        <v>910</v>
      </c>
      <c r="D909" s="11"/>
      <c r="E909" s="42">
        <v>0</v>
      </c>
      <c r="F909" s="43">
        <v>0</v>
      </c>
      <c r="G909" s="44">
        <v>0</v>
      </c>
      <c r="H909" s="41"/>
      <c r="I909" s="42">
        <v>0</v>
      </c>
      <c r="J909" s="43">
        <v>0</v>
      </c>
      <c r="K909" s="44">
        <v>0</v>
      </c>
      <c r="L909" s="41"/>
      <c r="M909" s="42">
        <v>0</v>
      </c>
      <c r="N909" s="43">
        <v>0</v>
      </c>
      <c r="O909" s="44">
        <v>0</v>
      </c>
      <c r="P909" s="41"/>
      <c r="Q909" s="42">
        <v>0</v>
      </c>
      <c r="R909" s="43">
        <v>0</v>
      </c>
      <c r="S909" s="44">
        <v>0</v>
      </c>
      <c r="T909" s="6"/>
    </row>
    <row r="910" spans="2:20">
      <c r="B910" s="1"/>
      <c r="C910" s="13" t="s">
        <v>911</v>
      </c>
      <c r="D910" s="12"/>
      <c r="E910" s="38">
        <v>0</v>
      </c>
      <c r="F910" s="39">
        <v>0</v>
      </c>
      <c r="G910" s="40">
        <v>0</v>
      </c>
      <c r="H910" s="37"/>
      <c r="I910" s="38">
        <v>0</v>
      </c>
      <c r="J910" s="39">
        <v>0</v>
      </c>
      <c r="K910" s="40">
        <v>0</v>
      </c>
      <c r="L910" s="37"/>
      <c r="M910" s="38">
        <v>0</v>
      </c>
      <c r="N910" s="39">
        <v>0</v>
      </c>
      <c r="O910" s="40">
        <v>0</v>
      </c>
      <c r="P910" s="37"/>
      <c r="Q910" s="38">
        <v>0</v>
      </c>
      <c r="R910" s="39">
        <v>0</v>
      </c>
      <c r="S910" s="40">
        <v>0</v>
      </c>
      <c r="T910" s="6"/>
    </row>
    <row r="911" spans="2:20">
      <c r="B911" s="1"/>
      <c r="C911" s="14" t="s">
        <v>912</v>
      </c>
      <c r="D911" s="11"/>
      <c r="E911" s="42">
        <v>0</v>
      </c>
      <c r="F911" s="43">
        <v>0</v>
      </c>
      <c r="G911" s="44">
        <v>0</v>
      </c>
      <c r="H911" s="41"/>
      <c r="I911" s="42">
        <v>0</v>
      </c>
      <c r="J911" s="43">
        <v>0</v>
      </c>
      <c r="K911" s="44">
        <v>0</v>
      </c>
      <c r="L911" s="41"/>
      <c r="M911" s="42">
        <v>0</v>
      </c>
      <c r="N911" s="43">
        <v>0</v>
      </c>
      <c r="O911" s="44">
        <v>0</v>
      </c>
      <c r="P911" s="41"/>
      <c r="Q911" s="42">
        <v>0</v>
      </c>
      <c r="R911" s="43">
        <v>0</v>
      </c>
      <c r="S911" s="44">
        <v>0</v>
      </c>
      <c r="T911" s="6"/>
    </row>
    <row r="912" spans="2:20" ht="25.5" customHeight="1">
      <c r="B912" s="1"/>
      <c r="C912" s="13" t="s">
        <v>913</v>
      </c>
      <c r="D912" s="12"/>
      <c r="E912" s="38">
        <v>0</v>
      </c>
      <c r="F912" s="39">
        <v>0</v>
      </c>
      <c r="G912" s="40">
        <v>0</v>
      </c>
      <c r="H912" s="37"/>
      <c r="I912" s="38">
        <v>-21335725.100000001</v>
      </c>
      <c r="J912" s="39">
        <v>-21335725.100000001</v>
      </c>
      <c r="K912" s="40">
        <v>0</v>
      </c>
      <c r="L912" s="37"/>
      <c r="M912" s="38">
        <v>168916572.41999999</v>
      </c>
      <c r="N912" s="39">
        <v>168916572.41999999</v>
      </c>
      <c r="O912" s="40">
        <v>0</v>
      </c>
      <c r="P912" s="37"/>
      <c r="Q912" s="38">
        <v>147580847.31999999</v>
      </c>
      <c r="R912" s="39">
        <v>147580847.31999999</v>
      </c>
      <c r="S912" s="40">
        <v>0</v>
      </c>
      <c r="T912" s="6"/>
    </row>
    <row r="913" spans="2:20">
      <c r="B913" s="1"/>
      <c r="C913" s="14" t="s">
        <v>914</v>
      </c>
      <c r="D913" s="11"/>
      <c r="E913" s="42">
        <v>0</v>
      </c>
      <c r="F913" s="43">
        <v>0</v>
      </c>
      <c r="G913" s="44">
        <v>0</v>
      </c>
      <c r="H913" s="41"/>
      <c r="I913" s="42">
        <v>-4873388.0599999996</v>
      </c>
      <c r="J913" s="43">
        <v>-4873388.0599999996</v>
      </c>
      <c r="K913" s="44">
        <v>0</v>
      </c>
      <c r="L913" s="41"/>
      <c r="M913" s="42">
        <v>38603958</v>
      </c>
      <c r="N913" s="43">
        <v>38603958</v>
      </c>
      <c r="O913" s="44">
        <v>0</v>
      </c>
      <c r="P913" s="41"/>
      <c r="Q913" s="42">
        <v>33730569.939999998</v>
      </c>
      <c r="R913" s="43">
        <v>33730569.939999998</v>
      </c>
      <c r="S913" s="44">
        <v>0</v>
      </c>
      <c r="T913" s="6"/>
    </row>
    <row r="914" spans="2:20" ht="25.5" customHeight="1">
      <c r="B914" s="1"/>
      <c r="C914" s="13" t="s">
        <v>915</v>
      </c>
      <c r="D914" s="11"/>
      <c r="E914" s="38">
        <v>0</v>
      </c>
      <c r="F914" s="39">
        <v>0</v>
      </c>
      <c r="G914" s="40">
        <v>0</v>
      </c>
      <c r="H914" s="41"/>
      <c r="I914" s="38">
        <v>-16462337.039999999</v>
      </c>
      <c r="J914" s="39">
        <v>-16462337.039999999</v>
      </c>
      <c r="K914" s="40">
        <v>0</v>
      </c>
      <c r="L914" s="41"/>
      <c r="M914" s="38">
        <v>43553234.659999996</v>
      </c>
      <c r="N914" s="39">
        <v>43553234.659999996</v>
      </c>
      <c r="O914" s="40">
        <v>0</v>
      </c>
      <c r="P914" s="41"/>
      <c r="Q914" s="38">
        <v>27090897.620000001</v>
      </c>
      <c r="R914" s="39">
        <v>27090897.620000001</v>
      </c>
      <c r="S914" s="40">
        <v>0</v>
      </c>
      <c r="T914" s="6"/>
    </row>
    <row r="915" spans="2:20">
      <c r="B915" s="1"/>
      <c r="C915" s="14" t="s">
        <v>916</v>
      </c>
      <c r="D915" s="12"/>
      <c r="E915" s="42">
        <v>0</v>
      </c>
      <c r="F915" s="43">
        <v>0</v>
      </c>
      <c r="G915" s="44">
        <v>0</v>
      </c>
      <c r="H915" s="37"/>
      <c r="I915" s="42">
        <v>0</v>
      </c>
      <c r="J915" s="43">
        <v>0</v>
      </c>
      <c r="K915" s="44">
        <v>0</v>
      </c>
      <c r="L915" s="37"/>
      <c r="M915" s="42">
        <v>53102793.979999997</v>
      </c>
      <c r="N915" s="43">
        <v>53102793.979999997</v>
      </c>
      <c r="O915" s="44">
        <v>0</v>
      </c>
      <c r="P915" s="37"/>
      <c r="Q915" s="42">
        <v>53102793.979999997</v>
      </c>
      <c r="R915" s="43">
        <v>53102793.979999997</v>
      </c>
      <c r="S915" s="44">
        <v>0</v>
      </c>
      <c r="T915" s="6"/>
    </row>
    <row r="916" spans="2:20">
      <c r="B916" s="1"/>
      <c r="C916" s="13" t="s">
        <v>917</v>
      </c>
      <c r="D916" s="11"/>
      <c r="E916" s="38">
        <v>0</v>
      </c>
      <c r="F916" s="39">
        <v>0</v>
      </c>
      <c r="G916" s="40">
        <v>0</v>
      </c>
      <c r="H916" s="41"/>
      <c r="I916" s="38">
        <v>0</v>
      </c>
      <c r="J916" s="39">
        <v>0</v>
      </c>
      <c r="K916" s="40">
        <v>0</v>
      </c>
      <c r="L916" s="41"/>
      <c r="M916" s="38">
        <v>32295472.050000001</v>
      </c>
      <c r="N916" s="39">
        <v>32295472.050000001</v>
      </c>
      <c r="O916" s="40">
        <v>0</v>
      </c>
      <c r="P916" s="41"/>
      <c r="Q916" s="38">
        <v>32295472.050000001</v>
      </c>
      <c r="R916" s="39">
        <v>32295472.050000001</v>
      </c>
      <c r="S916" s="40">
        <v>0</v>
      </c>
      <c r="T916" s="6"/>
    </row>
    <row r="917" spans="2:20">
      <c r="B917" s="1"/>
      <c r="C917" s="14" t="s">
        <v>918</v>
      </c>
      <c r="D917" s="12"/>
      <c r="E917" s="42">
        <v>0</v>
      </c>
      <c r="F917" s="43">
        <v>0</v>
      </c>
      <c r="G917" s="44">
        <v>0</v>
      </c>
      <c r="H917" s="37"/>
      <c r="I917" s="42">
        <v>0</v>
      </c>
      <c r="J917" s="43">
        <v>0</v>
      </c>
      <c r="K917" s="44">
        <v>0</v>
      </c>
      <c r="L917" s="37"/>
      <c r="M917" s="42">
        <v>0</v>
      </c>
      <c r="N917" s="43">
        <v>0</v>
      </c>
      <c r="O917" s="44">
        <v>0</v>
      </c>
      <c r="P917" s="37"/>
      <c r="Q917" s="42">
        <v>0</v>
      </c>
      <c r="R917" s="43">
        <v>0</v>
      </c>
      <c r="S917" s="44">
        <v>0</v>
      </c>
      <c r="T917" s="6"/>
    </row>
    <row r="918" spans="2:20">
      <c r="B918" s="1"/>
      <c r="C918" s="13" t="s">
        <v>919</v>
      </c>
      <c r="D918" s="11"/>
      <c r="E918" s="38">
        <v>0</v>
      </c>
      <c r="F918" s="39">
        <v>0</v>
      </c>
      <c r="G918" s="40">
        <v>0</v>
      </c>
      <c r="H918" s="41"/>
      <c r="I918" s="38">
        <v>0</v>
      </c>
      <c r="J918" s="39">
        <v>0</v>
      </c>
      <c r="K918" s="40">
        <v>0</v>
      </c>
      <c r="L918" s="41"/>
      <c r="M918" s="38">
        <v>1361113.73</v>
      </c>
      <c r="N918" s="39">
        <v>1361113.73</v>
      </c>
      <c r="O918" s="40">
        <v>0</v>
      </c>
      <c r="P918" s="41"/>
      <c r="Q918" s="38">
        <v>1361113.73</v>
      </c>
      <c r="R918" s="39">
        <v>1361113.73</v>
      </c>
      <c r="S918" s="40">
        <v>0</v>
      </c>
      <c r="T918" s="6"/>
    </row>
    <row r="919" spans="2:20">
      <c r="B919" s="1"/>
      <c r="C919" s="14" t="s">
        <v>920</v>
      </c>
      <c r="D919" s="12"/>
      <c r="E919" s="42">
        <v>-1394070781.3599999</v>
      </c>
      <c r="F919" s="43">
        <v>0</v>
      </c>
      <c r="G919" s="44">
        <v>-1394070781.3599999</v>
      </c>
      <c r="H919" s="37"/>
      <c r="I919" s="42">
        <v>-132.83000000000001</v>
      </c>
      <c r="J919" s="43">
        <v>0</v>
      </c>
      <c r="K919" s="44">
        <v>-132.83000000000001</v>
      </c>
      <c r="L919" s="37"/>
      <c r="M919" s="42">
        <v>-30780301.41</v>
      </c>
      <c r="N919" s="43">
        <v>-210885.76999999961</v>
      </c>
      <c r="O919" s="44">
        <v>-30569415.640000001</v>
      </c>
      <c r="P919" s="37"/>
      <c r="Q919" s="42">
        <v>-1424851215.5999999</v>
      </c>
      <c r="R919" s="43">
        <v>-210885.7699999809</v>
      </c>
      <c r="S919" s="44">
        <v>-1424640329.8299999</v>
      </c>
      <c r="T919" s="6"/>
    </row>
    <row r="920" spans="2:20">
      <c r="B920" s="1"/>
      <c r="C920" s="13" t="s">
        <v>921</v>
      </c>
      <c r="D920" s="11"/>
      <c r="E920" s="38">
        <v>0</v>
      </c>
      <c r="F920" s="39">
        <v>0</v>
      </c>
      <c r="G920" s="40">
        <v>0</v>
      </c>
      <c r="H920" s="41"/>
      <c r="I920" s="38">
        <v>-132.83000000000001</v>
      </c>
      <c r="J920" s="39">
        <v>0</v>
      </c>
      <c r="K920" s="40">
        <v>-132.83000000000001</v>
      </c>
      <c r="L920" s="41"/>
      <c r="M920" s="38">
        <v>-30573790.300000001</v>
      </c>
      <c r="N920" s="39">
        <v>-47637.080000001937</v>
      </c>
      <c r="O920" s="40">
        <v>-30526153.219999999</v>
      </c>
      <c r="P920" s="41"/>
      <c r="Q920" s="38">
        <v>-30573923.129999999</v>
      </c>
      <c r="R920" s="39">
        <v>-47637.080000001937</v>
      </c>
      <c r="S920" s="40">
        <v>-30526286.050000001</v>
      </c>
      <c r="T920" s="6"/>
    </row>
    <row r="921" spans="2:20">
      <c r="B921" s="1"/>
      <c r="C921" s="14" t="s">
        <v>922</v>
      </c>
      <c r="D921" s="12"/>
      <c r="E921" s="42">
        <v>0</v>
      </c>
      <c r="F921" s="43">
        <v>0</v>
      </c>
      <c r="G921" s="44">
        <v>0</v>
      </c>
      <c r="H921" s="37"/>
      <c r="I921" s="42">
        <v>-132.83000000000001</v>
      </c>
      <c r="J921" s="43">
        <v>0</v>
      </c>
      <c r="K921" s="44">
        <v>-132.83000000000001</v>
      </c>
      <c r="L921" s="37"/>
      <c r="M921" s="42">
        <v>-30526153.219999999</v>
      </c>
      <c r="N921" s="43">
        <v>0</v>
      </c>
      <c r="O921" s="44">
        <v>-30526153.219999999</v>
      </c>
      <c r="P921" s="37"/>
      <c r="Q921" s="42">
        <v>-30526286.050000001</v>
      </c>
      <c r="R921" s="43">
        <v>0</v>
      </c>
      <c r="S921" s="44">
        <v>-30526286.050000001</v>
      </c>
      <c r="T921" s="6"/>
    </row>
    <row r="922" spans="2:20">
      <c r="B922" s="1"/>
      <c r="C922" s="13" t="s">
        <v>923</v>
      </c>
      <c r="D922" s="11"/>
      <c r="E922" s="38">
        <v>0</v>
      </c>
      <c r="F922" s="39">
        <v>0</v>
      </c>
      <c r="G922" s="40">
        <v>0</v>
      </c>
      <c r="H922" s="41"/>
      <c r="I922" s="38">
        <v>0</v>
      </c>
      <c r="J922" s="39">
        <v>0</v>
      </c>
      <c r="K922" s="40">
        <v>0</v>
      </c>
      <c r="L922" s="41"/>
      <c r="M922" s="38">
        <v>-241.44</v>
      </c>
      <c r="N922" s="39">
        <v>-241.44</v>
      </c>
      <c r="O922" s="40">
        <v>0</v>
      </c>
      <c r="P922" s="41"/>
      <c r="Q922" s="38">
        <v>-241.44</v>
      </c>
      <c r="R922" s="39">
        <v>-241.44</v>
      </c>
      <c r="S922" s="40">
        <v>0</v>
      </c>
      <c r="T922" s="6"/>
    </row>
    <row r="923" spans="2:20">
      <c r="B923" s="1"/>
      <c r="C923" s="14" t="s">
        <v>924</v>
      </c>
      <c r="D923" s="12"/>
      <c r="E923" s="42">
        <v>0</v>
      </c>
      <c r="F923" s="43">
        <v>0</v>
      </c>
      <c r="G923" s="44">
        <v>0</v>
      </c>
      <c r="H923" s="37"/>
      <c r="I923" s="42">
        <v>0</v>
      </c>
      <c r="J923" s="43">
        <v>0</v>
      </c>
      <c r="K923" s="44">
        <v>0</v>
      </c>
      <c r="L923" s="37"/>
      <c r="M923" s="42">
        <v>0</v>
      </c>
      <c r="N923" s="43">
        <v>0</v>
      </c>
      <c r="O923" s="44">
        <v>0</v>
      </c>
      <c r="P923" s="37"/>
      <c r="Q923" s="42">
        <v>0</v>
      </c>
      <c r="R923" s="43">
        <v>0</v>
      </c>
      <c r="S923" s="44">
        <v>0</v>
      </c>
      <c r="T923" s="6"/>
    </row>
    <row r="924" spans="2:20">
      <c r="B924" s="1"/>
      <c r="C924" s="13" t="s">
        <v>925</v>
      </c>
      <c r="D924" s="11"/>
      <c r="E924" s="38">
        <v>0</v>
      </c>
      <c r="F924" s="39">
        <v>0</v>
      </c>
      <c r="G924" s="40">
        <v>0</v>
      </c>
      <c r="H924" s="41"/>
      <c r="I924" s="38">
        <v>0</v>
      </c>
      <c r="J924" s="39">
        <v>0</v>
      </c>
      <c r="K924" s="40">
        <v>0</v>
      </c>
      <c r="L924" s="41"/>
      <c r="M924" s="38">
        <v>0</v>
      </c>
      <c r="N924" s="39">
        <v>0</v>
      </c>
      <c r="O924" s="40">
        <v>0</v>
      </c>
      <c r="P924" s="41"/>
      <c r="Q924" s="38">
        <v>0</v>
      </c>
      <c r="R924" s="39">
        <v>0</v>
      </c>
      <c r="S924" s="40">
        <v>0</v>
      </c>
      <c r="T924" s="6"/>
    </row>
    <row r="925" spans="2:20">
      <c r="B925" s="1"/>
      <c r="C925" s="14" t="s">
        <v>926</v>
      </c>
      <c r="D925" s="12"/>
      <c r="E925" s="42">
        <v>0</v>
      </c>
      <c r="F925" s="43">
        <v>0</v>
      </c>
      <c r="G925" s="44">
        <v>0</v>
      </c>
      <c r="H925" s="37"/>
      <c r="I925" s="42">
        <v>0</v>
      </c>
      <c r="J925" s="43">
        <v>0</v>
      </c>
      <c r="K925" s="44">
        <v>0</v>
      </c>
      <c r="L925" s="37"/>
      <c r="M925" s="42">
        <v>-47395.64</v>
      </c>
      <c r="N925" s="43">
        <v>-47395.64</v>
      </c>
      <c r="O925" s="44">
        <v>0</v>
      </c>
      <c r="P925" s="37"/>
      <c r="Q925" s="42">
        <v>-47395.64</v>
      </c>
      <c r="R925" s="43">
        <v>-47395.64</v>
      </c>
      <c r="S925" s="44">
        <v>0</v>
      </c>
      <c r="T925" s="6"/>
    </row>
    <row r="926" spans="2:20">
      <c r="B926" s="1"/>
      <c r="C926" s="13" t="s">
        <v>927</v>
      </c>
      <c r="D926" s="11"/>
      <c r="E926" s="38">
        <v>-1394070781.3599999</v>
      </c>
      <c r="F926" s="39">
        <v>0</v>
      </c>
      <c r="G926" s="40">
        <v>-1394070781.3599999</v>
      </c>
      <c r="H926" s="41"/>
      <c r="I926" s="38">
        <v>0</v>
      </c>
      <c r="J926" s="39">
        <v>0</v>
      </c>
      <c r="K926" s="40">
        <v>0</v>
      </c>
      <c r="L926" s="41"/>
      <c r="M926" s="38">
        <v>-206511.11</v>
      </c>
      <c r="N926" s="39">
        <v>-163248.69</v>
      </c>
      <c r="O926" s="40">
        <v>-43262.42</v>
      </c>
      <c r="P926" s="41"/>
      <c r="Q926" s="38">
        <v>-1394277292.47</v>
      </c>
      <c r="R926" s="39">
        <v>-163248.6899998188</v>
      </c>
      <c r="S926" s="40">
        <v>-1394114043.78</v>
      </c>
      <c r="T926" s="6"/>
    </row>
    <row r="927" spans="2:20">
      <c r="B927" s="1"/>
      <c r="C927" s="14" t="s">
        <v>928</v>
      </c>
      <c r="D927" s="12"/>
      <c r="E927" s="42">
        <v>-1394070781.3599999</v>
      </c>
      <c r="F927" s="43">
        <v>0</v>
      </c>
      <c r="G927" s="44">
        <v>-1394070781.3599999</v>
      </c>
      <c r="H927" s="37"/>
      <c r="I927" s="42">
        <v>0</v>
      </c>
      <c r="J927" s="43">
        <v>0</v>
      </c>
      <c r="K927" s="44">
        <v>0</v>
      </c>
      <c r="L927" s="37"/>
      <c r="M927" s="42">
        <v>-43262.42</v>
      </c>
      <c r="N927" s="43">
        <v>0</v>
      </c>
      <c r="O927" s="44">
        <v>-43262.42</v>
      </c>
      <c r="P927" s="37"/>
      <c r="Q927" s="42">
        <v>-1394114043.78</v>
      </c>
      <c r="R927" s="43">
        <v>0</v>
      </c>
      <c r="S927" s="44">
        <v>-1394114043.78</v>
      </c>
      <c r="T927" s="6"/>
    </row>
    <row r="928" spans="2:20">
      <c r="B928" s="1"/>
      <c r="C928" s="13" t="s">
        <v>929</v>
      </c>
      <c r="D928" s="11"/>
      <c r="E928" s="38">
        <v>0</v>
      </c>
      <c r="F928" s="39">
        <v>0</v>
      </c>
      <c r="G928" s="40">
        <v>0</v>
      </c>
      <c r="H928" s="41"/>
      <c r="I928" s="38">
        <v>0</v>
      </c>
      <c r="J928" s="39">
        <v>0</v>
      </c>
      <c r="K928" s="40">
        <v>0</v>
      </c>
      <c r="L928" s="41"/>
      <c r="M928" s="38">
        <v>0</v>
      </c>
      <c r="N928" s="39">
        <v>0</v>
      </c>
      <c r="O928" s="40">
        <v>0</v>
      </c>
      <c r="P928" s="41"/>
      <c r="Q928" s="38">
        <v>0</v>
      </c>
      <c r="R928" s="39">
        <v>0</v>
      </c>
      <c r="S928" s="40">
        <v>0</v>
      </c>
      <c r="T928" s="6"/>
    </row>
    <row r="929" spans="2:20">
      <c r="B929" s="1"/>
      <c r="C929" s="14" t="s">
        <v>930</v>
      </c>
      <c r="D929" s="11"/>
      <c r="E929" s="42">
        <v>0</v>
      </c>
      <c r="F929" s="43">
        <v>0</v>
      </c>
      <c r="G929" s="44">
        <v>0</v>
      </c>
      <c r="H929" s="41"/>
      <c r="I929" s="42">
        <v>0</v>
      </c>
      <c r="J929" s="43">
        <v>0</v>
      </c>
      <c r="K929" s="44">
        <v>0</v>
      </c>
      <c r="L929" s="41"/>
      <c r="M929" s="42">
        <v>0</v>
      </c>
      <c r="N929" s="43">
        <v>0</v>
      </c>
      <c r="O929" s="44">
        <v>0</v>
      </c>
      <c r="P929" s="41"/>
      <c r="Q929" s="42">
        <v>0</v>
      </c>
      <c r="R929" s="43">
        <v>0</v>
      </c>
      <c r="S929" s="44">
        <v>0</v>
      </c>
      <c r="T929" s="6"/>
    </row>
    <row r="930" spans="2:20">
      <c r="B930" s="1"/>
      <c r="C930" s="13" t="s">
        <v>931</v>
      </c>
      <c r="D930" s="12"/>
      <c r="E930" s="38">
        <v>0</v>
      </c>
      <c r="F930" s="39">
        <v>0</v>
      </c>
      <c r="G930" s="40">
        <v>0</v>
      </c>
      <c r="H930" s="37"/>
      <c r="I930" s="38">
        <v>0</v>
      </c>
      <c r="J930" s="39">
        <v>0</v>
      </c>
      <c r="K930" s="40">
        <v>0</v>
      </c>
      <c r="L930" s="37"/>
      <c r="M930" s="38">
        <v>0</v>
      </c>
      <c r="N930" s="39">
        <v>0</v>
      </c>
      <c r="O930" s="40">
        <v>0</v>
      </c>
      <c r="P930" s="37"/>
      <c r="Q930" s="38">
        <v>0</v>
      </c>
      <c r="R930" s="39">
        <v>0</v>
      </c>
      <c r="S930" s="40">
        <v>0</v>
      </c>
      <c r="T930" s="6"/>
    </row>
    <row r="931" spans="2:20">
      <c r="B931" s="1"/>
      <c r="C931" s="14" t="s">
        <v>932</v>
      </c>
      <c r="D931" s="11"/>
      <c r="E931" s="42">
        <v>0</v>
      </c>
      <c r="F931" s="43">
        <v>0</v>
      </c>
      <c r="G931" s="44">
        <v>0</v>
      </c>
      <c r="H931" s="41"/>
      <c r="I931" s="42">
        <v>0</v>
      </c>
      <c r="J931" s="43">
        <v>0</v>
      </c>
      <c r="K931" s="44">
        <v>0</v>
      </c>
      <c r="L931" s="41"/>
      <c r="M931" s="42">
        <v>-163248.69</v>
      </c>
      <c r="N931" s="43">
        <v>-163248.69</v>
      </c>
      <c r="O931" s="44">
        <v>0</v>
      </c>
      <c r="P931" s="41"/>
      <c r="Q931" s="42">
        <v>-163248.69</v>
      </c>
      <c r="R931" s="43">
        <v>-163248.69</v>
      </c>
      <c r="S931" s="44">
        <v>0</v>
      </c>
      <c r="T931" s="6"/>
    </row>
    <row r="932" spans="2:20">
      <c r="B932" s="1"/>
      <c r="C932" s="13" t="s">
        <v>933</v>
      </c>
      <c r="D932" s="12"/>
      <c r="E932" s="38"/>
      <c r="F932" s="39"/>
      <c r="G932" s="40"/>
      <c r="H932" s="37"/>
      <c r="I932" s="38"/>
      <c r="J932" s="39"/>
      <c r="K932" s="40"/>
      <c r="L932" s="37"/>
      <c r="M932" s="38"/>
      <c r="N932" s="39"/>
      <c r="O932" s="40"/>
      <c r="P932" s="37"/>
      <c r="Q932" s="38"/>
      <c r="R932" s="39"/>
      <c r="S932" s="40"/>
      <c r="T932" s="6"/>
    </row>
    <row r="933" spans="2:20">
      <c r="B933" s="1"/>
      <c r="C933" s="14" t="s">
        <v>934</v>
      </c>
      <c r="D933" s="11"/>
      <c r="E933" s="42"/>
      <c r="F933" s="43"/>
      <c r="G933" s="44"/>
      <c r="H933" s="41"/>
      <c r="I933" s="42"/>
      <c r="J933" s="43"/>
      <c r="K933" s="44"/>
      <c r="L933" s="41"/>
      <c r="M933" s="42"/>
      <c r="N933" s="43"/>
      <c r="O933" s="44"/>
      <c r="P933" s="41"/>
      <c r="Q933" s="42"/>
      <c r="R933" s="43"/>
      <c r="S933" s="44"/>
      <c r="T933" s="6"/>
    </row>
    <row r="934" spans="2:20">
      <c r="B934" s="1"/>
      <c r="C934" s="13" t="s">
        <v>935</v>
      </c>
      <c r="D934" s="12"/>
      <c r="E934" s="38">
        <v>1636119838147.98</v>
      </c>
      <c r="F934" s="39">
        <v>0</v>
      </c>
      <c r="G934" s="40">
        <v>1636119838147.98</v>
      </c>
      <c r="H934" s="37"/>
      <c r="I934" s="38">
        <v>195724281157.79001</v>
      </c>
      <c r="J934" s="39">
        <v>0</v>
      </c>
      <c r="K934" s="40">
        <v>195724281157.79001</v>
      </c>
      <c r="L934" s="37"/>
      <c r="M934" s="38">
        <v>228757547197.59</v>
      </c>
      <c r="N934" s="39">
        <v>0</v>
      </c>
      <c r="O934" s="40">
        <v>228757547197.59</v>
      </c>
      <c r="P934" s="37"/>
      <c r="Q934" s="38">
        <v>2060601666503.3601</v>
      </c>
      <c r="R934" s="39">
        <v>0</v>
      </c>
      <c r="S934" s="40">
        <v>2060601666503.3601</v>
      </c>
      <c r="T934" s="6"/>
    </row>
    <row r="935" spans="2:20">
      <c r="B935" s="1"/>
      <c r="C935" s="14" t="s">
        <v>936</v>
      </c>
      <c r="D935" s="11"/>
      <c r="E935" s="42">
        <v>4447912026205.0596</v>
      </c>
      <c r="F935" s="43">
        <v>0</v>
      </c>
      <c r="G935" s="44">
        <v>4447912026205.0596</v>
      </c>
      <c r="H935" s="41"/>
      <c r="I935" s="42">
        <v>1143462293856.29</v>
      </c>
      <c r="J935" s="43">
        <v>0</v>
      </c>
      <c r="K935" s="44">
        <v>1143462293856.29</v>
      </c>
      <c r="L935" s="41"/>
      <c r="M935" s="42">
        <v>756339830979.40002</v>
      </c>
      <c r="N935" s="43">
        <v>0</v>
      </c>
      <c r="O935" s="44">
        <v>756339830979.40002</v>
      </c>
      <c r="P935" s="41"/>
      <c r="Q935" s="42">
        <v>6347714151040.75</v>
      </c>
      <c r="R935" s="43">
        <v>0</v>
      </c>
      <c r="S935" s="44">
        <v>6347714151040.75</v>
      </c>
      <c r="T935" s="6"/>
    </row>
    <row r="936" spans="2:20">
      <c r="B936" s="1"/>
      <c r="C936" s="13" t="s">
        <v>937</v>
      </c>
      <c r="D936" s="12"/>
      <c r="E936" s="38">
        <v>282228787901.17999</v>
      </c>
      <c r="F936" s="39">
        <v>0</v>
      </c>
      <c r="G936" s="40">
        <v>282228787901.17999</v>
      </c>
      <c r="H936" s="37"/>
      <c r="I936" s="38">
        <v>285588696839.28003</v>
      </c>
      <c r="J936" s="39">
        <v>0</v>
      </c>
      <c r="K936" s="40">
        <v>285588696839.28003</v>
      </c>
      <c r="L936" s="37"/>
      <c r="M936" s="38">
        <v>102863665159.06</v>
      </c>
      <c r="N936" s="39">
        <v>0</v>
      </c>
      <c r="O936" s="40">
        <v>102863665159.06</v>
      </c>
      <c r="P936" s="37"/>
      <c r="Q936" s="38">
        <v>670681149899.52002</v>
      </c>
      <c r="R936" s="39">
        <v>0</v>
      </c>
      <c r="S936" s="40">
        <v>670681149899.52002</v>
      </c>
      <c r="T936" s="6"/>
    </row>
    <row r="937" spans="2:20">
      <c r="B937" s="1"/>
      <c r="C937" s="14" t="s">
        <v>938</v>
      </c>
      <c r="D937" s="11"/>
      <c r="E937" s="42">
        <v>175570855383.84</v>
      </c>
      <c r="F937" s="43">
        <v>0</v>
      </c>
      <c r="G937" s="44">
        <v>175570855383.84</v>
      </c>
      <c r="H937" s="41"/>
      <c r="I937" s="42">
        <v>143943235705.89001</v>
      </c>
      <c r="J937" s="43">
        <v>0</v>
      </c>
      <c r="K937" s="44">
        <v>143943235705.89001</v>
      </c>
      <c r="L937" s="41"/>
      <c r="M937" s="42">
        <v>52430560304.110001</v>
      </c>
      <c r="N937" s="43">
        <v>0</v>
      </c>
      <c r="O937" s="44">
        <v>52430560304.110001</v>
      </c>
      <c r="P937" s="41"/>
      <c r="Q937" s="42">
        <v>371944651393.84003</v>
      </c>
      <c r="R937" s="43">
        <v>0</v>
      </c>
      <c r="S937" s="44">
        <v>371944651393.84003</v>
      </c>
      <c r="T937" s="6"/>
    </row>
    <row r="938" spans="2:20">
      <c r="B938" s="1"/>
      <c r="C938" s="13" t="s">
        <v>939</v>
      </c>
      <c r="D938" s="12"/>
      <c r="E938" s="38">
        <v>76554891.049999997</v>
      </c>
      <c r="F938" s="39">
        <v>0</v>
      </c>
      <c r="G938" s="40">
        <v>76554891.049999997</v>
      </c>
      <c r="H938" s="37"/>
      <c r="I938" s="38">
        <v>124460129818.97</v>
      </c>
      <c r="J938" s="39">
        <v>0</v>
      </c>
      <c r="K938" s="40">
        <v>124460129818.97</v>
      </c>
      <c r="L938" s="37"/>
      <c r="M938" s="38">
        <v>25409770161.349998</v>
      </c>
      <c r="N938" s="39">
        <v>0</v>
      </c>
      <c r="O938" s="40">
        <v>25409770161.349998</v>
      </c>
      <c r="P938" s="37"/>
      <c r="Q938" s="38">
        <v>149946454871.37</v>
      </c>
      <c r="R938" s="39">
        <v>0</v>
      </c>
      <c r="S938" s="40">
        <v>149946454871.37</v>
      </c>
      <c r="T938" s="6"/>
    </row>
    <row r="939" spans="2:20">
      <c r="B939" s="1"/>
      <c r="C939" s="14" t="s">
        <v>940</v>
      </c>
      <c r="D939" s="11"/>
      <c r="E939" s="42">
        <v>29710560187.619999</v>
      </c>
      <c r="F939" s="43">
        <v>0</v>
      </c>
      <c r="G939" s="44">
        <v>29710560187.619999</v>
      </c>
      <c r="H939" s="41"/>
      <c r="I939" s="42">
        <v>3295456631.7600002</v>
      </c>
      <c r="J939" s="43">
        <v>0</v>
      </c>
      <c r="K939" s="44">
        <v>3295456631.7600002</v>
      </c>
      <c r="L939" s="41"/>
      <c r="M939" s="42">
        <v>9583301990.7900009</v>
      </c>
      <c r="N939" s="43">
        <v>0</v>
      </c>
      <c r="O939" s="44">
        <v>9583301990.7900009</v>
      </c>
      <c r="P939" s="41"/>
      <c r="Q939" s="42">
        <v>42589318810.169998</v>
      </c>
      <c r="R939" s="43">
        <v>0</v>
      </c>
      <c r="S939" s="44">
        <v>42589318810.169998</v>
      </c>
      <c r="T939" s="6"/>
    </row>
    <row r="940" spans="2:20">
      <c r="B940" s="1"/>
      <c r="C940" s="13" t="s">
        <v>941</v>
      </c>
      <c r="D940" s="12"/>
      <c r="E940" s="38">
        <v>76870817438.669998</v>
      </c>
      <c r="F940" s="39">
        <v>0</v>
      </c>
      <c r="G940" s="40">
        <v>76870817438.669998</v>
      </c>
      <c r="H940" s="37"/>
      <c r="I940" s="38">
        <v>13889874682.66</v>
      </c>
      <c r="J940" s="39">
        <v>0</v>
      </c>
      <c r="K940" s="40">
        <v>13889874682.66</v>
      </c>
      <c r="L940" s="37"/>
      <c r="M940" s="38">
        <v>15440032702.809999</v>
      </c>
      <c r="N940" s="39">
        <v>0</v>
      </c>
      <c r="O940" s="40">
        <v>15440032702.809999</v>
      </c>
      <c r="P940" s="37"/>
      <c r="Q940" s="38">
        <v>106200724824.14</v>
      </c>
      <c r="R940" s="39">
        <v>0</v>
      </c>
      <c r="S940" s="40">
        <v>106200724824.14</v>
      </c>
      <c r="T940" s="6"/>
    </row>
    <row r="941" spans="2:20">
      <c r="B941" s="1"/>
      <c r="C941" s="14" t="s">
        <v>942</v>
      </c>
      <c r="D941" s="11"/>
      <c r="E941" s="42">
        <v>8869773366204.9805</v>
      </c>
      <c r="F941" s="43">
        <v>0</v>
      </c>
      <c r="G941" s="44">
        <v>8869773366204.9805</v>
      </c>
      <c r="H941" s="41"/>
      <c r="I941" s="42">
        <v>2511029173111.5498</v>
      </c>
      <c r="J941" s="43">
        <v>0</v>
      </c>
      <c r="K941" s="44">
        <v>2511029173111.5498</v>
      </c>
      <c r="L941" s="41"/>
      <c r="M941" s="42">
        <v>604513169941.79004</v>
      </c>
      <c r="N941" s="43">
        <v>0</v>
      </c>
      <c r="O941" s="44">
        <v>604513169941.79004</v>
      </c>
      <c r="P941" s="41"/>
      <c r="Q941" s="42">
        <v>11985315709258.32</v>
      </c>
      <c r="R941" s="43">
        <v>0</v>
      </c>
      <c r="S941" s="44">
        <v>11985315709258.32</v>
      </c>
      <c r="T941" s="6"/>
    </row>
    <row r="942" spans="2:20">
      <c r="B942" s="1"/>
      <c r="C942" s="13" t="s">
        <v>943</v>
      </c>
      <c r="D942" s="12"/>
      <c r="E942" s="38">
        <v>-3067970289753.1201</v>
      </c>
      <c r="F942" s="39">
        <v>0</v>
      </c>
      <c r="G942" s="40">
        <v>-3067970289753.1201</v>
      </c>
      <c r="H942" s="37"/>
      <c r="I942" s="38">
        <v>-1457431294936.75</v>
      </c>
      <c r="J942" s="39">
        <v>0</v>
      </c>
      <c r="K942" s="40">
        <v>-1457431294936.75</v>
      </c>
      <c r="L942" s="37"/>
      <c r="M942" s="38">
        <v>277720543076.14001</v>
      </c>
      <c r="N942" s="39">
        <v>0</v>
      </c>
      <c r="O942" s="40">
        <v>277720543076.14001</v>
      </c>
      <c r="P942" s="37"/>
      <c r="Q942" s="38">
        <v>-4247681041613.73</v>
      </c>
      <c r="R942" s="39">
        <v>0</v>
      </c>
      <c r="S942" s="40">
        <v>-4247681041613.73</v>
      </c>
      <c r="T942" s="6"/>
    </row>
    <row r="943" spans="2:20">
      <c r="B943" s="1"/>
      <c r="C943" s="14" t="s">
        <v>944</v>
      </c>
      <c r="D943" s="11"/>
      <c r="E943" s="42"/>
      <c r="F943" s="43"/>
      <c r="G943" s="44"/>
      <c r="H943" s="41"/>
      <c r="I943" s="42"/>
      <c r="J943" s="43"/>
      <c r="K943" s="44"/>
      <c r="L943" s="41"/>
      <c r="M943" s="42"/>
      <c r="N943" s="43"/>
      <c r="O943" s="44"/>
      <c r="P943" s="41"/>
      <c r="Q943" s="42"/>
      <c r="R943" s="43"/>
      <c r="S943" s="44"/>
      <c r="T943" s="6"/>
    </row>
    <row r="944" spans="2:20">
      <c r="B944" s="1"/>
      <c r="C944" s="13" t="s">
        <v>945</v>
      </c>
      <c r="D944" s="12"/>
      <c r="E944" s="38"/>
      <c r="F944" s="39"/>
      <c r="G944" s="40"/>
      <c r="H944" s="37"/>
      <c r="I944" s="38"/>
      <c r="J944" s="39"/>
      <c r="K944" s="40"/>
      <c r="L944" s="37"/>
      <c r="M944" s="38"/>
      <c r="N944" s="39"/>
      <c r="O944" s="40"/>
      <c r="P944" s="37"/>
      <c r="Q944" s="38"/>
      <c r="R944" s="39"/>
      <c r="S944" s="40"/>
      <c r="T944" s="6"/>
    </row>
    <row r="945" spans="2:20">
      <c r="B945" s="1"/>
      <c r="C945" s="14" t="s">
        <v>946</v>
      </c>
      <c r="D945" s="11"/>
      <c r="E945" s="42">
        <v>654388415582.68994</v>
      </c>
      <c r="F945" s="43">
        <v>0</v>
      </c>
      <c r="G945" s="44">
        <v>654388415582.68994</v>
      </c>
      <c r="H945" s="41"/>
      <c r="I945" s="42">
        <v>136454806479.27</v>
      </c>
      <c r="J945" s="43">
        <v>0</v>
      </c>
      <c r="K945" s="44">
        <v>136454806479.27</v>
      </c>
      <c r="L945" s="41"/>
      <c r="M945" s="42">
        <v>75778451066.009995</v>
      </c>
      <c r="N945" s="43">
        <v>0</v>
      </c>
      <c r="O945" s="44">
        <v>75778451066.009995</v>
      </c>
      <c r="P945" s="41"/>
      <c r="Q945" s="42">
        <v>866621673127.96997</v>
      </c>
      <c r="R945" s="43">
        <v>0</v>
      </c>
      <c r="S945" s="44">
        <v>866621673127.96997</v>
      </c>
      <c r="T945" s="6"/>
    </row>
    <row r="946" spans="2:20">
      <c r="B946" s="1"/>
      <c r="C946" s="13" t="s">
        <v>947</v>
      </c>
      <c r="D946" s="12"/>
      <c r="E946" s="38">
        <v>316730094460.19</v>
      </c>
      <c r="F946" s="39">
        <v>0</v>
      </c>
      <c r="G946" s="40">
        <v>316730094460.19</v>
      </c>
      <c r="H946" s="37"/>
      <c r="I946" s="38">
        <v>26822228080.59</v>
      </c>
      <c r="J946" s="39">
        <v>0</v>
      </c>
      <c r="K946" s="40">
        <v>26822228080.59</v>
      </c>
      <c r="L946" s="37"/>
      <c r="M946" s="38">
        <v>13182005247.74</v>
      </c>
      <c r="N946" s="39">
        <v>0</v>
      </c>
      <c r="O946" s="40">
        <v>13182005247.74</v>
      </c>
      <c r="P946" s="37"/>
      <c r="Q946" s="38">
        <v>356734327788.52002</v>
      </c>
      <c r="R946" s="39">
        <v>0</v>
      </c>
      <c r="S946" s="40">
        <v>356734327788.52002</v>
      </c>
      <c r="T946" s="6"/>
    </row>
    <row r="947" spans="2:20" ht="25.5" customHeight="1">
      <c r="B947" s="1"/>
      <c r="C947" s="14" t="s">
        <v>948</v>
      </c>
      <c r="D947" s="11"/>
      <c r="E947" s="42">
        <v>232915049781.19</v>
      </c>
      <c r="F947" s="43">
        <v>0</v>
      </c>
      <c r="G947" s="44">
        <v>232915049781.19</v>
      </c>
      <c r="H947" s="41"/>
      <c r="I947" s="42">
        <v>81788199637.009995</v>
      </c>
      <c r="J947" s="43">
        <v>0</v>
      </c>
      <c r="K947" s="44">
        <v>81788199637.009995</v>
      </c>
      <c r="L947" s="41"/>
      <c r="M947" s="42">
        <v>19552239133.889999</v>
      </c>
      <c r="N947" s="43">
        <v>0</v>
      </c>
      <c r="O947" s="44">
        <v>19552239133.889999</v>
      </c>
      <c r="P947" s="41"/>
      <c r="Q947" s="42">
        <v>334255488552.09003</v>
      </c>
      <c r="R947" s="43">
        <v>0</v>
      </c>
      <c r="S947" s="44">
        <v>334255488552.09003</v>
      </c>
      <c r="T947" s="6"/>
    </row>
    <row r="948" spans="2:20">
      <c r="B948" s="1"/>
      <c r="C948" s="13" t="s">
        <v>949</v>
      </c>
      <c r="D948" s="12"/>
      <c r="E948" s="38">
        <v>104743271341.31</v>
      </c>
      <c r="F948" s="39">
        <v>0</v>
      </c>
      <c r="G948" s="40">
        <v>104743271341.31</v>
      </c>
      <c r="H948" s="37"/>
      <c r="I948" s="38">
        <v>10531505858.719999</v>
      </c>
      <c r="J948" s="39">
        <v>0</v>
      </c>
      <c r="K948" s="40">
        <v>10531505858.719999</v>
      </c>
      <c r="L948" s="37"/>
      <c r="M948" s="38">
        <v>7267827777.6000004</v>
      </c>
      <c r="N948" s="39">
        <v>0</v>
      </c>
      <c r="O948" s="40">
        <v>7267827777.6000004</v>
      </c>
      <c r="P948" s="37"/>
      <c r="Q948" s="38">
        <v>122542604977.63</v>
      </c>
      <c r="R948" s="39">
        <v>0</v>
      </c>
      <c r="S948" s="40">
        <v>122542604977.63</v>
      </c>
      <c r="T948" s="6"/>
    </row>
    <row r="949" spans="2:20">
      <c r="B949" s="1"/>
      <c r="C949" s="14" t="s">
        <v>950</v>
      </c>
      <c r="D949" s="11"/>
      <c r="E949" s="42">
        <v>0</v>
      </c>
      <c r="F949" s="43">
        <v>0</v>
      </c>
      <c r="G949" s="44">
        <v>0</v>
      </c>
      <c r="H949" s="41"/>
      <c r="I949" s="42">
        <v>17312872902.950001</v>
      </c>
      <c r="J949" s="43">
        <v>0</v>
      </c>
      <c r="K949" s="44">
        <v>17312872902.950001</v>
      </c>
      <c r="L949" s="41"/>
      <c r="M949" s="42">
        <v>35776378906.779999</v>
      </c>
      <c r="N949" s="43">
        <v>0</v>
      </c>
      <c r="O949" s="44">
        <v>35776378906.779999</v>
      </c>
      <c r="P949" s="41"/>
      <c r="Q949" s="42">
        <v>53089251809.730003</v>
      </c>
      <c r="R949" s="43">
        <v>0</v>
      </c>
      <c r="S949" s="44">
        <v>53089251809.730003</v>
      </c>
      <c r="T949" s="6"/>
    </row>
    <row r="950" spans="2:20">
      <c r="B950" s="1"/>
      <c r="C950" s="13" t="s">
        <v>951</v>
      </c>
      <c r="D950" s="12"/>
      <c r="E950" s="38">
        <v>1090494297052.21</v>
      </c>
      <c r="F950" s="39">
        <v>0</v>
      </c>
      <c r="G950" s="40">
        <v>1090494297052.21</v>
      </c>
      <c r="H950" s="37"/>
      <c r="I950" s="38">
        <v>898026116424.95996</v>
      </c>
      <c r="J950" s="39">
        <v>0</v>
      </c>
      <c r="K950" s="40">
        <v>898026116424.95996</v>
      </c>
      <c r="L950" s="37"/>
      <c r="M950" s="38">
        <v>300973685259.87</v>
      </c>
      <c r="N950" s="39">
        <v>0</v>
      </c>
      <c r="O950" s="40">
        <v>300973685259.87</v>
      </c>
      <c r="P950" s="37"/>
      <c r="Q950" s="38">
        <v>2289494098737.04</v>
      </c>
      <c r="R950" s="39">
        <v>0</v>
      </c>
      <c r="S950" s="40">
        <v>2289494098737.04</v>
      </c>
      <c r="T950" s="6"/>
    </row>
    <row r="951" spans="2:20">
      <c r="B951" s="1"/>
      <c r="C951" s="14" t="s">
        <v>952</v>
      </c>
      <c r="D951" s="11"/>
      <c r="E951" s="42">
        <v>303870577778.02002</v>
      </c>
      <c r="F951" s="43">
        <v>0</v>
      </c>
      <c r="G951" s="44">
        <v>303870577778.02002</v>
      </c>
      <c r="H951" s="41"/>
      <c r="I951" s="42">
        <v>15826165309.4</v>
      </c>
      <c r="J951" s="43">
        <v>0</v>
      </c>
      <c r="K951" s="44">
        <v>15826165309.4</v>
      </c>
      <c r="L951" s="41"/>
      <c r="M951" s="42">
        <v>5242688203.9300003</v>
      </c>
      <c r="N951" s="43">
        <v>0</v>
      </c>
      <c r="O951" s="44">
        <v>5242688203.9300003</v>
      </c>
      <c r="P951" s="41"/>
      <c r="Q951" s="42">
        <v>324939431291.34998</v>
      </c>
      <c r="R951" s="43">
        <v>0</v>
      </c>
      <c r="S951" s="44">
        <v>324939431291.34998</v>
      </c>
      <c r="T951" s="6"/>
    </row>
    <row r="952" spans="2:20" ht="25.5" customHeight="1">
      <c r="B952" s="1"/>
      <c r="C952" s="13" t="s">
        <v>953</v>
      </c>
      <c r="D952" s="12"/>
      <c r="E952" s="38">
        <v>463827184053.40002</v>
      </c>
      <c r="F952" s="39">
        <v>0</v>
      </c>
      <c r="G952" s="40">
        <v>463827184053.40002</v>
      </c>
      <c r="H952" s="37"/>
      <c r="I952" s="38">
        <v>55622124880.709999</v>
      </c>
      <c r="J952" s="39">
        <v>0</v>
      </c>
      <c r="K952" s="40">
        <v>55622124880.709999</v>
      </c>
      <c r="L952" s="37"/>
      <c r="M952" s="38">
        <v>9543557229.0799999</v>
      </c>
      <c r="N952" s="39">
        <v>0</v>
      </c>
      <c r="O952" s="40">
        <v>9543557229.0799999</v>
      </c>
      <c r="P952" s="37"/>
      <c r="Q952" s="38">
        <v>528992866163.19</v>
      </c>
      <c r="R952" s="39">
        <v>0</v>
      </c>
      <c r="S952" s="40">
        <v>528992866163.19</v>
      </c>
      <c r="T952" s="6"/>
    </row>
    <row r="953" spans="2:20">
      <c r="B953" s="1"/>
      <c r="C953" s="14" t="s">
        <v>954</v>
      </c>
      <c r="D953" s="11"/>
      <c r="E953" s="42">
        <v>316137101525.01001</v>
      </c>
      <c r="F953" s="43">
        <v>0</v>
      </c>
      <c r="G953" s="44">
        <v>316137101525.01001</v>
      </c>
      <c r="H953" s="41"/>
      <c r="I953" s="42">
        <v>818188395651.02002</v>
      </c>
      <c r="J953" s="43">
        <v>0</v>
      </c>
      <c r="K953" s="44">
        <v>818188395651.02002</v>
      </c>
      <c r="L953" s="41"/>
      <c r="M953" s="42">
        <v>277230211632.15997</v>
      </c>
      <c r="N953" s="43">
        <v>0</v>
      </c>
      <c r="O953" s="44">
        <v>277230211632.15997</v>
      </c>
      <c r="P953" s="41"/>
      <c r="Q953" s="42">
        <v>1411555708808.1899</v>
      </c>
      <c r="R953" s="43">
        <v>0</v>
      </c>
      <c r="S953" s="44">
        <v>1411555708808.1899</v>
      </c>
      <c r="T953" s="6"/>
    </row>
    <row r="954" spans="2:20">
      <c r="B954" s="1"/>
      <c r="C954" s="13" t="s">
        <v>955</v>
      </c>
      <c r="D954" s="12"/>
      <c r="E954" s="38">
        <v>6659433695.7799997</v>
      </c>
      <c r="F954" s="39">
        <v>0</v>
      </c>
      <c r="G954" s="40">
        <v>6659433695.7799997</v>
      </c>
      <c r="H954" s="37"/>
      <c r="I954" s="38">
        <v>8389430583.8299999</v>
      </c>
      <c r="J954" s="39">
        <v>0</v>
      </c>
      <c r="K954" s="40">
        <v>8389430583.8299999</v>
      </c>
      <c r="L954" s="37"/>
      <c r="M954" s="38">
        <v>8957228194.7000008</v>
      </c>
      <c r="N954" s="39">
        <v>0</v>
      </c>
      <c r="O954" s="40">
        <v>8957228194.7000008</v>
      </c>
      <c r="P954" s="37"/>
      <c r="Q954" s="38">
        <v>24006092474.310001</v>
      </c>
      <c r="R954" s="39">
        <v>0</v>
      </c>
      <c r="S954" s="40">
        <v>24006092474.310001</v>
      </c>
      <c r="T954" s="6"/>
    </row>
    <row r="955" spans="2:20" ht="15.75" customHeight="1" thickBot="1"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7"/>
    </row>
    <row r="957" spans="2:20">
      <c r="R957" s="313">
        <f>R392-R9</f>
        <v>62588286999.681152</v>
      </c>
      <c r="S957" s="313">
        <f>S392-S9</f>
        <v>-62588286999.680664</v>
      </c>
    </row>
  </sheetData>
  <mergeCells count="2">
    <mergeCell ref="C3:S3"/>
    <mergeCell ref="C4:S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52.7109375" style="62" bestFit="1" customWidth="1"/>
    <col min="4" max="4" width="4.42578125" style="62" bestFit="1" customWidth="1"/>
    <col min="5" max="5" width="10.42578125" style="62" bestFit="1" customWidth="1"/>
    <col min="6" max="6" width="8.85546875" style="62" bestFit="1" customWidth="1"/>
    <col min="7" max="7" width="5.28515625" style="62" customWidth="1"/>
    <col min="8" max="8" width="9.140625" style="62" customWidth="1"/>
    <col min="9" max="16384" width="9.140625" style="62"/>
  </cols>
  <sheetData>
    <row r="1" spans="2:7" ht="15.75" customHeight="1" thickBot="1"/>
    <row r="2" spans="2:7">
      <c r="B2" s="110"/>
      <c r="C2" s="64"/>
      <c r="D2" s="64"/>
      <c r="E2" s="64"/>
      <c r="F2" s="64"/>
      <c r="G2" s="65"/>
    </row>
    <row r="3" spans="2:7">
      <c r="B3" s="66"/>
      <c r="C3" s="329" t="s">
        <v>0</v>
      </c>
      <c r="D3" s="330"/>
      <c r="E3" s="330"/>
      <c r="F3" s="330"/>
      <c r="G3" s="67"/>
    </row>
    <row r="4" spans="2:7">
      <c r="B4" s="66"/>
      <c r="C4" s="331" t="s">
        <v>3917</v>
      </c>
      <c r="D4" s="330"/>
      <c r="E4" s="330"/>
      <c r="F4" s="330"/>
      <c r="G4" s="67"/>
    </row>
    <row r="5" spans="2:7">
      <c r="B5" s="66"/>
      <c r="C5" s="68"/>
      <c r="D5" s="69"/>
      <c r="E5" s="69"/>
      <c r="F5" s="69" t="s">
        <v>3456</v>
      </c>
      <c r="G5" s="67"/>
    </row>
    <row r="6" spans="2:7">
      <c r="B6" s="66"/>
      <c r="C6" s="68"/>
      <c r="D6" s="69"/>
      <c r="E6" s="69"/>
      <c r="F6" s="69"/>
      <c r="G6" s="67"/>
    </row>
    <row r="7" spans="2:7">
      <c r="B7" s="66"/>
      <c r="D7" s="69" t="s">
        <v>3458</v>
      </c>
      <c r="E7" s="69">
        <v>2019</v>
      </c>
      <c r="F7" s="71">
        <v>2018</v>
      </c>
      <c r="G7" s="67"/>
    </row>
    <row r="8" spans="2:7">
      <c r="B8" s="66"/>
      <c r="C8" s="68" t="s">
        <v>3540</v>
      </c>
      <c r="D8" s="69"/>
      <c r="E8" s="131"/>
      <c r="F8" s="132"/>
      <c r="G8" s="67"/>
    </row>
    <row r="9" spans="2:7">
      <c r="B9" s="66"/>
      <c r="D9" s="72"/>
      <c r="E9" s="103"/>
      <c r="F9" s="133"/>
      <c r="G9" s="67"/>
    </row>
    <row r="10" spans="2:7">
      <c r="B10" s="66"/>
      <c r="C10" s="78" t="s">
        <v>3541</v>
      </c>
      <c r="D10" s="306">
        <v>25</v>
      </c>
      <c r="E10" s="79">
        <f>'Q7'!M11</f>
        <v>1375609</v>
      </c>
      <c r="F10" s="80">
        <v>1336259</v>
      </c>
      <c r="G10" s="67"/>
    </row>
    <row r="11" spans="2:7">
      <c r="B11" s="66"/>
      <c r="C11" s="78" t="s">
        <v>3542</v>
      </c>
      <c r="D11" s="306">
        <v>26</v>
      </c>
      <c r="E11" s="79">
        <f>'Q7'!M12</f>
        <v>863997</v>
      </c>
      <c r="F11" s="80">
        <v>911691</v>
      </c>
      <c r="G11" s="67"/>
    </row>
    <row r="12" spans="2:7">
      <c r="B12" s="66"/>
      <c r="C12" s="78" t="s">
        <v>3543</v>
      </c>
      <c r="D12" s="306">
        <v>27</v>
      </c>
      <c r="E12" s="79">
        <f>'Q7'!M13</f>
        <v>217461</v>
      </c>
      <c r="F12" s="80">
        <v>135517</v>
      </c>
      <c r="G12" s="67"/>
    </row>
    <row r="13" spans="2:7">
      <c r="B13" s="66"/>
      <c r="C13" s="78" t="s">
        <v>3544</v>
      </c>
      <c r="D13" s="306">
        <v>28</v>
      </c>
      <c r="E13" s="79">
        <f>'Q7'!M14</f>
        <v>659329</v>
      </c>
      <c r="F13" s="80">
        <v>890130</v>
      </c>
      <c r="G13" s="67"/>
    </row>
    <row r="14" spans="2:7">
      <c r="B14" s="66"/>
      <c r="C14" s="78" t="s">
        <v>3545</v>
      </c>
      <c r="D14" s="306">
        <v>29</v>
      </c>
      <c r="E14" s="79">
        <f>'Q7'!M15</f>
        <v>610482</v>
      </c>
      <c r="F14" s="80">
        <v>183975</v>
      </c>
      <c r="G14" s="67"/>
    </row>
    <row r="15" spans="2:7">
      <c r="B15" s="66"/>
      <c r="C15" s="78" t="s">
        <v>3546</v>
      </c>
      <c r="D15" s="306">
        <v>30</v>
      </c>
      <c r="E15" s="79">
        <f>'Q7'!M16</f>
        <v>232604</v>
      </c>
      <c r="F15" s="80">
        <v>545094</v>
      </c>
      <c r="G15" s="67"/>
    </row>
    <row r="16" spans="2:7">
      <c r="B16" s="66"/>
      <c r="C16" s="78" t="s">
        <v>3547</v>
      </c>
      <c r="D16" s="306">
        <v>31</v>
      </c>
      <c r="E16" s="79">
        <f>'Q7'!M17</f>
        <v>2138081</v>
      </c>
      <c r="F16" s="80">
        <v>1025138</v>
      </c>
      <c r="G16" s="67"/>
    </row>
    <row r="17" spans="2:7" ht="15.75" customHeight="1" thickBot="1">
      <c r="B17" s="66"/>
      <c r="D17" s="306"/>
      <c r="E17" s="134"/>
      <c r="F17" s="135"/>
      <c r="G17" s="67"/>
    </row>
    <row r="18" spans="2:7">
      <c r="B18" s="66"/>
      <c r="C18" s="68" t="s">
        <v>3548</v>
      </c>
      <c r="D18" s="306"/>
      <c r="E18" s="85">
        <f>SUM(E10:E17)</f>
        <v>6097563</v>
      </c>
      <c r="F18" s="86">
        <v>5027804</v>
      </c>
      <c r="G18" s="67"/>
    </row>
    <row r="19" spans="2:7">
      <c r="B19" s="66"/>
      <c r="C19" s="68"/>
      <c r="D19" s="306"/>
      <c r="E19" s="89"/>
      <c r="F19" s="90"/>
      <c r="G19" s="67"/>
    </row>
    <row r="20" spans="2:7">
      <c r="B20" s="66"/>
      <c r="C20" s="68" t="s">
        <v>3549</v>
      </c>
      <c r="D20" s="306"/>
      <c r="E20" s="89"/>
      <c r="F20" s="90"/>
      <c r="G20" s="67"/>
    </row>
    <row r="21" spans="2:7">
      <c r="B21" s="66"/>
      <c r="D21" s="306"/>
      <c r="E21" s="136"/>
      <c r="F21" s="137"/>
      <c r="G21" s="67"/>
    </row>
    <row r="22" spans="2:7">
      <c r="B22" s="66"/>
      <c r="C22" s="78" t="s">
        <v>3550</v>
      </c>
      <c r="D22" s="306">
        <v>32</v>
      </c>
      <c r="E22" s="79">
        <f>'Q7'!M23</f>
        <v>689431</v>
      </c>
      <c r="F22" s="80">
        <v>686471</v>
      </c>
      <c r="G22" s="67"/>
    </row>
    <row r="23" spans="2:7">
      <c r="B23" s="66"/>
      <c r="C23" s="78" t="s">
        <v>3551</v>
      </c>
      <c r="D23" s="306">
        <v>33</v>
      </c>
      <c r="E23" s="79">
        <f>'Q7'!M24</f>
        <v>1090203</v>
      </c>
      <c r="F23" s="80">
        <v>1032028</v>
      </c>
      <c r="G23" s="67"/>
    </row>
    <row r="24" spans="2:7">
      <c r="B24" s="66"/>
      <c r="C24" s="78" t="s">
        <v>3552</v>
      </c>
      <c r="D24" s="306">
        <v>34</v>
      </c>
      <c r="E24" s="79">
        <f>'Q7'!M25</f>
        <v>476361</v>
      </c>
      <c r="F24" s="80">
        <v>448904</v>
      </c>
      <c r="G24" s="67"/>
    </row>
    <row r="25" spans="2:7">
      <c r="B25" s="66"/>
      <c r="C25" s="78" t="s">
        <v>3553</v>
      </c>
      <c r="D25" s="306">
        <v>35</v>
      </c>
      <c r="E25" s="79">
        <f>'Q7'!M26</f>
        <v>891245</v>
      </c>
      <c r="F25" s="80">
        <v>983129</v>
      </c>
      <c r="G25" s="67"/>
    </row>
    <row r="26" spans="2:7">
      <c r="B26" s="66"/>
      <c r="C26" s="78" t="s">
        <v>3554</v>
      </c>
      <c r="D26" s="306">
        <v>36</v>
      </c>
      <c r="E26" s="79">
        <f>'Q7'!M27</f>
        <v>626810</v>
      </c>
      <c r="F26" s="80">
        <v>166050</v>
      </c>
      <c r="G26" s="67"/>
    </row>
    <row r="27" spans="2:7">
      <c r="B27" s="66"/>
      <c r="C27" s="78" t="s">
        <v>3555</v>
      </c>
      <c r="D27" s="306">
        <v>37</v>
      </c>
      <c r="E27" s="79">
        <f>'Q7'!M28</f>
        <v>822703</v>
      </c>
      <c r="F27" s="80">
        <v>752353</v>
      </c>
      <c r="G27" s="67"/>
    </row>
    <row r="28" spans="2:7">
      <c r="B28" s="66"/>
      <c r="C28" s="78" t="s">
        <v>3556</v>
      </c>
      <c r="D28" s="306">
        <v>38</v>
      </c>
      <c r="E28" s="79">
        <f>'Q7'!M29</f>
        <v>7687</v>
      </c>
      <c r="F28" s="80">
        <v>8859</v>
      </c>
      <c r="G28" s="67"/>
    </row>
    <row r="29" spans="2:7" ht="24" customHeight="1">
      <c r="B29" s="66"/>
      <c r="C29" s="81" t="s">
        <v>3557</v>
      </c>
      <c r="D29" s="306">
        <v>39</v>
      </c>
      <c r="E29" s="79">
        <f>'Q7'!M30</f>
        <v>4335</v>
      </c>
      <c r="F29" s="80">
        <v>4239</v>
      </c>
      <c r="G29" s="67"/>
    </row>
    <row r="30" spans="2:7">
      <c r="B30" s="66"/>
      <c r="C30" s="78" t="s">
        <v>3558</v>
      </c>
      <c r="D30" s="306">
        <v>40</v>
      </c>
      <c r="E30" s="79">
        <f>'Q7'!M31</f>
        <v>1952779</v>
      </c>
      <c r="F30" s="80">
        <v>1117468</v>
      </c>
      <c r="G30" s="67"/>
    </row>
    <row r="31" spans="2:7" ht="15.75" customHeight="1" thickBot="1">
      <c r="B31" s="66"/>
      <c r="C31" s="102"/>
      <c r="D31" s="76"/>
      <c r="E31" s="125"/>
      <c r="F31" s="126"/>
      <c r="G31" s="67"/>
    </row>
    <row r="32" spans="2:7">
      <c r="B32" s="66"/>
      <c r="C32" s="68" t="s">
        <v>3559</v>
      </c>
      <c r="D32" s="76"/>
      <c r="E32" s="85">
        <f>SUM(E22:E30)</f>
        <v>6561554</v>
      </c>
      <c r="F32" s="86">
        <v>5199501</v>
      </c>
      <c r="G32" s="67"/>
    </row>
    <row r="33" spans="2:8" ht="15.75" customHeight="1" thickBot="1">
      <c r="B33" s="66"/>
      <c r="C33" s="102"/>
      <c r="D33" s="76"/>
      <c r="E33" s="125"/>
      <c r="F33" s="126"/>
      <c r="G33" s="67"/>
      <c r="H33" s="98"/>
    </row>
    <row r="34" spans="2:8">
      <c r="B34" s="66"/>
      <c r="C34" s="68" t="s">
        <v>3560</v>
      </c>
      <c r="D34" s="76"/>
      <c r="E34" s="85">
        <f>E18-E32</f>
        <v>-463991</v>
      </c>
      <c r="F34" s="99">
        <v>-171697</v>
      </c>
      <c r="G34" s="101"/>
    </row>
    <row r="35" spans="2:8" ht="15.75" customHeight="1" thickBot="1">
      <c r="B35" s="115"/>
      <c r="C35" s="116"/>
      <c r="D35" s="116"/>
      <c r="E35" s="116"/>
      <c r="F35" s="116"/>
      <c r="G35" s="124"/>
    </row>
  </sheetData>
  <mergeCells count="2">
    <mergeCell ref="C3:F3"/>
    <mergeCell ref="C4:F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52.7109375" style="62" bestFit="1" customWidth="1"/>
    <col min="4" max="4" width="9.140625" style="62" bestFit="1" customWidth="1"/>
    <col min="5" max="5" width="8" style="62" bestFit="1" customWidth="1"/>
    <col min="6" max="6" width="9.140625" style="62" customWidth="1"/>
    <col min="7" max="7" width="8.7109375" style="62" customWidth="1"/>
    <col min="8" max="8" width="8" style="62" customWidth="1"/>
    <col min="9" max="9" width="9.140625" style="62" customWidth="1"/>
    <col min="10" max="10" width="8.7109375" style="62" customWidth="1"/>
    <col min="11" max="11" width="7.7109375" style="62" bestFit="1" customWidth="1"/>
    <col min="12" max="12" width="9.140625" style="62" customWidth="1"/>
    <col min="13" max="13" width="9.140625" style="62" bestFit="1" customWidth="1"/>
    <col min="14" max="14" width="8" style="62" bestFit="1" customWidth="1"/>
    <col min="15" max="15" width="5.28515625" style="62" customWidth="1"/>
    <col min="16" max="16" width="9.140625" style="62" customWidth="1"/>
    <col min="17" max="17" width="10.5703125" style="62" bestFit="1" customWidth="1"/>
    <col min="18" max="18" width="9.140625" style="62" customWidth="1"/>
    <col min="19" max="16384" width="9.140625" style="62"/>
  </cols>
  <sheetData>
    <row r="1" spans="2:15" ht="15.75" customHeight="1" thickBot="1"/>
    <row r="2" spans="2:15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5">
      <c r="B4" s="66"/>
      <c r="C4" s="331" t="s">
        <v>3918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5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5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3540</v>
      </c>
      <c r="D9" s="69"/>
      <c r="E9" s="71"/>
      <c r="F9" s="69"/>
      <c r="G9" s="69"/>
      <c r="H9" s="71"/>
      <c r="I9" s="69"/>
      <c r="J9" s="69"/>
      <c r="K9" s="71"/>
      <c r="L9" s="69"/>
      <c r="M9" s="69"/>
      <c r="N9" s="71"/>
      <c r="O9" s="67"/>
    </row>
    <row r="10" spans="2:15">
      <c r="B10" s="66"/>
      <c r="C10" s="68"/>
      <c r="D10" s="69"/>
      <c r="E10" s="71"/>
      <c r="F10" s="69"/>
      <c r="G10" s="69"/>
      <c r="H10" s="71"/>
      <c r="I10" s="69"/>
      <c r="J10" s="69"/>
      <c r="K10" s="71"/>
      <c r="L10" s="69"/>
      <c r="M10" s="69"/>
      <c r="N10" s="71"/>
      <c r="O10" s="67"/>
    </row>
    <row r="11" spans="2:15">
      <c r="B11" s="66"/>
      <c r="C11" s="78" t="s">
        <v>3541</v>
      </c>
      <c r="D11" s="79">
        <f>'Q52'!D12</f>
        <v>512600</v>
      </c>
      <c r="E11" s="80">
        <v>508239</v>
      </c>
      <c r="F11" s="79"/>
      <c r="G11" s="79">
        <f>'Q52'!F12</f>
        <v>688263</v>
      </c>
      <c r="H11" s="80">
        <v>654375</v>
      </c>
      <c r="I11" s="79"/>
      <c r="J11" s="79">
        <f>'Q52'!H12</f>
        <v>174746</v>
      </c>
      <c r="K11" s="80">
        <v>173644</v>
      </c>
      <c r="L11" s="89"/>
      <c r="M11" s="79">
        <f t="shared" ref="M11:M17" si="0">SUM(D11+G11+J11)</f>
        <v>1375609</v>
      </c>
      <c r="N11" s="80">
        <v>1336259</v>
      </c>
      <c r="O11" s="67"/>
    </row>
    <row r="12" spans="2:15">
      <c r="B12" s="66"/>
      <c r="C12" s="78" t="s">
        <v>3542</v>
      </c>
      <c r="D12" s="79">
        <f>'Q53'!D13</f>
        <v>797731</v>
      </c>
      <c r="E12" s="80">
        <v>844239</v>
      </c>
      <c r="F12" s="79"/>
      <c r="G12" s="79">
        <f>'Q53'!F13</f>
        <v>40684</v>
      </c>
      <c r="H12" s="80">
        <v>40427</v>
      </c>
      <c r="I12" s="79"/>
      <c r="J12" s="79">
        <f>'Q53'!H13</f>
        <v>25582</v>
      </c>
      <c r="K12" s="80">
        <v>27026</v>
      </c>
      <c r="L12" s="89"/>
      <c r="M12" s="79">
        <f t="shared" si="0"/>
        <v>863997</v>
      </c>
      <c r="N12" s="80">
        <v>911691</v>
      </c>
      <c r="O12" s="67"/>
    </row>
    <row r="13" spans="2:15">
      <c r="B13" s="66"/>
      <c r="C13" s="78" t="s">
        <v>3543</v>
      </c>
      <c r="D13" s="79">
        <f>'Q54'!D12</f>
        <v>171565</v>
      </c>
      <c r="E13" s="80">
        <v>95231</v>
      </c>
      <c r="F13" s="79"/>
      <c r="G13" s="79">
        <f>'Q54'!F12</f>
        <v>26108</v>
      </c>
      <c r="H13" s="80">
        <v>23099</v>
      </c>
      <c r="I13" s="79"/>
      <c r="J13" s="79">
        <f>'Q54'!H12</f>
        <v>19788</v>
      </c>
      <c r="K13" s="80">
        <v>17187</v>
      </c>
      <c r="L13" s="89"/>
      <c r="M13" s="79">
        <f t="shared" si="0"/>
        <v>217461</v>
      </c>
      <c r="N13" s="80">
        <v>135517</v>
      </c>
      <c r="O13" s="67"/>
    </row>
    <row r="14" spans="2:15">
      <c r="B14" s="66"/>
      <c r="C14" s="78" t="s">
        <v>3544</v>
      </c>
      <c r="D14" s="79">
        <f>'Q55'!D16</f>
        <v>523698</v>
      </c>
      <c r="E14" s="80">
        <v>752607</v>
      </c>
      <c r="F14" s="79"/>
      <c r="G14" s="79">
        <f>'Q55'!F16</f>
        <v>80471</v>
      </c>
      <c r="H14" s="80">
        <v>75163</v>
      </c>
      <c r="I14" s="79"/>
      <c r="J14" s="79">
        <f>'Q55'!H16</f>
        <v>55160</v>
      </c>
      <c r="K14" s="80">
        <v>62361</v>
      </c>
      <c r="L14" s="89"/>
      <c r="M14" s="79">
        <f t="shared" si="0"/>
        <v>659329</v>
      </c>
      <c r="N14" s="80">
        <v>890130</v>
      </c>
      <c r="O14" s="67"/>
    </row>
    <row r="15" spans="2:15">
      <c r="B15" s="66"/>
      <c r="C15" s="78" t="s">
        <v>3545</v>
      </c>
      <c r="D15" s="79">
        <f>'Q56'!D17</f>
        <v>5690</v>
      </c>
      <c r="E15" s="80">
        <v>93386</v>
      </c>
      <c r="F15" s="79"/>
      <c r="G15" s="79">
        <f>'Q56'!F17</f>
        <v>553222</v>
      </c>
      <c r="H15" s="80">
        <v>18607</v>
      </c>
      <c r="I15" s="79"/>
      <c r="J15" s="79">
        <f>'Q56'!H17</f>
        <v>51570</v>
      </c>
      <c r="K15" s="80">
        <v>71982</v>
      </c>
      <c r="L15" s="89"/>
      <c r="M15" s="79">
        <f t="shared" si="0"/>
        <v>610482</v>
      </c>
      <c r="N15" s="80">
        <v>183975</v>
      </c>
      <c r="O15" s="67"/>
    </row>
    <row r="16" spans="2:15">
      <c r="B16" s="66"/>
      <c r="C16" s="78" t="s">
        <v>3546</v>
      </c>
      <c r="D16" s="79">
        <f>'Q57'!D14</f>
        <v>143033</v>
      </c>
      <c r="E16" s="80">
        <v>395384</v>
      </c>
      <c r="F16" s="79"/>
      <c r="G16" s="79">
        <f>'Q57'!F14</f>
        <v>50975</v>
      </c>
      <c r="H16" s="80">
        <v>117014</v>
      </c>
      <c r="I16" s="79"/>
      <c r="J16" s="79">
        <f>'Q57'!H14</f>
        <v>38596</v>
      </c>
      <c r="K16" s="80">
        <v>32695</v>
      </c>
      <c r="L16" s="89"/>
      <c r="M16" s="79">
        <f t="shared" si="0"/>
        <v>232604</v>
      </c>
      <c r="N16" s="80">
        <v>545094</v>
      </c>
      <c r="O16" s="67"/>
    </row>
    <row r="17" spans="2:17">
      <c r="B17" s="66"/>
      <c r="C17" s="78" t="s">
        <v>3547</v>
      </c>
      <c r="D17" s="79">
        <f>'Q58'!D15</f>
        <v>914034</v>
      </c>
      <c r="E17" s="80">
        <v>395699</v>
      </c>
      <c r="F17" s="79"/>
      <c r="G17" s="79">
        <f>'Q58'!F15</f>
        <v>992667</v>
      </c>
      <c r="H17" s="80">
        <v>375642</v>
      </c>
      <c r="I17" s="79"/>
      <c r="J17" s="79">
        <f>'Q58'!H15</f>
        <v>231380</v>
      </c>
      <c r="K17" s="80">
        <v>253797</v>
      </c>
      <c r="L17" s="89"/>
      <c r="M17" s="79">
        <f t="shared" si="0"/>
        <v>2138081</v>
      </c>
      <c r="N17" s="80">
        <v>1025138</v>
      </c>
      <c r="O17" s="67"/>
    </row>
    <row r="18" spans="2:17" ht="15.75" customHeight="1" thickBot="1">
      <c r="B18" s="66"/>
      <c r="C18" s="68"/>
      <c r="D18" s="97"/>
      <c r="E18" s="114"/>
      <c r="F18" s="79"/>
      <c r="G18" s="82"/>
      <c r="H18" s="83"/>
      <c r="I18" s="79"/>
      <c r="J18" s="82"/>
      <c r="K18" s="83"/>
      <c r="L18" s="89"/>
      <c r="M18" s="97"/>
      <c r="N18" s="114"/>
      <c r="O18" s="67"/>
    </row>
    <row r="19" spans="2:17">
      <c r="B19" s="66"/>
      <c r="C19" s="68" t="s">
        <v>3548</v>
      </c>
      <c r="D19" s="89">
        <f>SUM(D11:D17)</f>
        <v>3068351</v>
      </c>
      <c r="E19" s="90">
        <v>3084785</v>
      </c>
      <c r="F19" s="89"/>
      <c r="G19" s="89">
        <f>SUM(G11:G17)</f>
        <v>2432390</v>
      </c>
      <c r="H19" s="90">
        <v>1304327</v>
      </c>
      <c r="I19" s="89"/>
      <c r="J19" s="89">
        <f>SUM(J11:J17)</f>
        <v>596822</v>
      </c>
      <c r="K19" s="90">
        <v>638692</v>
      </c>
      <c r="L19" s="89"/>
      <c r="M19" s="89">
        <f>SUM(D19+G19+J19)</f>
        <v>6097563</v>
      </c>
      <c r="N19" s="90">
        <v>5027804</v>
      </c>
      <c r="O19" s="67"/>
      <c r="Q19" s="109"/>
    </row>
    <row r="20" spans="2:17">
      <c r="B20" s="66"/>
      <c r="C20" s="68"/>
      <c r="D20" s="89"/>
      <c r="E20" s="90"/>
      <c r="F20" s="89"/>
      <c r="G20" s="89"/>
      <c r="H20" s="90"/>
      <c r="I20" s="89"/>
      <c r="J20" s="89"/>
      <c r="K20" s="90"/>
      <c r="L20" s="89"/>
      <c r="M20" s="89"/>
      <c r="N20" s="90"/>
      <c r="O20" s="67"/>
      <c r="Q20" s="109"/>
    </row>
    <row r="21" spans="2:17">
      <c r="B21" s="66"/>
      <c r="C21" s="68" t="s">
        <v>3549</v>
      </c>
      <c r="D21" s="89"/>
      <c r="E21" s="90"/>
      <c r="F21" s="89"/>
      <c r="G21" s="89"/>
      <c r="H21" s="90"/>
      <c r="I21" s="89"/>
      <c r="J21" s="89"/>
      <c r="K21" s="90"/>
      <c r="L21" s="89"/>
      <c r="M21" s="89"/>
      <c r="N21" s="90"/>
      <c r="O21" s="67"/>
      <c r="Q21" s="109"/>
    </row>
    <row r="22" spans="2:17">
      <c r="B22" s="66"/>
      <c r="C22" s="68"/>
      <c r="D22" s="89"/>
      <c r="E22" s="90"/>
      <c r="F22" s="89"/>
      <c r="G22" s="89"/>
      <c r="H22" s="90"/>
      <c r="I22" s="89"/>
      <c r="J22" s="89"/>
      <c r="K22" s="90"/>
      <c r="L22" s="89"/>
      <c r="M22" s="89"/>
      <c r="N22" s="90"/>
      <c r="O22" s="67"/>
    </row>
    <row r="23" spans="2:17">
      <c r="B23" s="66"/>
      <c r="C23" s="78" t="s">
        <v>3550</v>
      </c>
      <c r="D23" s="79">
        <f>'Q59'!D13</f>
        <v>180106</v>
      </c>
      <c r="E23" s="80">
        <v>173154</v>
      </c>
      <c r="F23" s="79"/>
      <c r="G23" s="79">
        <f>'Q59'!F13</f>
        <v>269068</v>
      </c>
      <c r="H23" s="80">
        <v>265036</v>
      </c>
      <c r="I23" s="79"/>
      <c r="J23" s="79">
        <f>'Q59'!H13</f>
        <v>240257</v>
      </c>
      <c r="K23" s="80">
        <v>248281</v>
      </c>
      <c r="L23" s="89"/>
      <c r="M23" s="79">
        <f t="shared" ref="M23:M31" si="1">SUM(D23+G23+J23)</f>
        <v>689431</v>
      </c>
      <c r="N23" s="80">
        <v>686471</v>
      </c>
      <c r="O23" s="67"/>
    </row>
    <row r="24" spans="2:17">
      <c r="B24" s="66"/>
      <c r="C24" s="78" t="s">
        <v>3551</v>
      </c>
      <c r="D24" s="79">
        <f>'Q60'!D15</f>
        <v>858090</v>
      </c>
      <c r="E24" s="80">
        <v>816140</v>
      </c>
      <c r="F24" s="79"/>
      <c r="G24" s="79">
        <f>'Q60'!F15</f>
        <v>180773</v>
      </c>
      <c r="H24" s="80">
        <v>168547</v>
      </c>
      <c r="I24" s="79"/>
      <c r="J24" s="79">
        <f>'Q60'!H15</f>
        <v>51340</v>
      </c>
      <c r="K24" s="80">
        <v>47341</v>
      </c>
      <c r="L24" s="89"/>
      <c r="M24" s="79">
        <f t="shared" si="1"/>
        <v>1090203</v>
      </c>
      <c r="N24" s="80">
        <v>1032028</v>
      </c>
      <c r="O24" s="67"/>
    </row>
    <row r="25" spans="2:17">
      <c r="B25" s="66"/>
      <c r="C25" s="78" t="s">
        <v>3552</v>
      </c>
      <c r="D25" s="79">
        <f>'Q61'!D12</f>
        <v>148645</v>
      </c>
      <c r="E25" s="80">
        <v>131360</v>
      </c>
      <c r="F25" s="79"/>
      <c r="G25" s="79">
        <f>'Q61'!F12</f>
        <v>134135</v>
      </c>
      <c r="H25" s="80">
        <v>129358</v>
      </c>
      <c r="I25" s="79"/>
      <c r="J25" s="79">
        <f>'Q61'!H12</f>
        <v>193581</v>
      </c>
      <c r="K25" s="80">
        <v>188186</v>
      </c>
      <c r="L25" s="89"/>
      <c r="M25" s="79">
        <f t="shared" si="1"/>
        <v>476361</v>
      </c>
      <c r="N25" s="80">
        <v>448904</v>
      </c>
      <c r="O25" s="67"/>
    </row>
    <row r="26" spans="2:17">
      <c r="B26" s="66"/>
      <c r="C26" s="78" t="s">
        <v>3553</v>
      </c>
      <c r="D26" s="79">
        <f>'Q62'!D15</f>
        <v>822053</v>
      </c>
      <c r="E26" s="80">
        <v>898579</v>
      </c>
      <c r="F26" s="79"/>
      <c r="G26" s="79">
        <f>'Q62'!F15</f>
        <v>53568</v>
      </c>
      <c r="H26" s="80">
        <v>67077</v>
      </c>
      <c r="I26" s="79"/>
      <c r="J26" s="79">
        <f>'Q62'!H15</f>
        <v>15624</v>
      </c>
      <c r="K26" s="80">
        <v>17473</v>
      </c>
      <c r="L26" s="89"/>
      <c r="M26" s="79">
        <f t="shared" si="1"/>
        <v>891245</v>
      </c>
      <c r="N26" s="80">
        <v>983129</v>
      </c>
      <c r="O26" s="67"/>
    </row>
    <row r="27" spans="2:17">
      <c r="B27" s="66"/>
      <c r="C27" s="78" t="s">
        <v>3554</v>
      </c>
      <c r="D27" s="79">
        <f>'Q63'!D17</f>
        <v>23604</v>
      </c>
      <c r="E27" s="80">
        <v>115758</v>
      </c>
      <c r="F27" s="79"/>
      <c r="G27" s="79">
        <f>'Q63'!F17</f>
        <v>568541</v>
      </c>
      <c r="H27" s="80">
        <v>15764</v>
      </c>
      <c r="I27" s="79"/>
      <c r="J27" s="79">
        <f>'Q63'!H17</f>
        <v>34665</v>
      </c>
      <c r="K27" s="80">
        <v>34528</v>
      </c>
      <c r="L27" s="89"/>
      <c r="M27" s="79">
        <f t="shared" si="1"/>
        <v>626810</v>
      </c>
      <c r="N27" s="80">
        <v>166050</v>
      </c>
      <c r="O27" s="67"/>
    </row>
    <row r="28" spans="2:17">
      <c r="B28" s="66"/>
      <c r="C28" s="78" t="s">
        <v>3555</v>
      </c>
      <c r="D28" s="79">
        <f>'Q64'!D14</f>
        <v>368186</v>
      </c>
      <c r="E28" s="80">
        <v>528360</v>
      </c>
      <c r="F28" s="79"/>
      <c r="G28" s="79">
        <f>'Q64'!F14</f>
        <v>365487</v>
      </c>
      <c r="H28" s="80">
        <v>132254</v>
      </c>
      <c r="I28" s="79"/>
      <c r="J28" s="79">
        <f>'Q64'!H14</f>
        <v>89030</v>
      </c>
      <c r="K28" s="80">
        <v>91738</v>
      </c>
      <c r="L28" s="89"/>
      <c r="M28" s="79">
        <f t="shared" si="1"/>
        <v>822703</v>
      </c>
      <c r="N28" s="80">
        <v>752353</v>
      </c>
      <c r="O28" s="67"/>
    </row>
    <row r="29" spans="2:17">
      <c r="B29" s="66"/>
      <c r="C29" s="78" t="s">
        <v>3556</v>
      </c>
      <c r="D29" s="79">
        <f>'Q65'!D11</f>
        <v>91</v>
      </c>
      <c r="E29" s="80">
        <v>270</v>
      </c>
      <c r="F29" s="79"/>
      <c r="G29" s="79">
        <f>'Q65'!F11</f>
        <v>3305</v>
      </c>
      <c r="H29" s="80">
        <v>3382</v>
      </c>
      <c r="I29" s="79"/>
      <c r="J29" s="79">
        <f>'Q65'!H11</f>
        <v>4291</v>
      </c>
      <c r="K29" s="80">
        <v>5208</v>
      </c>
      <c r="L29" s="89"/>
      <c r="M29" s="79">
        <f t="shared" si="1"/>
        <v>7687</v>
      </c>
      <c r="N29" s="80">
        <v>8859</v>
      </c>
      <c r="O29" s="67"/>
    </row>
    <row r="30" spans="2:17" ht="24" customHeight="1">
      <c r="B30" s="66"/>
      <c r="C30" s="81" t="s">
        <v>3561</v>
      </c>
      <c r="D30" s="79">
        <f>'Q66'!D12</f>
        <v>2239</v>
      </c>
      <c r="E30" s="80">
        <v>2358</v>
      </c>
      <c r="F30" s="79"/>
      <c r="G30" s="79">
        <f>'Q66'!F12</f>
        <v>256</v>
      </c>
      <c r="H30" s="80">
        <v>19</v>
      </c>
      <c r="I30" s="79"/>
      <c r="J30" s="79">
        <f>'Q66'!H12</f>
        <v>1840</v>
      </c>
      <c r="K30" s="80">
        <v>1862</v>
      </c>
      <c r="L30" s="89"/>
      <c r="M30" s="79">
        <f t="shared" si="1"/>
        <v>4335</v>
      </c>
      <c r="N30" s="80">
        <v>4239</v>
      </c>
      <c r="O30" s="67"/>
    </row>
    <row r="31" spans="2:17">
      <c r="B31" s="66"/>
      <c r="C31" s="78" t="s">
        <v>3558</v>
      </c>
      <c r="D31" s="79">
        <f>'Q67'!D17</f>
        <v>726900</v>
      </c>
      <c r="E31" s="80">
        <v>260016</v>
      </c>
      <c r="F31" s="79"/>
      <c r="G31" s="79">
        <f>'Q67'!F17</f>
        <v>1004544</v>
      </c>
      <c r="H31" s="80">
        <v>592882</v>
      </c>
      <c r="I31" s="79"/>
      <c r="J31" s="79">
        <f>'Q67'!H17</f>
        <v>221335</v>
      </c>
      <c r="K31" s="80">
        <v>264570</v>
      </c>
      <c r="L31" s="89"/>
      <c r="M31" s="79">
        <f t="shared" si="1"/>
        <v>1952779</v>
      </c>
      <c r="N31" s="80">
        <v>1117468</v>
      </c>
      <c r="O31" s="67"/>
    </row>
    <row r="32" spans="2:17" ht="15.75" customHeight="1" thickBot="1">
      <c r="B32" s="66"/>
      <c r="C32" s="68"/>
      <c r="D32" s="97"/>
      <c r="E32" s="114"/>
      <c r="F32" s="89"/>
      <c r="G32" s="97"/>
      <c r="H32" s="114"/>
      <c r="I32" s="89"/>
      <c r="J32" s="97"/>
      <c r="K32" s="114"/>
      <c r="L32" s="89"/>
      <c r="M32" s="97"/>
      <c r="N32" s="114"/>
      <c r="O32" s="67"/>
    </row>
    <row r="33" spans="2:17">
      <c r="B33" s="66"/>
      <c r="C33" s="68" t="s">
        <v>3559</v>
      </c>
      <c r="D33" s="89">
        <f>SUM(D23:D31)</f>
        <v>3129914</v>
      </c>
      <c r="E33" s="90">
        <v>2925995</v>
      </c>
      <c r="F33" s="89"/>
      <c r="G33" s="89">
        <f>SUM(G23:G31)</f>
        <v>2579677</v>
      </c>
      <c r="H33" s="90">
        <v>1374319</v>
      </c>
      <c r="I33" s="89"/>
      <c r="J33" s="89">
        <f>SUM(J23:J31)</f>
        <v>851963</v>
      </c>
      <c r="K33" s="90">
        <v>899187</v>
      </c>
      <c r="L33" s="89"/>
      <c r="M33" s="89">
        <f>SUM(D33+G33+J33)</f>
        <v>6561554</v>
      </c>
      <c r="N33" s="90">
        <v>5199501</v>
      </c>
      <c r="O33" s="67"/>
    </row>
    <row r="34" spans="2:17" ht="15.75" customHeight="1" thickBot="1">
      <c r="B34" s="66"/>
      <c r="C34" s="68"/>
      <c r="D34" s="97"/>
      <c r="E34" s="114"/>
      <c r="F34" s="89"/>
      <c r="G34" s="97"/>
      <c r="H34" s="114"/>
      <c r="I34" s="89"/>
      <c r="J34" s="97"/>
      <c r="K34" s="114"/>
      <c r="L34" s="89"/>
      <c r="M34" s="97"/>
      <c r="N34" s="114"/>
      <c r="O34" s="67"/>
    </row>
    <row r="35" spans="2:17">
      <c r="B35" s="66"/>
      <c r="C35" s="68" t="s">
        <v>3560</v>
      </c>
      <c r="D35" s="89">
        <f>D19-D33</f>
        <v>-61563</v>
      </c>
      <c r="E35" s="90">
        <v>158790</v>
      </c>
      <c r="F35" s="112"/>
      <c r="G35" s="89">
        <f>G19-G33</f>
        <v>-147287</v>
      </c>
      <c r="H35" s="90">
        <v>-69992</v>
      </c>
      <c r="I35" s="112"/>
      <c r="J35" s="89">
        <f>J19-J33</f>
        <v>-255141</v>
      </c>
      <c r="K35" s="90">
        <v>-260495</v>
      </c>
      <c r="L35" s="112"/>
      <c r="M35" s="89">
        <f>M19-M33</f>
        <v>-463991</v>
      </c>
      <c r="N35" s="90">
        <v>-171697</v>
      </c>
      <c r="O35" s="67"/>
      <c r="Q35" s="109"/>
    </row>
    <row r="36" spans="2:17" ht="15.75" customHeight="1" thickBot="1">
      <c r="B36" s="115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07"/>
    </row>
    <row r="40" spans="2:17">
      <c r="J40" s="109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34.42578125" style="62" bestFit="1" customWidth="1"/>
    <col min="4" max="4" width="8.7109375" style="62" customWidth="1"/>
    <col min="5" max="5" width="7.85546875" style="62" bestFit="1" customWidth="1"/>
    <col min="6" max="6" width="9.140625" style="62" customWidth="1"/>
    <col min="7" max="7" width="34.140625" style="62" bestFit="1" customWidth="1"/>
    <col min="8" max="8" width="8.7109375" style="62" customWidth="1"/>
    <col min="9" max="9" width="8.85546875" style="62" bestFit="1" customWidth="1"/>
    <col min="10" max="10" width="5.28515625" style="62" customWidth="1"/>
    <col min="11" max="11" width="9.140625" style="62" customWidth="1"/>
    <col min="12" max="16384" width="9.140625" style="62"/>
  </cols>
  <sheetData>
    <row r="1" spans="2:10" ht="15.75" customHeight="1" thickBot="1"/>
    <row r="2" spans="2:10">
      <c r="B2" s="63"/>
      <c r="C2" s="64"/>
      <c r="D2" s="64"/>
      <c r="E2" s="64"/>
      <c r="F2" s="64"/>
      <c r="G2" s="64"/>
      <c r="H2" s="64"/>
      <c r="I2" s="64"/>
      <c r="J2" s="65"/>
    </row>
    <row r="3" spans="2:10">
      <c r="B3" s="66"/>
      <c r="C3" s="329" t="s">
        <v>0</v>
      </c>
      <c r="D3" s="330"/>
      <c r="E3" s="330"/>
      <c r="F3" s="330"/>
      <c r="G3" s="330"/>
      <c r="H3" s="330"/>
      <c r="I3" s="330"/>
      <c r="J3" s="67"/>
    </row>
    <row r="4" spans="2:10">
      <c r="B4" s="66"/>
      <c r="C4" s="331" t="s">
        <v>3919</v>
      </c>
      <c r="D4" s="330"/>
      <c r="E4" s="330"/>
      <c r="F4" s="330"/>
      <c r="G4" s="330"/>
      <c r="H4" s="330"/>
      <c r="I4" s="330"/>
      <c r="J4" s="67"/>
    </row>
    <row r="5" spans="2:10">
      <c r="B5" s="66"/>
      <c r="C5" s="68"/>
      <c r="D5" s="69"/>
      <c r="E5" s="69"/>
      <c r="F5" s="69"/>
      <c r="G5" s="68"/>
      <c r="H5" s="69"/>
      <c r="I5" s="69" t="s">
        <v>3456</v>
      </c>
      <c r="J5" s="67"/>
    </row>
    <row r="6" spans="2:10">
      <c r="B6" s="66"/>
      <c r="C6" s="68"/>
      <c r="D6" s="69"/>
      <c r="E6" s="69"/>
      <c r="F6" s="69"/>
      <c r="G6" s="68"/>
      <c r="H6" s="69"/>
      <c r="I6" s="69"/>
      <c r="J6" s="67"/>
    </row>
    <row r="7" spans="2:10">
      <c r="B7" s="66"/>
      <c r="D7" s="69">
        <v>2019</v>
      </c>
      <c r="E7" s="71">
        <v>2018</v>
      </c>
      <c r="H7" s="69">
        <v>2019</v>
      </c>
      <c r="I7" s="71">
        <v>2018</v>
      </c>
      <c r="J7" s="67"/>
    </row>
    <row r="8" spans="2:10">
      <c r="B8" s="66"/>
      <c r="C8" s="68" t="s">
        <v>3562</v>
      </c>
      <c r="D8" s="73"/>
      <c r="E8" s="138"/>
      <c r="F8" s="73"/>
      <c r="G8" s="68" t="s">
        <v>3563</v>
      </c>
      <c r="H8" s="87"/>
      <c r="I8" s="139"/>
      <c r="J8" s="67"/>
    </row>
    <row r="9" spans="2:10">
      <c r="B9" s="66"/>
      <c r="C9" s="102"/>
      <c r="D9" s="73"/>
      <c r="E9" s="138"/>
      <c r="F9" s="73"/>
      <c r="G9" s="73"/>
      <c r="H9" s="87"/>
      <c r="I9" s="139"/>
      <c r="J9" s="67"/>
    </row>
    <row r="10" spans="2:10">
      <c r="B10" s="66"/>
      <c r="C10" s="75" t="s">
        <v>3564</v>
      </c>
      <c r="D10" s="96"/>
      <c r="E10" s="120"/>
      <c r="F10" s="73"/>
      <c r="G10" s="75" t="s">
        <v>3565</v>
      </c>
      <c r="H10" s="91"/>
      <c r="I10" s="140"/>
      <c r="J10" s="67"/>
    </row>
    <row r="11" spans="2:10">
      <c r="B11" s="66"/>
      <c r="C11" s="95" t="s">
        <v>3566</v>
      </c>
      <c r="D11" s="89">
        <f>'Q9'!M12</f>
        <v>1282928</v>
      </c>
      <c r="E11" s="90">
        <v>1158436</v>
      </c>
      <c r="F11" s="119"/>
      <c r="G11" s="78" t="s">
        <v>3567</v>
      </c>
      <c r="H11" s="79">
        <f>'Q10'!M12</f>
        <v>1172608</v>
      </c>
      <c r="I11" s="80">
        <v>1129074</v>
      </c>
      <c r="J11" s="67"/>
    </row>
    <row r="12" spans="2:10">
      <c r="B12" s="66"/>
      <c r="C12" s="78" t="s">
        <v>3568</v>
      </c>
      <c r="D12" s="79">
        <f>'Q9'!M13</f>
        <v>1234765</v>
      </c>
      <c r="E12" s="80">
        <v>1113680</v>
      </c>
      <c r="F12" s="119"/>
      <c r="G12" s="78" t="s">
        <v>3569</v>
      </c>
      <c r="H12" s="79">
        <f>'Q10'!M13</f>
        <v>320304</v>
      </c>
      <c r="I12" s="80">
        <v>311016</v>
      </c>
      <c r="J12" s="67"/>
    </row>
    <row r="13" spans="2:10" ht="15.75" customHeight="1" thickBot="1">
      <c r="B13" s="66"/>
      <c r="C13" s="78" t="s">
        <v>3570</v>
      </c>
      <c r="D13" s="79">
        <f>'Q9'!M14</f>
        <v>47817</v>
      </c>
      <c r="E13" s="80">
        <v>44377</v>
      </c>
      <c r="F13" s="119"/>
      <c r="G13" s="78" t="s">
        <v>3571</v>
      </c>
      <c r="H13" s="82">
        <f>'Q10'!M14</f>
        <v>1933927</v>
      </c>
      <c r="I13" s="83">
        <v>1811940</v>
      </c>
      <c r="J13" s="67"/>
    </row>
    <row r="14" spans="2:10">
      <c r="B14" s="66"/>
      <c r="C14" s="78" t="s">
        <v>3572</v>
      </c>
      <c r="D14" s="79">
        <f>'Q9'!M15</f>
        <v>346</v>
      </c>
      <c r="E14" s="80">
        <v>379</v>
      </c>
      <c r="F14" s="119"/>
      <c r="G14" s="84" t="s">
        <v>3573</v>
      </c>
      <c r="H14" s="89">
        <f>SUM(H11:H13)</f>
        <v>3426839</v>
      </c>
      <c r="I14" s="90">
        <v>3252030</v>
      </c>
      <c r="J14" s="67"/>
    </row>
    <row r="15" spans="2:10">
      <c r="B15" s="66"/>
      <c r="C15" s="95" t="s">
        <v>3542</v>
      </c>
      <c r="D15" s="89">
        <f>'Q9'!M16</f>
        <v>916732</v>
      </c>
      <c r="E15" s="90">
        <v>904276</v>
      </c>
      <c r="F15" s="119"/>
      <c r="G15" s="78"/>
      <c r="H15" s="79"/>
      <c r="I15" s="80"/>
      <c r="J15" s="67"/>
    </row>
    <row r="16" spans="2:10">
      <c r="B16" s="66"/>
      <c r="C16" s="78" t="s">
        <v>3574</v>
      </c>
      <c r="D16" s="79">
        <f>'Q9'!M17</f>
        <v>887714</v>
      </c>
      <c r="E16" s="80">
        <v>874856</v>
      </c>
      <c r="F16" s="119"/>
      <c r="G16" s="78"/>
      <c r="H16" s="79"/>
      <c r="I16" s="80"/>
      <c r="J16" s="67"/>
    </row>
    <row r="17" spans="2:10">
      <c r="B17" s="66"/>
      <c r="C17" s="81" t="s">
        <v>3575</v>
      </c>
      <c r="D17" s="79">
        <f>'Q9'!M18</f>
        <v>19728</v>
      </c>
      <c r="E17" s="80">
        <v>21010</v>
      </c>
      <c r="F17" s="96"/>
      <c r="G17" s="119"/>
      <c r="H17" s="79"/>
      <c r="I17" s="80"/>
      <c r="J17" s="67"/>
    </row>
    <row r="18" spans="2:10" ht="24" customHeight="1">
      <c r="B18" s="66"/>
      <c r="C18" s="81" t="s">
        <v>3576</v>
      </c>
      <c r="D18" s="79">
        <f>'Q9'!M19</f>
        <v>4</v>
      </c>
      <c r="E18" s="80">
        <v>14</v>
      </c>
      <c r="F18" s="141"/>
      <c r="G18" s="142"/>
      <c r="H18" s="89"/>
      <c r="I18" s="90"/>
      <c r="J18" s="67"/>
    </row>
    <row r="19" spans="2:10" ht="24" customHeight="1">
      <c r="B19" s="66"/>
      <c r="C19" s="81" t="s">
        <v>3577</v>
      </c>
      <c r="D19" s="79">
        <f>'Q9'!M20</f>
        <v>9286</v>
      </c>
      <c r="E19" s="80">
        <v>8396</v>
      </c>
      <c r="F19" s="96"/>
      <c r="G19" s="78"/>
      <c r="H19" s="79"/>
      <c r="I19" s="80"/>
      <c r="J19" s="67"/>
    </row>
    <row r="20" spans="2:10">
      <c r="B20" s="66"/>
      <c r="C20" s="95" t="s">
        <v>3578</v>
      </c>
      <c r="D20" s="89">
        <f>'Q9'!M21</f>
        <v>278107</v>
      </c>
      <c r="E20" s="90">
        <v>156544</v>
      </c>
      <c r="F20" s="119"/>
      <c r="G20" s="78"/>
      <c r="H20" s="79"/>
      <c r="I20" s="80"/>
      <c r="J20" s="67"/>
    </row>
    <row r="21" spans="2:10">
      <c r="B21" s="66"/>
      <c r="C21" s="95" t="s">
        <v>3579</v>
      </c>
      <c r="D21" s="89">
        <f>'Q9'!M22</f>
        <v>70</v>
      </c>
      <c r="E21" s="90">
        <v>75</v>
      </c>
      <c r="F21" s="119"/>
      <c r="G21" s="78"/>
      <c r="H21" s="79"/>
      <c r="I21" s="80"/>
      <c r="J21" s="67"/>
    </row>
    <row r="22" spans="2:10">
      <c r="B22" s="66"/>
      <c r="C22" s="95" t="s">
        <v>3580</v>
      </c>
      <c r="D22" s="89">
        <f>'Q9'!M23</f>
        <v>2481</v>
      </c>
      <c r="E22" s="90">
        <v>2685</v>
      </c>
      <c r="F22" s="119"/>
      <c r="G22" s="78"/>
      <c r="H22" s="79"/>
      <c r="I22" s="80"/>
      <c r="J22" s="67"/>
    </row>
    <row r="23" spans="2:10">
      <c r="B23" s="66"/>
      <c r="C23" s="95" t="s">
        <v>3581</v>
      </c>
      <c r="D23" s="89">
        <f>'Q9'!M24</f>
        <v>83948</v>
      </c>
      <c r="E23" s="90">
        <v>68354</v>
      </c>
      <c r="F23" s="119"/>
      <c r="G23" s="78"/>
      <c r="H23" s="79"/>
      <c r="I23" s="80"/>
      <c r="J23" s="67"/>
    </row>
    <row r="24" spans="2:10">
      <c r="B24" s="66"/>
      <c r="C24" s="95" t="s">
        <v>3582</v>
      </c>
      <c r="D24" s="89">
        <f>'Q9'!M25</f>
        <v>541847</v>
      </c>
      <c r="E24" s="90">
        <v>537481</v>
      </c>
      <c r="F24" s="119"/>
      <c r="G24" s="78"/>
      <c r="H24" s="79"/>
      <c r="I24" s="80"/>
      <c r="J24" s="67"/>
    </row>
    <row r="25" spans="2:10" ht="15.75" customHeight="1" thickBot="1">
      <c r="B25" s="66"/>
      <c r="C25" s="95" t="s">
        <v>3583</v>
      </c>
      <c r="D25" s="97">
        <f>'Q9'!M26</f>
        <v>62172</v>
      </c>
      <c r="E25" s="114">
        <v>58100</v>
      </c>
      <c r="F25" s="96"/>
      <c r="G25" s="68"/>
      <c r="H25" s="79"/>
      <c r="I25" s="80"/>
      <c r="J25" s="67"/>
    </row>
    <row r="26" spans="2:10">
      <c r="B26" s="66"/>
      <c r="C26" s="84" t="s">
        <v>3584</v>
      </c>
      <c r="D26" s="89">
        <f>SUM(D11+D15+D20+D21+D22+D23+D24+D25)</f>
        <v>3168285</v>
      </c>
      <c r="E26" s="90">
        <v>2885951</v>
      </c>
      <c r="F26" s="96"/>
      <c r="G26" s="78"/>
      <c r="H26" s="79"/>
      <c r="I26" s="80"/>
      <c r="J26" s="67"/>
    </row>
    <row r="27" spans="2:10">
      <c r="B27" s="66"/>
      <c r="C27" s="78"/>
      <c r="D27" s="89"/>
      <c r="E27" s="90"/>
      <c r="F27" s="96"/>
      <c r="G27" s="75" t="s">
        <v>3585</v>
      </c>
      <c r="H27" s="89"/>
      <c r="I27" s="90"/>
      <c r="J27" s="67"/>
    </row>
    <row r="28" spans="2:10">
      <c r="B28" s="66"/>
      <c r="C28" s="75" t="s">
        <v>3586</v>
      </c>
      <c r="D28" s="89"/>
      <c r="E28" s="90"/>
      <c r="F28" s="96"/>
      <c r="G28" s="78" t="s">
        <v>3490</v>
      </c>
      <c r="H28" s="79">
        <f>'Q10'!M18</f>
        <v>119080</v>
      </c>
      <c r="I28" s="80">
        <v>122165</v>
      </c>
      <c r="J28" s="101"/>
    </row>
    <row r="29" spans="2:10">
      <c r="B29" s="66"/>
      <c r="C29" s="95" t="s">
        <v>3587</v>
      </c>
      <c r="D29" s="89">
        <f>'Q9'!M30</f>
        <v>990729</v>
      </c>
      <c r="E29" s="90">
        <v>948064</v>
      </c>
      <c r="F29" s="96"/>
      <c r="G29" s="78" t="s">
        <v>3588</v>
      </c>
      <c r="H29" s="79">
        <f>'Q10'!M19</f>
        <v>85524</v>
      </c>
      <c r="I29" s="80">
        <v>81751</v>
      </c>
      <c r="J29" s="67"/>
    </row>
    <row r="30" spans="2:10" ht="15.75" customHeight="1" thickBot="1">
      <c r="B30" s="66"/>
      <c r="C30" s="78" t="s">
        <v>3589</v>
      </c>
      <c r="D30" s="79">
        <f>'Q9'!M31</f>
        <v>962332</v>
      </c>
      <c r="E30" s="80">
        <v>933272</v>
      </c>
      <c r="F30" s="73"/>
      <c r="G30" s="78" t="s">
        <v>3590</v>
      </c>
      <c r="H30" s="82">
        <f>'Q10'!M20</f>
        <v>791131</v>
      </c>
      <c r="I30" s="83">
        <v>819004</v>
      </c>
      <c r="J30" s="67"/>
    </row>
    <row r="31" spans="2:10">
      <c r="B31" s="66"/>
      <c r="C31" s="78" t="s">
        <v>3591</v>
      </c>
      <c r="D31" s="79">
        <f>'Q9'!M32</f>
        <v>28397</v>
      </c>
      <c r="E31" s="80">
        <v>14792</v>
      </c>
      <c r="F31" s="73"/>
      <c r="G31" s="84" t="s">
        <v>3592</v>
      </c>
      <c r="H31" s="89">
        <f>SUM(H28:H30)</f>
        <v>995735</v>
      </c>
      <c r="I31" s="90">
        <v>1022920</v>
      </c>
      <c r="J31" s="67"/>
    </row>
    <row r="32" spans="2:10">
      <c r="B32" s="66"/>
      <c r="C32" s="95" t="s">
        <v>3593</v>
      </c>
      <c r="D32" s="89">
        <f>'Q9'!M33</f>
        <v>5904</v>
      </c>
      <c r="E32" s="90">
        <v>11836</v>
      </c>
      <c r="F32" s="73"/>
      <c r="G32" s="78"/>
      <c r="H32" s="79"/>
      <c r="I32" s="80"/>
      <c r="J32" s="67"/>
    </row>
    <row r="33" spans="2:10">
      <c r="B33" s="66"/>
      <c r="C33" s="95" t="s">
        <v>3594</v>
      </c>
      <c r="D33" s="89">
        <f>'Q9'!M34</f>
        <v>157330</v>
      </c>
      <c r="E33" s="90">
        <v>165578</v>
      </c>
      <c r="F33" s="73"/>
      <c r="G33" s="78"/>
      <c r="H33" s="79"/>
      <c r="I33" s="80"/>
      <c r="J33" s="67"/>
    </row>
    <row r="34" spans="2:10">
      <c r="B34" s="66"/>
      <c r="C34" s="95" t="s">
        <v>3595</v>
      </c>
      <c r="D34" s="89">
        <f>'Q9'!M35</f>
        <v>11279</v>
      </c>
      <c r="E34" s="90">
        <v>16335</v>
      </c>
      <c r="F34" s="73"/>
      <c r="G34" s="78"/>
      <c r="H34" s="79"/>
      <c r="I34" s="80"/>
      <c r="J34" s="67"/>
    </row>
    <row r="35" spans="2:10">
      <c r="B35" s="66"/>
      <c r="C35" s="95" t="s">
        <v>3596</v>
      </c>
      <c r="D35" s="89">
        <f>'Q9'!M36</f>
        <v>144035</v>
      </c>
      <c r="E35" s="90">
        <v>273582</v>
      </c>
      <c r="F35" s="73"/>
      <c r="G35" s="78"/>
      <c r="H35" s="79"/>
      <c r="I35" s="80"/>
      <c r="J35" s="67"/>
    </row>
    <row r="36" spans="2:10" ht="15.75" customHeight="1" thickBot="1">
      <c r="B36" s="66"/>
      <c r="C36" s="78" t="s">
        <v>3597</v>
      </c>
      <c r="D36" s="82">
        <f>'Q9'!M37</f>
        <v>47387</v>
      </c>
      <c r="E36" s="83">
        <v>184212</v>
      </c>
      <c r="F36" s="73"/>
      <c r="G36" s="78"/>
      <c r="H36" s="79"/>
      <c r="I36" s="80"/>
      <c r="J36" s="67"/>
    </row>
    <row r="37" spans="2:10">
      <c r="B37" s="66"/>
      <c r="C37" s="84" t="s">
        <v>3598</v>
      </c>
      <c r="D37" s="89">
        <f>SUM(D29+D32+D33+D34+D35+D36)</f>
        <v>1356664</v>
      </c>
      <c r="E37" s="90">
        <v>1415395</v>
      </c>
      <c r="F37" s="73"/>
      <c r="G37" s="78"/>
      <c r="H37" s="79"/>
      <c r="I37" s="80"/>
      <c r="J37" s="67"/>
    </row>
    <row r="38" spans="2:10">
      <c r="B38" s="66"/>
      <c r="C38" s="102"/>
      <c r="D38" s="112"/>
      <c r="E38" s="113"/>
      <c r="F38" s="73"/>
      <c r="G38" s="78"/>
      <c r="H38" s="79"/>
      <c r="I38" s="80"/>
      <c r="J38" s="67"/>
    </row>
    <row r="39" spans="2:10">
      <c r="B39" s="66"/>
      <c r="C39" s="75" t="s">
        <v>3599</v>
      </c>
      <c r="D39" s="89">
        <f>'Q9'!M40</f>
        <v>161051</v>
      </c>
      <c r="E39" s="90">
        <v>157322</v>
      </c>
      <c r="F39" s="73"/>
      <c r="G39" s="84"/>
      <c r="H39" s="79"/>
      <c r="I39" s="80"/>
      <c r="J39" s="67"/>
    </row>
    <row r="40" spans="2:10">
      <c r="B40" s="66"/>
      <c r="C40" s="75" t="s">
        <v>3600</v>
      </c>
      <c r="D40" s="89">
        <f>'Q9'!M41</f>
        <v>3899</v>
      </c>
      <c r="E40" s="90">
        <v>1776</v>
      </c>
      <c r="F40" s="102"/>
      <c r="G40" s="73"/>
      <c r="H40" s="79"/>
      <c r="I40" s="80"/>
      <c r="J40" s="67"/>
    </row>
    <row r="41" spans="2:10" ht="15.75" customHeight="1" thickBot="1">
      <c r="B41" s="66"/>
      <c r="C41" s="68"/>
      <c r="D41" s="97"/>
      <c r="E41" s="114"/>
      <c r="F41" s="96"/>
      <c r="G41" s="68"/>
      <c r="H41" s="97"/>
      <c r="I41" s="114"/>
      <c r="J41" s="67"/>
    </row>
    <row r="42" spans="2:10" ht="24" customHeight="1">
      <c r="B42" s="66"/>
      <c r="C42" s="143" t="s">
        <v>3601</v>
      </c>
      <c r="D42" s="89">
        <f>SUM(D26+D37+D39+D40)</f>
        <v>4689899</v>
      </c>
      <c r="E42" s="90">
        <v>4460444</v>
      </c>
      <c r="F42" s="96"/>
      <c r="G42" s="143" t="s">
        <v>3602</v>
      </c>
      <c r="H42" s="144">
        <f>SUM(H14+H31)</f>
        <v>4422574</v>
      </c>
      <c r="I42" s="145">
        <v>4274950</v>
      </c>
      <c r="J42" s="67"/>
    </row>
    <row r="43" spans="2:10">
      <c r="B43" s="66"/>
      <c r="C43" s="68" t="s">
        <v>3603</v>
      </c>
      <c r="D43" s="89" t="str">
        <f>IF(D42&lt;H42,H42-D42,"-")</f>
        <v>-</v>
      </c>
      <c r="E43" s="146"/>
      <c r="F43" s="96"/>
      <c r="G43" s="68" t="s">
        <v>3604</v>
      </c>
      <c r="H43" s="89">
        <f>IF(D42&gt;H42,D42-H42,"-")</f>
        <v>267325</v>
      </c>
      <c r="I43" s="90">
        <v>185494</v>
      </c>
      <c r="J43" s="67"/>
    </row>
    <row r="44" spans="2:10" ht="15.75" customHeight="1" thickBot="1">
      <c r="B44" s="115"/>
      <c r="C44" s="116"/>
      <c r="D44" s="116"/>
      <c r="E44" s="116"/>
      <c r="F44" s="116"/>
      <c r="G44" s="116"/>
      <c r="H44" s="116"/>
      <c r="I44" s="116"/>
      <c r="J44" s="107"/>
    </row>
    <row r="48" spans="2:10">
      <c r="G48" s="147"/>
    </row>
  </sheetData>
  <mergeCells count="2">
    <mergeCell ref="C3:I3"/>
    <mergeCell ref="C4:I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34.42578125" style="62" bestFit="1" customWidth="1"/>
    <col min="4" max="4" width="8.7109375" style="62" customWidth="1"/>
    <col min="5" max="5" width="7.85546875" style="62" bestFit="1" customWidth="1"/>
    <col min="6" max="6" width="9.140625" style="62" customWidth="1"/>
    <col min="7" max="7" width="8.7109375" style="62" customWidth="1"/>
    <col min="8" max="8" width="6.5703125" style="62" bestFit="1" customWidth="1"/>
    <col min="9" max="9" width="9.140625" style="62" customWidth="1"/>
    <col min="10" max="10" width="8.7109375" style="62" customWidth="1"/>
    <col min="11" max="11" width="6.5703125" style="62" bestFit="1" customWidth="1"/>
    <col min="12" max="12" width="9.140625" style="62" customWidth="1"/>
    <col min="13" max="13" width="8.7109375" style="62" customWidth="1"/>
    <col min="14" max="14" width="7.85546875" style="62" bestFit="1" customWidth="1"/>
    <col min="15" max="15" width="5.28515625" style="62" customWidth="1"/>
    <col min="16" max="16" width="9.140625" style="62" customWidth="1"/>
    <col min="17" max="16384" width="9.140625" style="62"/>
  </cols>
  <sheetData>
    <row r="1" spans="2:15" ht="15.75" customHeight="1" thickBot="1"/>
    <row r="2" spans="2:15">
      <c r="B2" s="63"/>
      <c r="C2" s="64"/>
      <c r="D2" s="148"/>
      <c r="E2" s="64"/>
      <c r="F2" s="64"/>
      <c r="G2" s="148"/>
      <c r="H2" s="64"/>
      <c r="I2" s="64"/>
      <c r="J2" s="148"/>
      <c r="K2" s="148"/>
      <c r="L2" s="64"/>
      <c r="M2" s="148"/>
      <c r="N2" s="148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5">
      <c r="B4" s="66"/>
      <c r="C4" s="331" t="s">
        <v>3920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5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5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3562</v>
      </c>
      <c r="D9" s="69"/>
      <c r="E9" s="71"/>
      <c r="F9" s="69"/>
      <c r="G9" s="69"/>
      <c r="H9" s="71"/>
      <c r="I9" s="69"/>
      <c r="J9" s="69"/>
      <c r="K9" s="71"/>
      <c r="L9" s="69"/>
      <c r="M9" s="69"/>
      <c r="N9" s="71"/>
      <c r="O9" s="67"/>
    </row>
    <row r="10" spans="2:15">
      <c r="B10" s="66"/>
      <c r="C10" s="102"/>
      <c r="D10" s="96"/>
      <c r="E10" s="71"/>
      <c r="F10" s="69"/>
      <c r="G10" s="96"/>
      <c r="H10" s="120"/>
      <c r="I10" s="69"/>
      <c r="J10" s="96"/>
      <c r="K10" s="120"/>
      <c r="L10" s="69"/>
      <c r="M10" s="96"/>
      <c r="N10" s="120"/>
      <c r="O10" s="67"/>
    </row>
    <row r="11" spans="2:15">
      <c r="B11" s="66"/>
      <c r="C11" s="75" t="s">
        <v>3564</v>
      </c>
      <c r="D11" s="96"/>
      <c r="E11" s="71"/>
      <c r="F11" s="69"/>
      <c r="G11" s="96"/>
      <c r="H11" s="120"/>
      <c r="I11" s="69"/>
      <c r="J11" s="96"/>
      <c r="K11" s="120"/>
      <c r="L11" s="69"/>
      <c r="M11" s="96"/>
      <c r="N11" s="120"/>
      <c r="O11" s="67"/>
    </row>
    <row r="12" spans="2:15">
      <c r="B12" s="66"/>
      <c r="C12" s="95" t="s">
        <v>3566</v>
      </c>
      <c r="D12" s="89">
        <f>SUM(D13:D15)</f>
        <v>545809</v>
      </c>
      <c r="E12" s="90">
        <v>507174</v>
      </c>
      <c r="F12" s="112"/>
      <c r="G12" s="89">
        <f>SUM(G13:G15)</f>
        <v>579927</v>
      </c>
      <c r="H12" s="90">
        <v>505170</v>
      </c>
      <c r="I12" s="112"/>
      <c r="J12" s="89">
        <f>SUM(J13:J15)</f>
        <v>157192</v>
      </c>
      <c r="K12" s="90">
        <v>146092</v>
      </c>
      <c r="L12" s="112"/>
      <c r="M12" s="89">
        <f t="shared" ref="M12:M27" si="0">SUM(D12+G12+J12)</f>
        <v>1282928</v>
      </c>
      <c r="N12" s="90">
        <v>1158436</v>
      </c>
      <c r="O12" s="67"/>
    </row>
    <row r="13" spans="2:15">
      <c r="B13" s="66"/>
      <c r="C13" s="78" t="s">
        <v>3568</v>
      </c>
      <c r="D13" s="79">
        <v>537225</v>
      </c>
      <c r="E13" s="80">
        <v>497565</v>
      </c>
      <c r="F13" s="79"/>
      <c r="G13" s="79">
        <v>551920</v>
      </c>
      <c r="H13" s="80">
        <v>481010</v>
      </c>
      <c r="I13" s="79"/>
      <c r="J13" s="79">
        <v>145620</v>
      </c>
      <c r="K13" s="80">
        <v>135105</v>
      </c>
      <c r="L13" s="79"/>
      <c r="M13" s="79">
        <f t="shared" si="0"/>
        <v>1234765</v>
      </c>
      <c r="N13" s="80">
        <v>1113680</v>
      </c>
      <c r="O13" s="121"/>
    </row>
    <row r="14" spans="2:15">
      <c r="B14" s="66"/>
      <c r="C14" s="78" t="s">
        <v>3570</v>
      </c>
      <c r="D14" s="79">
        <v>8584</v>
      </c>
      <c r="E14" s="80">
        <v>9609</v>
      </c>
      <c r="F14" s="79"/>
      <c r="G14" s="79">
        <v>28007</v>
      </c>
      <c r="H14" s="80">
        <v>24160</v>
      </c>
      <c r="I14" s="79"/>
      <c r="J14" s="79">
        <v>11226</v>
      </c>
      <c r="K14" s="80">
        <v>10608</v>
      </c>
      <c r="L14" s="79"/>
      <c r="M14" s="79">
        <f t="shared" si="0"/>
        <v>47817</v>
      </c>
      <c r="N14" s="80">
        <v>44377</v>
      </c>
      <c r="O14" s="122"/>
    </row>
    <row r="15" spans="2:15">
      <c r="B15" s="66"/>
      <c r="C15" s="78" t="s">
        <v>3572</v>
      </c>
      <c r="D15" s="79">
        <v>0</v>
      </c>
      <c r="E15" s="80">
        <v>0</v>
      </c>
      <c r="F15" s="79"/>
      <c r="G15" s="79">
        <v>0</v>
      </c>
      <c r="H15" s="80">
        <v>0</v>
      </c>
      <c r="I15" s="79"/>
      <c r="J15" s="79">
        <v>346</v>
      </c>
      <c r="K15" s="80">
        <v>379</v>
      </c>
      <c r="L15" s="79"/>
      <c r="M15" s="79">
        <f t="shared" si="0"/>
        <v>346</v>
      </c>
      <c r="N15" s="80">
        <v>379</v>
      </c>
      <c r="O15" s="122"/>
    </row>
    <row r="16" spans="2:15">
      <c r="B16" s="66"/>
      <c r="C16" s="95" t="s">
        <v>3605</v>
      </c>
      <c r="D16" s="89">
        <f>SUM(D17:D20)</f>
        <v>853407</v>
      </c>
      <c r="E16" s="90">
        <v>844484</v>
      </c>
      <c r="F16" s="79"/>
      <c r="G16" s="89">
        <f>SUM(G17:G20)</f>
        <v>39273</v>
      </c>
      <c r="H16" s="90">
        <v>37936</v>
      </c>
      <c r="I16" s="79"/>
      <c r="J16" s="89">
        <f>SUM(J17:J20)</f>
        <v>24052</v>
      </c>
      <c r="K16" s="90">
        <v>21856</v>
      </c>
      <c r="L16" s="79"/>
      <c r="M16" s="89">
        <f t="shared" si="0"/>
        <v>916732</v>
      </c>
      <c r="N16" s="90">
        <v>904276</v>
      </c>
      <c r="O16" s="122"/>
    </row>
    <row r="17" spans="2:16">
      <c r="B17" s="66"/>
      <c r="C17" s="78" t="s">
        <v>3574</v>
      </c>
      <c r="D17" s="79">
        <v>838109</v>
      </c>
      <c r="E17" s="80">
        <v>826772</v>
      </c>
      <c r="F17" s="79"/>
      <c r="G17" s="79">
        <v>35443</v>
      </c>
      <c r="H17" s="80">
        <v>34825</v>
      </c>
      <c r="I17" s="79"/>
      <c r="J17" s="79">
        <v>14162</v>
      </c>
      <c r="K17" s="80">
        <v>13259</v>
      </c>
      <c r="L17" s="79"/>
      <c r="M17" s="79">
        <f t="shared" si="0"/>
        <v>887714</v>
      </c>
      <c r="N17" s="80">
        <v>874856</v>
      </c>
      <c r="O17" s="122"/>
    </row>
    <row r="18" spans="2:16" ht="24" customHeight="1">
      <c r="B18" s="66"/>
      <c r="C18" s="81" t="s">
        <v>3606</v>
      </c>
      <c r="D18" s="79">
        <v>15298</v>
      </c>
      <c r="E18" s="80">
        <v>17712</v>
      </c>
      <c r="F18" s="79"/>
      <c r="G18" s="79">
        <v>3578</v>
      </c>
      <c r="H18" s="80">
        <v>3111</v>
      </c>
      <c r="I18" s="79"/>
      <c r="J18" s="79">
        <v>852</v>
      </c>
      <c r="K18" s="80">
        <v>187</v>
      </c>
      <c r="L18" s="79"/>
      <c r="M18" s="79">
        <f t="shared" si="0"/>
        <v>19728</v>
      </c>
      <c r="N18" s="80">
        <v>21010</v>
      </c>
      <c r="O18" s="122"/>
    </row>
    <row r="19" spans="2:16" ht="24" customHeight="1">
      <c r="B19" s="66"/>
      <c r="C19" s="81" t="s">
        <v>3576</v>
      </c>
      <c r="D19" s="79">
        <v>0</v>
      </c>
      <c r="E19" s="80">
        <v>0</v>
      </c>
      <c r="F19" s="79"/>
      <c r="G19" s="79">
        <v>0</v>
      </c>
      <c r="H19" s="80">
        <v>0</v>
      </c>
      <c r="I19" s="79"/>
      <c r="J19" s="79">
        <v>4</v>
      </c>
      <c r="K19" s="80">
        <v>14</v>
      </c>
      <c r="L19" s="79"/>
      <c r="M19" s="79">
        <f t="shared" si="0"/>
        <v>4</v>
      </c>
      <c r="N19" s="80">
        <v>14</v>
      </c>
      <c r="O19" s="122"/>
    </row>
    <row r="20" spans="2:16" ht="24" customHeight="1">
      <c r="B20" s="66"/>
      <c r="C20" s="81" t="s">
        <v>3577</v>
      </c>
      <c r="D20" s="79">
        <v>0</v>
      </c>
      <c r="E20" s="80">
        <v>0</v>
      </c>
      <c r="F20" s="112"/>
      <c r="G20" s="79">
        <v>252</v>
      </c>
      <c r="H20" s="80">
        <v>0</v>
      </c>
      <c r="I20" s="112"/>
      <c r="J20" s="79">
        <v>9034</v>
      </c>
      <c r="K20" s="80">
        <v>8396</v>
      </c>
      <c r="L20" s="112"/>
      <c r="M20" s="79">
        <f t="shared" si="0"/>
        <v>9286</v>
      </c>
      <c r="N20" s="80">
        <v>8396</v>
      </c>
      <c r="O20" s="122"/>
    </row>
    <row r="21" spans="2:16">
      <c r="B21" s="66"/>
      <c r="C21" s="95" t="s">
        <v>3578</v>
      </c>
      <c r="D21" s="89">
        <v>202456</v>
      </c>
      <c r="E21" s="90">
        <v>111846</v>
      </c>
      <c r="F21" s="112"/>
      <c r="G21" s="89">
        <v>56978</v>
      </c>
      <c r="H21" s="90">
        <v>30289</v>
      </c>
      <c r="I21" s="112"/>
      <c r="J21" s="89">
        <v>18673</v>
      </c>
      <c r="K21" s="90">
        <v>14409</v>
      </c>
      <c r="L21" s="112"/>
      <c r="M21" s="89">
        <f t="shared" si="0"/>
        <v>278107</v>
      </c>
      <c r="N21" s="90">
        <v>156544</v>
      </c>
      <c r="O21" s="122"/>
    </row>
    <row r="22" spans="2:16">
      <c r="B22" s="66"/>
      <c r="C22" s="95" t="s">
        <v>3579</v>
      </c>
      <c r="D22" s="89">
        <v>22</v>
      </c>
      <c r="E22" s="90">
        <v>21</v>
      </c>
      <c r="F22" s="112"/>
      <c r="G22" s="89">
        <v>40</v>
      </c>
      <c r="H22" s="90">
        <v>45</v>
      </c>
      <c r="I22" s="112"/>
      <c r="J22" s="89">
        <v>8</v>
      </c>
      <c r="K22" s="90">
        <v>9</v>
      </c>
      <c r="L22" s="112"/>
      <c r="M22" s="89">
        <f t="shared" si="0"/>
        <v>70</v>
      </c>
      <c r="N22" s="90">
        <v>75</v>
      </c>
      <c r="O22" s="122"/>
    </row>
    <row r="23" spans="2:16">
      <c r="B23" s="66"/>
      <c r="C23" s="95" t="s">
        <v>3580</v>
      </c>
      <c r="D23" s="89">
        <v>1606</v>
      </c>
      <c r="E23" s="90">
        <v>2056</v>
      </c>
      <c r="F23" s="112"/>
      <c r="G23" s="89">
        <v>849</v>
      </c>
      <c r="H23" s="90">
        <v>570</v>
      </c>
      <c r="I23" s="112"/>
      <c r="J23" s="89">
        <v>26</v>
      </c>
      <c r="K23" s="90">
        <v>59</v>
      </c>
      <c r="L23" s="112"/>
      <c r="M23" s="89">
        <f t="shared" si="0"/>
        <v>2481</v>
      </c>
      <c r="N23" s="90">
        <v>2685</v>
      </c>
      <c r="O23" s="122"/>
    </row>
    <row r="24" spans="2:16">
      <c r="B24" s="66"/>
      <c r="C24" s="95" t="s">
        <v>3581</v>
      </c>
      <c r="D24" s="89">
        <v>56703</v>
      </c>
      <c r="E24" s="90">
        <v>42482</v>
      </c>
      <c r="F24" s="79"/>
      <c r="G24" s="89">
        <v>14961</v>
      </c>
      <c r="H24" s="90">
        <v>14030</v>
      </c>
      <c r="I24" s="79"/>
      <c r="J24" s="89">
        <v>12284</v>
      </c>
      <c r="K24" s="90">
        <v>11842</v>
      </c>
      <c r="L24" s="79"/>
      <c r="M24" s="89">
        <f t="shared" si="0"/>
        <v>83948</v>
      </c>
      <c r="N24" s="90">
        <v>68354</v>
      </c>
      <c r="O24" s="122"/>
    </row>
    <row r="25" spans="2:16">
      <c r="B25" s="66"/>
      <c r="C25" s="95" t="s">
        <v>3582</v>
      </c>
      <c r="D25" s="89">
        <v>1258</v>
      </c>
      <c r="E25" s="90">
        <v>1235</v>
      </c>
      <c r="F25" s="79"/>
      <c r="G25" s="89">
        <v>178671</v>
      </c>
      <c r="H25" s="90">
        <v>162965</v>
      </c>
      <c r="I25" s="79"/>
      <c r="J25" s="89">
        <v>361918</v>
      </c>
      <c r="K25" s="90">
        <v>373281</v>
      </c>
      <c r="L25" s="79"/>
      <c r="M25" s="89">
        <f t="shared" si="0"/>
        <v>541847</v>
      </c>
      <c r="N25" s="90">
        <v>537481</v>
      </c>
      <c r="O25" s="122"/>
    </row>
    <row r="26" spans="2:16" ht="15.75" customHeight="1" thickBot="1">
      <c r="B26" s="66"/>
      <c r="C26" s="95" t="s">
        <v>3583</v>
      </c>
      <c r="D26" s="97">
        <v>29755</v>
      </c>
      <c r="E26" s="114">
        <v>26365</v>
      </c>
      <c r="F26" s="79"/>
      <c r="G26" s="97">
        <v>19647</v>
      </c>
      <c r="H26" s="114">
        <v>17604</v>
      </c>
      <c r="I26" s="79"/>
      <c r="J26" s="97">
        <v>12770</v>
      </c>
      <c r="K26" s="114">
        <v>14131</v>
      </c>
      <c r="L26" s="79"/>
      <c r="M26" s="97">
        <f t="shared" si="0"/>
        <v>62172</v>
      </c>
      <c r="N26" s="114">
        <v>58100</v>
      </c>
      <c r="O26" s="122"/>
    </row>
    <row r="27" spans="2:16">
      <c r="B27" s="66"/>
      <c r="C27" s="84" t="s">
        <v>3584</v>
      </c>
      <c r="D27" s="89">
        <f>SUM(D12+D16+D21+D22+D23+D24+D25+D26)</f>
        <v>1691016</v>
      </c>
      <c r="E27" s="90">
        <v>1535663</v>
      </c>
      <c r="F27" s="79"/>
      <c r="G27" s="89">
        <f>SUM(G12+G16+G21+G22+G23+G24+G25+G26)</f>
        <v>890346</v>
      </c>
      <c r="H27" s="90">
        <v>768609</v>
      </c>
      <c r="I27" s="79"/>
      <c r="J27" s="89">
        <f>SUM(J12+J16+J21+J22+J23+J24+J25+J26)</f>
        <v>586923</v>
      </c>
      <c r="K27" s="90">
        <v>581679</v>
      </c>
      <c r="L27" s="79"/>
      <c r="M27" s="89">
        <f t="shared" si="0"/>
        <v>3168285</v>
      </c>
      <c r="N27" s="90">
        <v>2885951</v>
      </c>
      <c r="O27" s="122"/>
    </row>
    <row r="28" spans="2:16">
      <c r="B28" s="66"/>
      <c r="C28" s="78"/>
      <c r="D28" s="79"/>
      <c r="E28" s="80"/>
      <c r="F28" s="79"/>
      <c r="G28" s="79"/>
      <c r="H28" s="80"/>
      <c r="I28" s="79"/>
      <c r="J28" s="79"/>
      <c r="K28" s="80"/>
      <c r="L28" s="79"/>
      <c r="M28" s="79"/>
      <c r="N28" s="80"/>
      <c r="O28" s="122"/>
      <c r="P28" s="147"/>
    </row>
    <row r="29" spans="2:16">
      <c r="B29" s="66"/>
      <c r="C29" s="75" t="s">
        <v>3586</v>
      </c>
      <c r="D29" s="79"/>
      <c r="E29" s="80"/>
      <c r="F29" s="79"/>
      <c r="G29" s="79"/>
      <c r="H29" s="80"/>
      <c r="I29" s="79"/>
      <c r="J29" s="79"/>
      <c r="K29" s="80"/>
      <c r="L29" s="79"/>
      <c r="M29" s="79"/>
      <c r="N29" s="80"/>
      <c r="O29" s="122"/>
    </row>
    <row r="30" spans="2:16">
      <c r="B30" s="66"/>
      <c r="C30" s="95" t="s">
        <v>3587</v>
      </c>
      <c r="D30" s="89">
        <f>SUM(D31:D32)</f>
        <v>971802</v>
      </c>
      <c r="E30" s="90">
        <v>930676</v>
      </c>
      <c r="F30" s="79"/>
      <c r="G30" s="89">
        <f>SUM(G31:G32)</f>
        <v>10080</v>
      </c>
      <c r="H30" s="90">
        <v>11946</v>
      </c>
      <c r="I30" s="79"/>
      <c r="J30" s="89">
        <f>SUM(J31:J32)</f>
        <v>8847</v>
      </c>
      <c r="K30" s="90">
        <v>5442</v>
      </c>
      <c r="L30" s="79"/>
      <c r="M30" s="89">
        <f t="shared" ref="M30:M38" si="1">SUM(D30+G30+J30)</f>
        <v>990729</v>
      </c>
      <c r="N30" s="90">
        <v>948064</v>
      </c>
      <c r="O30" s="122"/>
    </row>
    <row r="31" spans="2:16">
      <c r="B31" s="66"/>
      <c r="C31" s="78" t="s">
        <v>3607</v>
      </c>
      <c r="D31" s="79">
        <v>950585</v>
      </c>
      <c r="E31" s="80">
        <v>923156</v>
      </c>
      <c r="F31" s="112"/>
      <c r="G31" s="79">
        <v>4429</v>
      </c>
      <c r="H31" s="80">
        <v>5864</v>
      </c>
      <c r="I31" s="112"/>
      <c r="J31" s="79">
        <v>7318</v>
      </c>
      <c r="K31" s="80">
        <v>4251</v>
      </c>
      <c r="L31" s="112"/>
      <c r="M31" s="79">
        <f t="shared" si="1"/>
        <v>962332</v>
      </c>
      <c r="N31" s="80">
        <v>933271</v>
      </c>
      <c r="O31" s="122"/>
    </row>
    <row r="32" spans="2:16">
      <c r="B32" s="66"/>
      <c r="C32" s="78" t="s">
        <v>3608</v>
      </c>
      <c r="D32" s="79">
        <v>21217</v>
      </c>
      <c r="E32" s="80">
        <v>7520</v>
      </c>
      <c r="F32" s="112"/>
      <c r="G32" s="79">
        <v>5651</v>
      </c>
      <c r="H32" s="80">
        <v>6082</v>
      </c>
      <c r="I32" s="112"/>
      <c r="J32" s="79">
        <v>1529</v>
      </c>
      <c r="K32" s="80">
        <v>1191</v>
      </c>
      <c r="L32" s="112"/>
      <c r="M32" s="79">
        <f t="shared" si="1"/>
        <v>28397</v>
      </c>
      <c r="N32" s="80">
        <v>14793</v>
      </c>
      <c r="O32" s="122"/>
    </row>
    <row r="33" spans="2:17">
      <c r="B33" s="66"/>
      <c r="C33" s="95" t="s">
        <v>3593</v>
      </c>
      <c r="D33" s="89">
        <v>3974</v>
      </c>
      <c r="E33" s="90">
        <v>5704</v>
      </c>
      <c r="F33" s="112"/>
      <c r="G33" s="89">
        <v>1094</v>
      </c>
      <c r="H33" s="90">
        <v>5339</v>
      </c>
      <c r="I33" s="112"/>
      <c r="J33" s="89">
        <v>836</v>
      </c>
      <c r="K33" s="90">
        <v>793</v>
      </c>
      <c r="L33" s="112"/>
      <c r="M33" s="89">
        <f t="shared" si="1"/>
        <v>5904</v>
      </c>
      <c r="N33" s="80">
        <v>11836</v>
      </c>
      <c r="O33" s="67"/>
    </row>
    <row r="34" spans="2:17">
      <c r="B34" s="66"/>
      <c r="C34" s="95" t="s">
        <v>3594</v>
      </c>
      <c r="D34" s="89">
        <v>156700</v>
      </c>
      <c r="E34" s="90">
        <v>164897</v>
      </c>
      <c r="F34" s="89"/>
      <c r="G34" s="89">
        <v>535</v>
      </c>
      <c r="H34" s="90">
        <v>593</v>
      </c>
      <c r="I34" s="89"/>
      <c r="J34" s="89">
        <v>95</v>
      </c>
      <c r="K34" s="90">
        <v>88</v>
      </c>
      <c r="L34" s="79"/>
      <c r="M34" s="89">
        <f t="shared" si="1"/>
        <v>157330</v>
      </c>
      <c r="N34" s="90">
        <v>165578</v>
      </c>
      <c r="O34" s="67"/>
      <c r="Q34" s="103"/>
    </row>
    <row r="35" spans="2:17">
      <c r="B35" s="66"/>
      <c r="C35" s="95" t="s">
        <v>3595</v>
      </c>
      <c r="D35" s="89">
        <v>22</v>
      </c>
      <c r="E35" s="90">
        <v>26</v>
      </c>
      <c r="F35" s="89"/>
      <c r="G35" s="89">
        <v>2681</v>
      </c>
      <c r="H35" s="90">
        <v>4227</v>
      </c>
      <c r="I35" s="89"/>
      <c r="J35" s="89">
        <v>8576</v>
      </c>
      <c r="K35" s="90">
        <v>12082</v>
      </c>
      <c r="L35" s="79"/>
      <c r="M35" s="89">
        <f t="shared" si="1"/>
        <v>11279</v>
      </c>
      <c r="N35" s="90">
        <v>16335</v>
      </c>
      <c r="O35" s="67"/>
    </row>
    <row r="36" spans="2:17">
      <c r="B36" s="66"/>
      <c r="C36" s="95" t="s">
        <v>3596</v>
      </c>
      <c r="D36" s="89">
        <v>135386</v>
      </c>
      <c r="E36" s="90">
        <v>269490</v>
      </c>
      <c r="F36" s="89"/>
      <c r="G36" s="89">
        <v>5147</v>
      </c>
      <c r="H36" s="90">
        <v>1821</v>
      </c>
      <c r="I36" s="89"/>
      <c r="J36" s="89">
        <v>3502</v>
      </c>
      <c r="K36" s="90">
        <v>2271</v>
      </c>
      <c r="L36" s="79"/>
      <c r="M36" s="89">
        <f t="shared" si="1"/>
        <v>144035</v>
      </c>
      <c r="N36" s="90">
        <v>273582</v>
      </c>
      <c r="O36" s="67"/>
    </row>
    <row r="37" spans="2:17" ht="15.75" customHeight="1" thickBot="1">
      <c r="B37" s="98"/>
      <c r="C37" s="78" t="s">
        <v>3609</v>
      </c>
      <c r="D37" s="82">
        <v>47387</v>
      </c>
      <c r="E37" s="83">
        <v>184212</v>
      </c>
      <c r="F37" s="89"/>
      <c r="G37" s="82">
        <v>0</v>
      </c>
      <c r="H37" s="83">
        <v>0</v>
      </c>
      <c r="I37" s="89"/>
      <c r="J37" s="82">
        <v>0</v>
      </c>
      <c r="K37" s="83">
        <v>0</v>
      </c>
      <c r="L37" s="79"/>
      <c r="M37" s="82">
        <f t="shared" si="1"/>
        <v>47387</v>
      </c>
      <c r="N37" s="83">
        <v>184212</v>
      </c>
      <c r="O37" s="67"/>
    </row>
    <row r="38" spans="2:17">
      <c r="B38" s="66"/>
      <c r="C38" s="84" t="s">
        <v>3598</v>
      </c>
      <c r="D38" s="89">
        <f>SUM(D30+D33+D34+D35+D36+D37)</f>
        <v>1315271</v>
      </c>
      <c r="E38" s="90">
        <v>1370793</v>
      </c>
      <c r="F38" s="79"/>
      <c r="G38" s="89">
        <f>SUM(G30+G33+G34+G35+G36+G37)</f>
        <v>19537</v>
      </c>
      <c r="H38" s="90">
        <v>23926</v>
      </c>
      <c r="I38" s="79"/>
      <c r="J38" s="89">
        <f>SUM(J30+J33+J34+J35+J36+J37)</f>
        <v>21856</v>
      </c>
      <c r="K38" s="90">
        <v>20676</v>
      </c>
      <c r="L38" s="79"/>
      <c r="M38" s="89">
        <f t="shared" si="1"/>
        <v>1356664</v>
      </c>
      <c r="N38" s="90">
        <v>1415395</v>
      </c>
      <c r="O38" s="67"/>
    </row>
    <row r="39" spans="2:17">
      <c r="B39" s="66"/>
      <c r="C39" s="78"/>
      <c r="D39" s="79"/>
      <c r="E39" s="80"/>
      <c r="F39" s="79"/>
      <c r="G39" s="79"/>
      <c r="H39" s="80"/>
      <c r="I39" s="79"/>
      <c r="J39" s="79"/>
      <c r="K39" s="80"/>
      <c r="L39" s="79"/>
      <c r="M39" s="79"/>
      <c r="N39" s="80"/>
      <c r="O39" s="67"/>
      <c r="P39" s="147"/>
    </row>
    <row r="40" spans="2:17">
      <c r="B40" s="66"/>
      <c r="C40" s="75" t="s">
        <v>3599</v>
      </c>
      <c r="D40" s="79">
        <v>29852</v>
      </c>
      <c r="E40" s="80">
        <v>33659</v>
      </c>
      <c r="F40" s="79"/>
      <c r="G40" s="79">
        <v>103026</v>
      </c>
      <c r="H40" s="80">
        <v>98001</v>
      </c>
      <c r="I40" s="79"/>
      <c r="J40" s="79">
        <v>28173</v>
      </c>
      <c r="K40" s="80">
        <v>25662</v>
      </c>
      <c r="L40" s="79"/>
      <c r="M40" s="79">
        <f>SUM(D40+G40+J40)</f>
        <v>161051</v>
      </c>
      <c r="N40" s="80">
        <v>157322</v>
      </c>
      <c r="O40" s="67"/>
    </row>
    <row r="41" spans="2:17">
      <c r="B41" s="66"/>
      <c r="C41" s="75" t="s">
        <v>3600</v>
      </c>
      <c r="D41" s="79">
        <v>2122</v>
      </c>
      <c r="E41" s="80">
        <v>567</v>
      </c>
      <c r="F41" s="79"/>
      <c r="G41" s="79">
        <v>1120</v>
      </c>
      <c r="H41" s="80">
        <v>927</v>
      </c>
      <c r="I41" s="79"/>
      <c r="J41" s="79">
        <v>657</v>
      </c>
      <c r="K41" s="80">
        <v>281</v>
      </c>
      <c r="L41" s="79"/>
      <c r="M41" s="79">
        <f>SUM(D41+G41+J41)</f>
        <v>3899</v>
      </c>
      <c r="N41" s="80">
        <v>1776</v>
      </c>
      <c r="O41" s="67"/>
    </row>
    <row r="42" spans="2:17">
      <c r="B42" s="66"/>
      <c r="C42" s="68"/>
      <c r="D42" s="79"/>
      <c r="E42" s="80"/>
      <c r="F42" s="79"/>
      <c r="G42" s="79"/>
      <c r="H42" s="80"/>
      <c r="I42" s="79"/>
      <c r="J42" s="79"/>
      <c r="K42" s="80"/>
      <c r="L42" s="79"/>
      <c r="M42" s="79"/>
      <c r="N42" s="80"/>
      <c r="O42" s="67"/>
    </row>
    <row r="43" spans="2:17" ht="15.75" customHeight="1" thickBot="1">
      <c r="B43" s="66"/>
      <c r="C43" s="102"/>
      <c r="D43" s="97"/>
      <c r="E43" s="114"/>
      <c r="F43" s="89"/>
      <c r="G43" s="97"/>
      <c r="H43" s="114"/>
      <c r="I43" s="89"/>
      <c r="J43" s="97"/>
      <c r="K43" s="114"/>
      <c r="L43" s="89"/>
      <c r="M43" s="97"/>
      <c r="N43" s="114"/>
      <c r="O43" s="336"/>
    </row>
    <row r="44" spans="2:17" ht="24" customHeight="1">
      <c r="B44" s="66"/>
      <c r="C44" s="143" t="s">
        <v>3601</v>
      </c>
      <c r="D44" s="144">
        <f>SUM(D27+D38+D40+D41)</f>
        <v>3038261</v>
      </c>
      <c r="E44" s="145">
        <v>2940682</v>
      </c>
      <c r="F44" s="89"/>
      <c r="G44" s="144">
        <f>SUM(G27+G38+G40+G41)</f>
        <v>1014029</v>
      </c>
      <c r="H44" s="145">
        <v>891463</v>
      </c>
      <c r="I44" s="89"/>
      <c r="J44" s="144">
        <f>SUM(J27+J38+J40+J41)</f>
        <v>637609</v>
      </c>
      <c r="K44" s="145">
        <v>628299</v>
      </c>
      <c r="L44" s="89"/>
      <c r="M44" s="144">
        <f>SUM(M27+M38+M40+M41)</f>
        <v>4689899</v>
      </c>
      <c r="N44" s="145">
        <v>4460444</v>
      </c>
      <c r="O44" s="335"/>
    </row>
    <row r="45" spans="2:17">
      <c r="B45" s="66"/>
      <c r="C45" s="68" t="s">
        <v>3603</v>
      </c>
      <c r="D45" s="89" t="str">
        <f>IF('Q10'!D23&gt;'Q9'!D44,'Q10'!D23-'Q9'!D44,"-")</f>
        <v>-</v>
      </c>
      <c r="E45" s="146"/>
      <c r="F45" s="79"/>
      <c r="G45" s="89" t="str">
        <f>IF('Q10'!G23&gt;'Q9'!G44,'Q10'!G23-'Q9'!G44,"-")</f>
        <v>-</v>
      </c>
      <c r="H45" s="90">
        <v>20314</v>
      </c>
      <c r="I45" s="79"/>
      <c r="J45" s="89" t="str">
        <f>IF('Q10'!J23&gt;'Q9'!J44,'Q10'!J23-'Q9'!J44,"-")</f>
        <v>-</v>
      </c>
      <c r="K45" s="149"/>
      <c r="L45" s="79"/>
      <c r="M45" s="89" t="str">
        <f>IF('Q10'!M23&gt;'Q9'!M44,'Q10'!M23-'Q9'!M44,"-")</f>
        <v>-</v>
      </c>
      <c r="N45" s="146"/>
      <c r="O45" s="67"/>
    </row>
    <row r="46" spans="2:17" ht="15.75" customHeight="1" thickBot="1">
      <c r="B46" s="115"/>
      <c r="C46" s="116"/>
      <c r="D46" s="123"/>
      <c r="E46" s="116"/>
      <c r="F46" s="116"/>
      <c r="G46" s="123"/>
      <c r="H46" s="123"/>
      <c r="I46" s="116"/>
      <c r="J46" s="123"/>
      <c r="K46" s="123"/>
      <c r="L46" s="116"/>
      <c r="M46" s="123"/>
      <c r="N46" s="123"/>
      <c r="O46" s="107"/>
    </row>
  </sheetData>
  <mergeCells count="15">
    <mergeCell ref="O43:O44"/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6 G16 J16 D30 G30 J30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34.140625" style="62" bestFit="1" customWidth="1"/>
    <col min="4" max="4" width="15.28515625" style="62" bestFit="1" customWidth="1"/>
    <col min="5" max="5" width="7.85546875" style="62" bestFit="1" customWidth="1"/>
    <col min="6" max="6" width="9.140625" style="62" customWidth="1"/>
    <col min="7" max="7" width="8.7109375" style="62" customWidth="1"/>
    <col min="8" max="8" width="6.5703125" style="62" bestFit="1" customWidth="1"/>
    <col min="9" max="9" width="9.140625" style="62" customWidth="1"/>
    <col min="10" max="10" width="8.7109375" style="62" customWidth="1"/>
    <col min="11" max="11" width="6.5703125" style="62" bestFit="1" customWidth="1"/>
    <col min="12" max="12" width="9.140625" style="62" customWidth="1"/>
    <col min="13" max="13" width="8.7109375" style="62" customWidth="1"/>
    <col min="14" max="14" width="7.85546875" style="62" bestFit="1" customWidth="1"/>
    <col min="15" max="15" width="5.28515625" style="62" customWidth="1"/>
    <col min="16" max="17" width="9.5703125" style="62" bestFit="1" customWidth="1"/>
    <col min="18" max="18" width="9.140625" style="62" customWidth="1"/>
    <col min="19" max="16384" width="9.140625" style="62"/>
  </cols>
  <sheetData>
    <row r="1" spans="2:17" ht="15.75" customHeight="1" thickBot="1"/>
    <row r="2" spans="2:17">
      <c r="B2" s="63"/>
      <c r="C2" s="64"/>
      <c r="D2" s="148"/>
      <c r="E2" s="64"/>
      <c r="F2" s="64"/>
      <c r="G2" s="148"/>
      <c r="H2" s="64"/>
      <c r="I2" s="64"/>
      <c r="J2" s="148"/>
      <c r="K2" s="148"/>
      <c r="L2" s="64"/>
      <c r="M2" s="148"/>
      <c r="N2" s="148"/>
      <c r="O2" s="65"/>
    </row>
    <row r="3" spans="2:17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7">
      <c r="B4" s="66"/>
      <c r="C4" s="331" t="s">
        <v>3921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7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7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7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7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7">
      <c r="B9" s="66"/>
      <c r="C9" s="68" t="s">
        <v>3563</v>
      </c>
      <c r="D9" s="96"/>
      <c r="E9" s="120"/>
      <c r="F9" s="96"/>
      <c r="G9" s="96"/>
      <c r="H9" s="120"/>
      <c r="I9" s="96"/>
      <c r="J9" s="96"/>
      <c r="K9" s="120"/>
      <c r="L9" s="96"/>
      <c r="M9" s="96"/>
      <c r="N9" s="120"/>
      <c r="O9" s="67"/>
    </row>
    <row r="10" spans="2:17">
      <c r="B10" s="66"/>
      <c r="C10" s="102"/>
      <c r="D10" s="96"/>
      <c r="E10" s="120"/>
      <c r="F10" s="96"/>
      <c r="G10" s="96"/>
      <c r="H10" s="120"/>
      <c r="I10" s="96"/>
      <c r="J10" s="96"/>
      <c r="K10" s="120"/>
      <c r="L10" s="96"/>
      <c r="M10" s="96"/>
      <c r="N10" s="120"/>
      <c r="O10" s="67"/>
    </row>
    <row r="11" spans="2:17">
      <c r="B11" s="66"/>
      <c r="C11" s="75" t="s">
        <v>3565</v>
      </c>
      <c r="D11" s="96"/>
      <c r="E11" s="120"/>
      <c r="F11" s="96"/>
      <c r="G11" s="96"/>
      <c r="H11" s="120"/>
      <c r="I11" s="96"/>
      <c r="J11" s="96"/>
      <c r="K11" s="120"/>
      <c r="L11" s="96"/>
      <c r="M11" s="96"/>
      <c r="N11" s="120"/>
      <c r="O11" s="67"/>
    </row>
    <row r="12" spans="2:17">
      <c r="B12" s="66"/>
      <c r="C12" s="78" t="s">
        <v>3567</v>
      </c>
      <c r="D12" s="79">
        <v>332954</v>
      </c>
      <c r="E12" s="80">
        <v>317779</v>
      </c>
      <c r="F12" s="112"/>
      <c r="G12" s="79">
        <v>525688</v>
      </c>
      <c r="H12" s="80">
        <v>497838</v>
      </c>
      <c r="I12" s="112"/>
      <c r="J12" s="79">
        <v>313966</v>
      </c>
      <c r="K12" s="80">
        <v>313457</v>
      </c>
      <c r="L12" s="112"/>
      <c r="M12" s="79">
        <f>SUM(D12+G12+J12)</f>
        <v>1172608</v>
      </c>
      <c r="N12" s="80">
        <v>1129074</v>
      </c>
      <c r="O12" s="67"/>
    </row>
    <row r="13" spans="2:17">
      <c r="B13" s="66"/>
      <c r="C13" s="78" t="s">
        <v>3569</v>
      </c>
      <c r="D13" s="79">
        <v>285231</v>
      </c>
      <c r="E13" s="80">
        <v>279594</v>
      </c>
      <c r="F13" s="79"/>
      <c r="G13" s="79">
        <v>30448</v>
      </c>
      <c r="H13" s="80">
        <v>27179</v>
      </c>
      <c r="I13" s="79"/>
      <c r="J13" s="79">
        <v>4625</v>
      </c>
      <c r="K13" s="80">
        <v>4243</v>
      </c>
      <c r="L13" s="79"/>
      <c r="M13" s="79">
        <f>SUM(D13+G13+J13)</f>
        <v>320304</v>
      </c>
      <c r="N13" s="80">
        <v>311016</v>
      </c>
      <c r="O13" s="121"/>
    </row>
    <row r="14" spans="2:17" ht="15.75" customHeight="1" thickBot="1">
      <c r="B14" s="66"/>
      <c r="C14" s="78" t="s">
        <v>3571</v>
      </c>
      <c r="D14" s="82">
        <v>1356937</v>
      </c>
      <c r="E14" s="83">
        <v>1255846</v>
      </c>
      <c r="F14" s="79"/>
      <c r="G14" s="82">
        <v>330111</v>
      </c>
      <c r="H14" s="83">
        <v>316794</v>
      </c>
      <c r="I14" s="79"/>
      <c r="J14" s="82">
        <v>246879</v>
      </c>
      <c r="K14" s="83">
        <v>239301</v>
      </c>
      <c r="L14" s="79"/>
      <c r="M14" s="82">
        <f>SUM(D14+G14+J14)</f>
        <v>1933927</v>
      </c>
      <c r="N14" s="83">
        <v>1811940</v>
      </c>
      <c r="O14" s="122"/>
    </row>
    <row r="15" spans="2:17">
      <c r="B15" s="66"/>
      <c r="C15" s="84" t="s">
        <v>3573</v>
      </c>
      <c r="D15" s="89">
        <f>SUM(D12:D14)</f>
        <v>1975122</v>
      </c>
      <c r="E15" s="90">
        <v>1853219</v>
      </c>
      <c r="F15" s="79"/>
      <c r="G15" s="89">
        <f>SUM(G12:G14)</f>
        <v>886247</v>
      </c>
      <c r="H15" s="90">
        <v>841810</v>
      </c>
      <c r="I15" s="79"/>
      <c r="J15" s="89">
        <f>SUM(J12:J14)</f>
        <v>565470</v>
      </c>
      <c r="K15" s="90">
        <v>557001</v>
      </c>
      <c r="L15" s="79"/>
      <c r="M15" s="89">
        <f>SUM(D15+G15+J15)</f>
        <v>3426839</v>
      </c>
      <c r="N15" s="90">
        <v>3252030</v>
      </c>
      <c r="O15" s="122"/>
      <c r="P15" s="109"/>
      <c r="Q15" s="109"/>
    </row>
    <row r="16" spans="2:17">
      <c r="B16" s="66"/>
      <c r="C16" s="102"/>
      <c r="D16" s="79"/>
      <c r="E16" s="80"/>
      <c r="F16" s="79"/>
      <c r="G16" s="79"/>
      <c r="H16" s="80"/>
      <c r="I16" s="79"/>
      <c r="J16" s="79"/>
      <c r="K16" s="80"/>
      <c r="L16" s="79"/>
      <c r="M16" s="79"/>
      <c r="N16" s="80"/>
      <c r="O16" s="122"/>
    </row>
    <row r="17" spans="2:16">
      <c r="B17" s="66"/>
      <c r="C17" s="75" t="s">
        <v>3585</v>
      </c>
      <c r="D17" s="79"/>
      <c r="E17" s="80"/>
      <c r="F17" s="79"/>
      <c r="G17" s="79"/>
      <c r="H17" s="80"/>
      <c r="I17" s="79"/>
      <c r="J17" s="79"/>
      <c r="K17" s="80"/>
      <c r="L17" s="79"/>
      <c r="M17" s="79"/>
      <c r="N17" s="80"/>
      <c r="O17" s="122"/>
    </row>
    <row r="18" spans="2:16">
      <c r="B18" s="66"/>
      <c r="C18" s="78" t="s">
        <v>3490</v>
      </c>
      <c r="D18" s="79">
        <v>42499</v>
      </c>
      <c r="E18" s="80">
        <v>44104</v>
      </c>
      <c r="F18" s="79"/>
      <c r="G18" s="79">
        <v>33847</v>
      </c>
      <c r="H18" s="80">
        <v>41671</v>
      </c>
      <c r="I18" s="79"/>
      <c r="J18" s="79">
        <v>42734</v>
      </c>
      <c r="K18" s="80">
        <v>36390</v>
      </c>
      <c r="L18" s="79"/>
      <c r="M18" s="79">
        <f>SUM(D18+G18+J18)</f>
        <v>119080</v>
      </c>
      <c r="N18" s="80">
        <v>122165</v>
      </c>
      <c r="O18" s="122"/>
    </row>
    <row r="19" spans="2:16">
      <c r="B19" s="66"/>
      <c r="C19" s="78" t="s">
        <v>3588</v>
      </c>
      <c r="D19" s="79">
        <v>76636</v>
      </c>
      <c r="E19" s="80">
        <v>73641</v>
      </c>
      <c r="F19" s="112"/>
      <c r="G19" s="79">
        <v>7513</v>
      </c>
      <c r="H19" s="80">
        <v>7411</v>
      </c>
      <c r="I19" s="112"/>
      <c r="J19" s="79">
        <v>1375</v>
      </c>
      <c r="K19" s="80">
        <v>699</v>
      </c>
      <c r="L19" s="112"/>
      <c r="M19" s="79">
        <f>SUM(D19+G19+J19)</f>
        <v>85524</v>
      </c>
      <c r="N19" s="80">
        <v>81751</v>
      </c>
      <c r="O19" s="122"/>
    </row>
    <row r="20" spans="2:16" ht="15.75" customHeight="1" thickBot="1">
      <c r="B20" s="66"/>
      <c r="C20" s="78" t="s">
        <v>3590</v>
      </c>
      <c r="D20" s="82">
        <v>752535</v>
      </c>
      <c r="E20" s="83">
        <v>786402</v>
      </c>
      <c r="F20" s="112"/>
      <c r="G20" s="82">
        <v>25660</v>
      </c>
      <c r="H20" s="83">
        <v>20885</v>
      </c>
      <c r="I20" s="112"/>
      <c r="J20" s="82">
        <v>12936</v>
      </c>
      <c r="K20" s="83">
        <v>11717</v>
      </c>
      <c r="L20" s="112"/>
      <c r="M20" s="82">
        <f>SUM(D20+G20+J20)</f>
        <v>791131</v>
      </c>
      <c r="N20" s="83">
        <v>819004</v>
      </c>
      <c r="O20" s="122"/>
    </row>
    <row r="21" spans="2:16">
      <c r="B21" s="66"/>
      <c r="C21" s="84" t="s">
        <v>3592</v>
      </c>
      <c r="D21" s="89">
        <f>SUM(D18:D20)</f>
        <v>871670</v>
      </c>
      <c r="E21" s="90">
        <v>904147</v>
      </c>
      <c r="F21" s="112"/>
      <c r="G21" s="89">
        <f>SUM(G18:G20)</f>
        <v>67020</v>
      </c>
      <c r="H21" s="90">
        <v>69967</v>
      </c>
      <c r="I21" s="112"/>
      <c r="J21" s="89">
        <f>SUM(J18:J20)</f>
        <v>57045</v>
      </c>
      <c r="K21" s="90">
        <v>48806</v>
      </c>
      <c r="L21" s="112"/>
      <c r="M21" s="89">
        <f>SUM(D21+G21+J21)</f>
        <v>995735</v>
      </c>
      <c r="N21" s="90">
        <v>1022920</v>
      </c>
      <c r="O21" s="122"/>
      <c r="P21" s="109"/>
    </row>
    <row r="22" spans="2:16" ht="15.75" customHeight="1" thickBot="1">
      <c r="B22" s="66"/>
      <c r="C22" s="102"/>
      <c r="D22" s="82"/>
      <c r="E22" s="83"/>
      <c r="F22" s="112"/>
      <c r="G22" s="127"/>
      <c r="H22" s="128"/>
      <c r="I22" s="112"/>
      <c r="J22" s="127"/>
      <c r="K22" s="128"/>
      <c r="L22" s="112"/>
      <c r="M22" s="82"/>
      <c r="N22" s="128"/>
      <c r="O22" s="122"/>
    </row>
    <row r="23" spans="2:16" ht="24" customHeight="1">
      <c r="B23" s="66"/>
      <c r="C23" s="143" t="s">
        <v>3602</v>
      </c>
      <c r="D23" s="144">
        <f>SUM(D15+D21)</f>
        <v>2846792</v>
      </c>
      <c r="E23" s="145">
        <v>2757366</v>
      </c>
      <c r="F23" s="79"/>
      <c r="G23" s="144">
        <f>SUM(G15+G21)</f>
        <v>953267</v>
      </c>
      <c r="H23" s="145">
        <v>911777</v>
      </c>
      <c r="I23" s="79"/>
      <c r="J23" s="144">
        <f>SUM(J15+J21)</f>
        <v>622515</v>
      </c>
      <c r="K23" s="145">
        <v>605807</v>
      </c>
      <c r="L23" s="79"/>
      <c r="M23" s="89">
        <f>SUM(D23+G23+J23)</f>
        <v>4422574</v>
      </c>
      <c r="N23" s="145">
        <v>4274950</v>
      </c>
      <c r="O23" s="67"/>
    </row>
    <row r="24" spans="2:16">
      <c r="B24" s="66"/>
      <c r="C24" s="68" t="s">
        <v>3604</v>
      </c>
      <c r="D24" s="89">
        <f>IF('Q9'!D44&gt;'Q10'!D23,'Q9'!D44-'Q10'!D23,"-")</f>
        <v>191469</v>
      </c>
      <c r="E24" s="90">
        <v>183316</v>
      </c>
      <c r="F24" s="79"/>
      <c r="G24" s="89">
        <f>IF('Q9'!G44&gt;'Q10'!G23,'Q9'!G44-'Q10'!G23,"-")</f>
        <v>60762</v>
      </c>
      <c r="H24" s="146"/>
      <c r="I24" s="79"/>
      <c r="J24" s="89">
        <f>IF('Q9'!J44&gt;'Q10'!J23,'Q9'!J44-'Q10'!J23,"-")</f>
        <v>15094</v>
      </c>
      <c r="K24" s="90">
        <v>22492</v>
      </c>
      <c r="L24" s="79"/>
      <c r="M24" s="89">
        <f>IF('Q9'!M44&gt;'Q10'!M23,'Q9'!M44-'Q10'!M23,"-")</f>
        <v>267325</v>
      </c>
      <c r="N24" s="90">
        <v>185494</v>
      </c>
      <c r="O24" s="67"/>
    </row>
    <row r="25" spans="2:16" ht="15.75" customHeight="1" thickBot="1">
      <c r="B25" s="115"/>
      <c r="C25" s="116"/>
      <c r="D25" s="123"/>
      <c r="E25" s="116"/>
      <c r="F25" s="116"/>
      <c r="G25" s="123"/>
      <c r="H25" s="123"/>
      <c r="I25" s="116"/>
      <c r="J25" s="123"/>
      <c r="K25" s="123"/>
      <c r="L25" s="116"/>
      <c r="M25" s="123"/>
      <c r="N25" s="123"/>
      <c r="O25" s="107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40.28515625" style="62" bestFit="1" customWidth="1"/>
    <col min="4" max="4" width="8.7109375" style="62" customWidth="1"/>
    <col min="5" max="5" width="7.85546875" style="62" bestFit="1" customWidth="1"/>
    <col min="6" max="6" width="9.140625" style="62" customWidth="1"/>
    <col min="7" max="7" width="8.7109375" style="62" customWidth="1"/>
    <col min="8" max="8" width="6.5703125" style="62" bestFit="1" customWidth="1"/>
    <col min="9" max="9" width="9.140625" style="62" customWidth="1"/>
    <col min="10" max="10" width="8.7109375" style="62" customWidth="1"/>
    <col min="11" max="11" width="6.5703125" style="62" bestFit="1" customWidth="1"/>
    <col min="12" max="12" width="9.140625" style="62" customWidth="1"/>
    <col min="13" max="13" width="8.7109375" style="62" customWidth="1"/>
    <col min="14" max="14" width="7.85546875" style="62" bestFit="1" customWidth="1"/>
    <col min="15" max="15" width="5.28515625" style="62" customWidth="1"/>
    <col min="16" max="16" width="9.140625" style="62" customWidth="1"/>
    <col min="17" max="16384" width="9.140625" style="62"/>
  </cols>
  <sheetData>
    <row r="1" spans="2:15" ht="15.75" customHeight="1" thickBot="1"/>
    <row r="2" spans="2:15">
      <c r="B2" s="63"/>
      <c r="C2" s="64"/>
      <c r="D2" s="148"/>
      <c r="E2" s="64"/>
      <c r="F2" s="64"/>
      <c r="G2" s="148"/>
      <c r="H2" s="64"/>
      <c r="I2" s="64"/>
      <c r="J2" s="148"/>
      <c r="K2" s="148"/>
      <c r="L2" s="64"/>
      <c r="M2" s="148"/>
      <c r="N2" s="148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5">
      <c r="B4" s="66"/>
      <c r="C4" s="331" t="s">
        <v>3922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5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5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3610</v>
      </c>
      <c r="D9" s="96"/>
      <c r="E9" s="120"/>
      <c r="F9" s="96"/>
      <c r="G9" s="96"/>
      <c r="H9" s="120"/>
      <c r="I9" s="96"/>
      <c r="J9" s="96"/>
      <c r="K9" s="120"/>
      <c r="L9" s="96"/>
      <c r="M9" s="96"/>
      <c r="N9" s="120"/>
      <c r="O9" s="67"/>
    </row>
    <row r="10" spans="2:15">
      <c r="B10" s="66"/>
      <c r="C10" s="78" t="s">
        <v>3611</v>
      </c>
      <c r="D10" s="79">
        <v>6746</v>
      </c>
      <c r="E10" s="80">
        <v>6521</v>
      </c>
      <c r="F10" s="89"/>
      <c r="G10" s="79">
        <v>16740</v>
      </c>
      <c r="H10" s="80">
        <v>16271</v>
      </c>
      <c r="I10" s="89"/>
      <c r="J10" s="79">
        <v>14808</v>
      </c>
      <c r="K10" s="80">
        <v>14579</v>
      </c>
      <c r="L10" s="89"/>
      <c r="M10" s="79">
        <f t="shared" ref="M10:M40" si="0">SUM(D10+G10+J10)</f>
        <v>38294</v>
      </c>
      <c r="N10" s="80">
        <v>37371</v>
      </c>
      <c r="O10" s="67"/>
    </row>
    <row r="11" spans="2:15">
      <c r="B11" s="66"/>
      <c r="C11" s="78" t="s">
        <v>3612</v>
      </c>
      <c r="D11" s="79">
        <v>33168</v>
      </c>
      <c r="E11" s="80">
        <v>31854</v>
      </c>
      <c r="F11" s="112"/>
      <c r="G11" s="79">
        <v>44521</v>
      </c>
      <c r="H11" s="80">
        <v>41939</v>
      </c>
      <c r="I11" s="112"/>
      <c r="J11" s="79">
        <v>1656</v>
      </c>
      <c r="K11" s="80">
        <v>1653</v>
      </c>
      <c r="L11" s="112"/>
      <c r="M11" s="79">
        <f t="shared" si="0"/>
        <v>79345</v>
      </c>
      <c r="N11" s="80">
        <v>75446</v>
      </c>
      <c r="O11" s="67"/>
    </row>
    <row r="12" spans="2:15">
      <c r="B12" s="66"/>
      <c r="C12" s="78" t="s">
        <v>3613</v>
      </c>
      <c r="D12" s="79">
        <v>6635</v>
      </c>
      <c r="E12" s="80">
        <v>6270</v>
      </c>
      <c r="F12" s="79"/>
      <c r="G12" s="79">
        <v>21361</v>
      </c>
      <c r="H12" s="80">
        <v>20154</v>
      </c>
      <c r="I12" s="79"/>
      <c r="J12" s="79">
        <v>728</v>
      </c>
      <c r="K12" s="80">
        <v>701</v>
      </c>
      <c r="L12" s="79"/>
      <c r="M12" s="79">
        <f t="shared" si="0"/>
        <v>28724</v>
      </c>
      <c r="N12" s="80">
        <v>27125</v>
      </c>
      <c r="O12" s="121"/>
    </row>
    <row r="13" spans="2:15">
      <c r="B13" s="66"/>
      <c r="C13" s="78" t="s">
        <v>3614</v>
      </c>
      <c r="D13" s="79">
        <v>24856.799999999999</v>
      </c>
      <c r="E13" s="80">
        <v>28433</v>
      </c>
      <c r="F13" s="79"/>
      <c r="G13" s="79">
        <v>32298.799999999999</v>
      </c>
      <c r="H13" s="80">
        <v>33769</v>
      </c>
      <c r="I13" s="79"/>
      <c r="J13" s="79">
        <v>63093.8</v>
      </c>
      <c r="K13" s="80">
        <v>63651</v>
      </c>
      <c r="L13" s="79"/>
      <c r="M13" s="79">
        <f t="shared" si="0"/>
        <v>120249.4</v>
      </c>
      <c r="N13" s="80">
        <v>125853</v>
      </c>
      <c r="O13" s="122"/>
    </row>
    <row r="14" spans="2:15">
      <c r="B14" s="66"/>
      <c r="C14" s="78" t="s">
        <v>3615</v>
      </c>
      <c r="D14" s="79">
        <v>83831</v>
      </c>
      <c r="E14" s="80">
        <v>76353</v>
      </c>
      <c r="F14" s="79"/>
      <c r="G14" s="79">
        <v>0</v>
      </c>
      <c r="H14" s="80">
        <v>0</v>
      </c>
      <c r="I14" s="79"/>
      <c r="J14" s="79">
        <v>33</v>
      </c>
      <c r="K14" s="80">
        <v>19</v>
      </c>
      <c r="L14" s="79"/>
      <c r="M14" s="79">
        <f t="shared" si="0"/>
        <v>83864</v>
      </c>
      <c r="N14" s="80">
        <v>76372</v>
      </c>
      <c r="O14" s="122"/>
    </row>
    <row r="15" spans="2:15">
      <c r="B15" s="66"/>
      <c r="C15" s="78" t="s">
        <v>3616</v>
      </c>
      <c r="D15" s="79">
        <v>10234</v>
      </c>
      <c r="E15" s="80">
        <v>11362</v>
      </c>
      <c r="F15" s="79"/>
      <c r="G15" s="79">
        <v>82703</v>
      </c>
      <c r="H15" s="80">
        <v>79437</v>
      </c>
      <c r="I15" s="79"/>
      <c r="J15" s="79">
        <v>6114</v>
      </c>
      <c r="K15" s="80">
        <v>5796</v>
      </c>
      <c r="L15" s="79"/>
      <c r="M15" s="79">
        <f t="shared" si="0"/>
        <v>99051</v>
      </c>
      <c r="N15" s="80">
        <v>96595</v>
      </c>
      <c r="O15" s="122"/>
    </row>
    <row r="16" spans="2:15">
      <c r="B16" s="66"/>
      <c r="C16" s="78" t="s">
        <v>3617</v>
      </c>
      <c r="D16" s="79">
        <v>3199</v>
      </c>
      <c r="E16" s="80">
        <v>3106</v>
      </c>
      <c r="F16" s="79"/>
      <c r="G16" s="79">
        <v>0</v>
      </c>
      <c r="H16" s="80">
        <v>0</v>
      </c>
      <c r="I16" s="79"/>
      <c r="J16" s="79">
        <v>0</v>
      </c>
      <c r="K16" s="80">
        <v>2</v>
      </c>
      <c r="L16" s="79"/>
      <c r="M16" s="79">
        <f t="shared" si="0"/>
        <v>3199</v>
      </c>
      <c r="N16" s="80">
        <v>3108</v>
      </c>
      <c r="O16" s="122"/>
    </row>
    <row r="17" spans="2:15">
      <c r="B17" s="66"/>
      <c r="C17" s="78" t="s">
        <v>3618</v>
      </c>
      <c r="D17" s="79">
        <v>95956</v>
      </c>
      <c r="E17" s="80">
        <v>88660</v>
      </c>
      <c r="F17" s="79"/>
      <c r="G17" s="79">
        <v>5385</v>
      </c>
      <c r="H17" s="80">
        <v>5559</v>
      </c>
      <c r="I17" s="79"/>
      <c r="J17" s="79">
        <v>16826</v>
      </c>
      <c r="K17" s="80">
        <v>17159</v>
      </c>
      <c r="L17" s="79"/>
      <c r="M17" s="79">
        <f t="shared" si="0"/>
        <v>118167</v>
      </c>
      <c r="N17" s="80">
        <v>111378</v>
      </c>
      <c r="O17" s="122"/>
    </row>
    <row r="18" spans="2:15">
      <c r="B18" s="66"/>
      <c r="C18" s="78" t="s">
        <v>3619</v>
      </c>
      <c r="D18" s="79">
        <v>726130</v>
      </c>
      <c r="E18" s="80">
        <v>683313</v>
      </c>
      <c r="F18" s="112"/>
      <c r="G18" s="79">
        <v>171857</v>
      </c>
      <c r="H18" s="80">
        <v>159927</v>
      </c>
      <c r="I18" s="112"/>
      <c r="J18" s="79">
        <v>51677</v>
      </c>
      <c r="K18" s="80">
        <v>47447</v>
      </c>
      <c r="L18" s="112"/>
      <c r="M18" s="79">
        <f t="shared" si="0"/>
        <v>949664</v>
      </c>
      <c r="N18" s="80">
        <v>890687</v>
      </c>
      <c r="O18" s="122"/>
    </row>
    <row r="19" spans="2:15">
      <c r="B19" s="66"/>
      <c r="C19" s="78" t="s">
        <v>3620</v>
      </c>
      <c r="D19" s="79">
        <v>124107</v>
      </c>
      <c r="E19" s="80">
        <v>119050</v>
      </c>
      <c r="F19" s="112"/>
      <c r="G19" s="79">
        <v>104770</v>
      </c>
      <c r="H19" s="80">
        <v>101100</v>
      </c>
      <c r="I19" s="112"/>
      <c r="J19" s="79">
        <v>145548</v>
      </c>
      <c r="K19" s="80">
        <v>145479</v>
      </c>
      <c r="L19" s="112"/>
      <c r="M19" s="79">
        <f t="shared" si="0"/>
        <v>374425</v>
      </c>
      <c r="N19" s="80">
        <v>365629</v>
      </c>
      <c r="O19" s="122"/>
    </row>
    <row r="20" spans="2:15">
      <c r="B20" s="66"/>
      <c r="C20" s="78" t="s">
        <v>3621</v>
      </c>
      <c r="D20" s="79">
        <v>74289</v>
      </c>
      <c r="E20" s="80">
        <v>72378</v>
      </c>
      <c r="F20" s="112"/>
      <c r="G20" s="79">
        <v>906</v>
      </c>
      <c r="H20" s="80">
        <v>1181</v>
      </c>
      <c r="I20" s="112"/>
      <c r="J20" s="79">
        <v>1059</v>
      </c>
      <c r="K20" s="80">
        <v>1033</v>
      </c>
      <c r="L20" s="112"/>
      <c r="M20" s="79">
        <f t="shared" si="0"/>
        <v>76254</v>
      </c>
      <c r="N20" s="80">
        <v>74592</v>
      </c>
      <c r="O20" s="122"/>
    </row>
    <row r="21" spans="2:15">
      <c r="B21" s="66"/>
      <c r="C21" s="78" t="s">
        <v>3622</v>
      </c>
      <c r="D21" s="79">
        <v>101300</v>
      </c>
      <c r="E21" s="80">
        <v>98041</v>
      </c>
      <c r="F21" s="112"/>
      <c r="G21" s="79">
        <v>118817</v>
      </c>
      <c r="H21" s="80">
        <v>115252</v>
      </c>
      <c r="I21" s="112"/>
      <c r="J21" s="79">
        <v>154654</v>
      </c>
      <c r="K21" s="80">
        <v>155655</v>
      </c>
      <c r="L21" s="112"/>
      <c r="M21" s="79">
        <f t="shared" si="0"/>
        <v>374771</v>
      </c>
      <c r="N21" s="80">
        <v>368948</v>
      </c>
      <c r="O21" s="122"/>
    </row>
    <row r="22" spans="2:15">
      <c r="B22" s="66"/>
      <c r="C22" s="78" t="s">
        <v>3623</v>
      </c>
      <c r="D22" s="79">
        <v>1751</v>
      </c>
      <c r="E22" s="80">
        <v>1925</v>
      </c>
      <c r="F22" s="79"/>
      <c r="G22" s="79">
        <v>2371</v>
      </c>
      <c r="H22" s="80">
        <v>2505</v>
      </c>
      <c r="I22" s="79"/>
      <c r="J22" s="79">
        <v>5131</v>
      </c>
      <c r="K22" s="80">
        <v>4759</v>
      </c>
      <c r="L22" s="79"/>
      <c r="M22" s="79">
        <f t="shared" si="0"/>
        <v>9253</v>
      </c>
      <c r="N22" s="80">
        <v>9189</v>
      </c>
      <c r="O22" s="122"/>
    </row>
    <row r="23" spans="2:15">
      <c r="B23" s="66"/>
      <c r="C23" s="78" t="s">
        <v>3624</v>
      </c>
      <c r="D23" s="79">
        <v>2304</v>
      </c>
      <c r="E23" s="80">
        <v>1523</v>
      </c>
      <c r="F23" s="79"/>
      <c r="G23" s="79">
        <v>13485</v>
      </c>
      <c r="H23" s="80">
        <v>13214</v>
      </c>
      <c r="I23" s="79"/>
      <c r="J23" s="79">
        <v>694</v>
      </c>
      <c r="K23" s="80">
        <v>642</v>
      </c>
      <c r="L23" s="79"/>
      <c r="M23" s="79">
        <f t="shared" si="0"/>
        <v>16483</v>
      </c>
      <c r="N23" s="80">
        <v>15379</v>
      </c>
      <c r="O23" s="122"/>
    </row>
    <row r="24" spans="2:15">
      <c r="B24" s="66"/>
      <c r="C24" s="78" t="s">
        <v>3625</v>
      </c>
      <c r="D24" s="79">
        <v>7409</v>
      </c>
      <c r="E24" s="80">
        <v>5327</v>
      </c>
      <c r="F24" s="79"/>
      <c r="G24" s="79">
        <v>4715</v>
      </c>
      <c r="H24" s="80">
        <v>6945</v>
      </c>
      <c r="I24" s="79"/>
      <c r="J24" s="79">
        <v>56892</v>
      </c>
      <c r="K24" s="80">
        <v>52112</v>
      </c>
      <c r="L24" s="79"/>
      <c r="M24" s="79">
        <f t="shared" si="0"/>
        <v>69016</v>
      </c>
      <c r="N24" s="80">
        <v>64384</v>
      </c>
      <c r="O24" s="122"/>
    </row>
    <row r="25" spans="2:15">
      <c r="B25" s="66"/>
      <c r="C25" s="78" t="s">
        <v>3626</v>
      </c>
      <c r="D25" s="79">
        <v>22</v>
      </c>
      <c r="E25" s="80">
        <v>19</v>
      </c>
      <c r="F25" s="79"/>
      <c r="G25" s="79">
        <v>1574</v>
      </c>
      <c r="H25" s="80">
        <v>1520</v>
      </c>
      <c r="I25" s="79"/>
      <c r="J25" s="79">
        <v>2483</v>
      </c>
      <c r="K25" s="80">
        <v>2345</v>
      </c>
      <c r="L25" s="79"/>
      <c r="M25" s="79">
        <f t="shared" si="0"/>
        <v>4079</v>
      </c>
      <c r="N25" s="80">
        <v>3884</v>
      </c>
      <c r="O25" s="122"/>
    </row>
    <row r="26" spans="2:15">
      <c r="B26" s="66"/>
      <c r="C26" s="78" t="s">
        <v>3627</v>
      </c>
      <c r="D26" s="79">
        <v>515</v>
      </c>
      <c r="E26" s="80">
        <v>921</v>
      </c>
      <c r="F26" s="79"/>
      <c r="G26" s="79">
        <v>2132</v>
      </c>
      <c r="H26" s="80">
        <v>3326</v>
      </c>
      <c r="I26" s="79"/>
      <c r="J26" s="79">
        <v>15099</v>
      </c>
      <c r="K26" s="80">
        <v>14244</v>
      </c>
      <c r="L26" s="79"/>
      <c r="M26" s="79">
        <f t="shared" si="0"/>
        <v>17746</v>
      </c>
      <c r="N26" s="80">
        <v>18491</v>
      </c>
      <c r="O26" s="122"/>
    </row>
    <row r="27" spans="2:15">
      <c r="B27" s="66"/>
      <c r="C27" s="78" t="s">
        <v>3628</v>
      </c>
      <c r="D27" s="79">
        <v>4574</v>
      </c>
      <c r="E27" s="80">
        <v>4427</v>
      </c>
      <c r="F27" s="79"/>
      <c r="G27" s="79">
        <v>4366</v>
      </c>
      <c r="H27" s="80">
        <v>5109</v>
      </c>
      <c r="I27" s="79"/>
      <c r="J27" s="79">
        <v>5703</v>
      </c>
      <c r="K27" s="80">
        <v>5406</v>
      </c>
      <c r="L27" s="79"/>
      <c r="M27" s="79">
        <f t="shared" si="0"/>
        <v>14643</v>
      </c>
      <c r="N27" s="80">
        <v>14942</v>
      </c>
      <c r="O27" s="122"/>
    </row>
    <row r="28" spans="2:15">
      <c r="B28" s="66"/>
      <c r="C28" s="78" t="s">
        <v>3629</v>
      </c>
      <c r="D28" s="79">
        <v>6950</v>
      </c>
      <c r="E28" s="80">
        <v>7124</v>
      </c>
      <c r="F28" s="79"/>
      <c r="G28" s="79">
        <v>3653</v>
      </c>
      <c r="H28" s="80">
        <v>4029</v>
      </c>
      <c r="I28" s="79"/>
      <c r="J28" s="79">
        <v>304</v>
      </c>
      <c r="K28" s="80">
        <v>258</v>
      </c>
      <c r="L28" s="79"/>
      <c r="M28" s="79">
        <f t="shared" si="0"/>
        <v>10907</v>
      </c>
      <c r="N28" s="80">
        <v>11411</v>
      </c>
      <c r="O28" s="122"/>
    </row>
    <row r="29" spans="2:15">
      <c r="B29" s="66"/>
      <c r="C29" s="78" t="s">
        <v>3630</v>
      </c>
      <c r="D29" s="79">
        <v>20905</v>
      </c>
      <c r="E29" s="80">
        <v>21724</v>
      </c>
      <c r="F29" s="112"/>
      <c r="G29" s="79">
        <v>6764</v>
      </c>
      <c r="H29" s="80">
        <v>7949</v>
      </c>
      <c r="I29" s="112"/>
      <c r="J29" s="79">
        <v>3802</v>
      </c>
      <c r="K29" s="80">
        <v>3799</v>
      </c>
      <c r="L29" s="112"/>
      <c r="M29" s="79">
        <f t="shared" si="0"/>
        <v>31471</v>
      </c>
      <c r="N29" s="80">
        <v>33472</v>
      </c>
      <c r="O29" s="122"/>
    </row>
    <row r="30" spans="2:15">
      <c r="B30" s="66"/>
      <c r="C30" s="78" t="s">
        <v>3631</v>
      </c>
      <c r="D30" s="79">
        <v>1861</v>
      </c>
      <c r="E30" s="80">
        <v>2594</v>
      </c>
      <c r="F30" s="89"/>
      <c r="G30" s="79">
        <v>211</v>
      </c>
      <c r="H30" s="80">
        <v>249</v>
      </c>
      <c r="I30" s="89"/>
      <c r="J30" s="79">
        <v>27</v>
      </c>
      <c r="K30" s="80">
        <v>38</v>
      </c>
      <c r="L30" s="89"/>
      <c r="M30" s="79">
        <f t="shared" si="0"/>
        <v>2099</v>
      </c>
      <c r="N30" s="80">
        <v>2881</v>
      </c>
      <c r="O30" s="67"/>
    </row>
    <row r="31" spans="2:15">
      <c r="B31" s="66"/>
      <c r="C31" s="78" t="s">
        <v>3632</v>
      </c>
      <c r="D31" s="79">
        <v>1729</v>
      </c>
      <c r="E31" s="80">
        <v>2032</v>
      </c>
      <c r="F31" s="89"/>
      <c r="G31" s="79">
        <v>883</v>
      </c>
      <c r="H31" s="80">
        <v>973</v>
      </c>
      <c r="I31" s="89"/>
      <c r="J31" s="79">
        <v>476</v>
      </c>
      <c r="K31" s="80">
        <v>341</v>
      </c>
      <c r="L31" s="89"/>
      <c r="M31" s="79">
        <f t="shared" si="0"/>
        <v>3088</v>
      </c>
      <c r="N31" s="80">
        <v>3346</v>
      </c>
      <c r="O31" s="67"/>
    </row>
    <row r="32" spans="2:15">
      <c r="B32" s="66"/>
      <c r="C32" s="78" t="s">
        <v>3633</v>
      </c>
      <c r="D32" s="79">
        <v>2765</v>
      </c>
      <c r="E32" s="80">
        <v>4608</v>
      </c>
      <c r="F32" s="79"/>
      <c r="G32" s="79">
        <v>2021</v>
      </c>
      <c r="H32" s="80">
        <v>2244</v>
      </c>
      <c r="I32" s="79"/>
      <c r="J32" s="79">
        <v>2020</v>
      </c>
      <c r="K32" s="80">
        <v>1789</v>
      </c>
      <c r="L32" s="79"/>
      <c r="M32" s="79">
        <f t="shared" si="0"/>
        <v>6806</v>
      </c>
      <c r="N32" s="80">
        <v>8641</v>
      </c>
      <c r="O32" s="67"/>
    </row>
    <row r="33" spans="2:15">
      <c r="B33" s="66"/>
      <c r="C33" s="78" t="s">
        <v>3634</v>
      </c>
      <c r="D33" s="79">
        <v>1271</v>
      </c>
      <c r="E33" s="80">
        <v>1220</v>
      </c>
      <c r="F33" s="79"/>
      <c r="G33" s="79">
        <v>729</v>
      </c>
      <c r="H33" s="80">
        <v>648</v>
      </c>
      <c r="I33" s="79"/>
      <c r="J33" s="79">
        <v>575</v>
      </c>
      <c r="K33" s="80">
        <v>514</v>
      </c>
      <c r="L33" s="79"/>
      <c r="M33" s="79">
        <f t="shared" si="0"/>
        <v>2575</v>
      </c>
      <c r="N33" s="80">
        <v>2382</v>
      </c>
      <c r="O33" s="67"/>
    </row>
    <row r="34" spans="2:15">
      <c r="B34" s="66"/>
      <c r="C34" s="78" t="s">
        <v>3635</v>
      </c>
      <c r="D34" s="79">
        <v>2578</v>
      </c>
      <c r="E34" s="80">
        <v>1893</v>
      </c>
      <c r="F34" s="79"/>
      <c r="G34" s="79">
        <v>73</v>
      </c>
      <c r="H34" s="80">
        <v>177</v>
      </c>
      <c r="I34" s="79"/>
      <c r="J34" s="79">
        <v>1782</v>
      </c>
      <c r="K34" s="80">
        <v>1720</v>
      </c>
      <c r="L34" s="79"/>
      <c r="M34" s="79">
        <f t="shared" si="0"/>
        <v>4433</v>
      </c>
      <c r="N34" s="80">
        <v>3790</v>
      </c>
      <c r="O34" s="67"/>
    </row>
    <row r="35" spans="2:15">
      <c r="B35" s="66"/>
      <c r="C35" s="78" t="s">
        <v>3636</v>
      </c>
      <c r="D35" s="79">
        <v>11958</v>
      </c>
      <c r="E35" s="80">
        <v>14874</v>
      </c>
      <c r="F35" s="79"/>
      <c r="G35" s="79">
        <v>22581</v>
      </c>
      <c r="H35" s="80">
        <v>25680</v>
      </c>
      <c r="I35" s="79"/>
      <c r="J35" s="79">
        <v>14499</v>
      </c>
      <c r="K35" s="80">
        <v>13629</v>
      </c>
      <c r="L35" s="79"/>
      <c r="M35" s="79">
        <f t="shared" si="0"/>
        <v>49038</v>
      </c>
      <c r="N35" s="80">
        <v>54183</v>
      </c>
      <c r="O35" s="67"/>
    </row>
    <row r="36" spans="2:15">
      <c r="B36" s="66"/>
      <c r="C36" s="78" t="s">
        <v>3637</v>
      </c>
      <c r="D36" s="79">
        <v>749</v>
      </c>
      <c r="E36" s="80">
        <v>1237</v>
      </c>
      <c r="F36" s="79"/>
      <c r="G36" s="79">
        <v>934</v>
      </c>
      <c r="H36" s="80">
        <v>996</v>
      </c>
      <c r="I36" s="79"/>
      <c r="J36" s="79">
        <v>4020</v>
      </c>
      <c r="K36" s="80">
        <v>3578</v>
      </c>
      <c r="L36" s="79"/>
      <c r="M36" s="79">
        <f t="shared" si="0"/>
        <v>5703</v>
      </c>
      <c r="N36" s="80">
        <v>5811</v>
      </c>
      <c r="O36" s="67"/>
    </row>
    <row r="37" spans="2:15" ht="15.75" customHeight="1" thickBot="1">
      <c r="B37" s="98"/>
      <c r="C37" s="78" t="s">
        <v>3638</v>
      </c>
      <c r="D37" s="82">
        <v>1450123</v>
      </c>
      <c r="E37" s="83">
        <v>1417220</v>
      </c>
      <c r="F37" s="79"/>
      <c r="G37" s="82">
        <v>182692</v>
      </c>
      <c r="H37" s="83">
        <v>165289</v>
      </c>
      <c r="I37" s="79"/>
      <c r="J37" s="82">
        <v>24291</v>
      </c>
      <c r="K37" s="83">
        <v>23478</v>
      </c>
      <c r="L37" s="79"/>
      <c r="M37" s="82">
        <f t="shared" si="0"/>
        <v>1657106</v>
      </c>
      <c r="N37" s="83">
        <v>1605987</v>
      </c>
      <c r="O37" s="67"/>
    </row>
    <row r="38" spans="2:15">
      <c r="B38" s="98"/>
      <c r="C38" s="68" t="s">
        <v>3639</v>
      </c>
      <c r="D38" s="85">
        <f>SUM(D10:D37)</f>
        <v>2807915.8</v>
      </c>
      <c r="E38" s="99">
        <v>2714009</v>
      </c>
      <c r="F38" s="79"/>
      <c r="G38" s="85">
        <f>SUM(G10:G37)</f>
        <v>848542.8</v>
      </c>
      <c r="H38" s="99">
        <v>815442</v>
      </c>
      <c r="I38" s="79"/>
      <c r="J38" s="85">
        <f>SUM(J10:J37)</f>
        <v>593994.80000000005</v>
      </c>
      <c r="K38" s="99">
        <v>581826</v>
      </c>
      <c r="L38" s="79"/>
      <c r="M38" s="89">
        <f t="shared" si="0"/>
        <v>4250453.3999999994</v>
      </c>
      <c r="N38" s="90">
        <v>4111277</v>
      </c>
      <c r="O38" s="67"/>
    </row>
    <row r="39" spans="2:15">
      <c r="B39" s="98"/>
      <c r="C39" s="68" t="s">
        <v>3640</v>
      </c>
      <c r="D39" s="89">
        <v>38878</v>
      </c>
      <c r="E39" s="90">
        <v>43357</v>
      </c>
      <c r="F39" s="79"/>
      <c r="G39" s="89">
        <v>104723</v>
      </c>
      <c r="H39" s="90">
        <v>96335</v>
      </c>
      <c r="I39" s="79"/>
      <c r="J39" s="89">
        <v>28520</v>
      </c>
      <c r="K39" s="90">
        <v>23981</v>
      </c>
      <c r="L39" s="79"/>
      <c r="M39" s="89">
        <f t="shared" si="0"/>
        <v>172121</v>
      </c>
      <c r="N39" s="90">
        <v>163673</v>
      </c>
      <c r="O39" s="67"/>
    </row>
    <row r="40" spans="2:15">
      <c r="B40" s="98"/>
      <c r="C40" s="68" t="s">
        <v>3641</v>
      </c>
      <c r="D40" s="89">
        <f>SUM(D38:D39)</f>
        <v>2846793.8</v>
      </c>
      <c r="E40" s="90">
        <v>2757366</v>
      </c>
      <c r="F40" s="79"/>
      <c r="G40" s="89">
        <f>SUM(G38:G39)</f>
        <v>953265.8</v>
      </c>
      <c r="H40" s="90">
        <v>911777</v>
      </c>
      <c r="I40" s="79"/>
      <c r="J40" s="89">
        <f>SUM(J38:J39)</f>
        <v>622514.80000000005</v>
      </c>
      <c r="K40" s="90">
        <v>605807</v>
      </c>
      <c r="L40" s="79"/>
      <c r="M40" s="89">
        <f t="shared" si="0"/>
        <v>4422574.3999999994</v>
      </c>
      <c r="N40" s="90">
        <v>4274950</v>
      </c>
      <c r="O40" s="67"/>
    </row>
    <row r="41" spans="2:15" ht="15.75" customHeight="1" thickBot="1">
      <c r="B41" s="105"/>
      <c r="C41" s="116"/>
      <c r="D41" s="123"/>
      <c r="E41" s="116"/>
      <c r="F41" s="116"/>
      <c r="G41" s="123"/>
      <c r="H41" s="123"/>
      <c r="I41" s="116"/>
      <c r="J41" s="123"/>
      <c r="K41" s="123"/>
      <c r="L41" s="116"/>
      <c r="M41" s="123"/>
      <c r="N41" s="123"/>
      <c r="O41" s="107"/>
    </row>
    <row r="44" spans="2:15">
      <c r="L44" s="62" t="s">
        <v>3642</v>
      </c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151" customWidth="1"/>
    <col min="2" max="2" width="5.28515625" style="151" customWidth="1"/>
    <col min="3" max="3" width="60.7109375" style="151" customWidth="1"/>
    <col min="4" max="4" width="14" style="151" bestFit="1" customWidth="1"/>
    <col min="5" max="5" width="10.7109375" style="151" customWidth="1"/>
    <col min="6" max="6" width="14" style="151" bestFit="1" customWidth="1"/>
    <col min="7" max="7" width="10.7109375" style="151" customWidth="1"/>
    <col min="8" max="8" width="14.140625" style="151" bestFit="1" customWidth="1"/>
    <col min="9" max="9" width="10.7109375" style="151" customWidth="1"/>
    <col min="10" max="10" width="14.85546875" style="151" customWidth="1"/>
    <col min="11" max="11" width="13" style="151" bestFit="1" customWidth="1"/>
    <col min="12" max="12" width="5.28515625" style="151" customWidth="1"/>
    <col min="13" max="13" width="10.7109375" style="151" customWidth="1"/>
    <col min="14" max="16384" width="10.7109375" style="15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3923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159" t="s">
        <v>3509</v>
      </c>
      <c r="E6" s="159"/>
      <c r="F6" s="159" t="s">
        <v>3510</v>
      </c>
      <c r="G6" s="159"/>
      <c r="H6" s="159" t="s">
        <v>3511</v>
      </c>
      <c r="I6" s="159"/>
      <c r="J6" s="337" t="s">
        <v>3512</v>
      </c>
      <c r="K6" s="338"/>
      <c r="L6" s="156"/>
    </row>
    <row r="7" spans="2:12">
      <c r="B7" s="155"/>
      <c r="C7" s="158" t="s">
        <v>3643</v>
      </c>
      <c r="D7" s="159">
        <v>2019</v>
      </c>
      <c r="E7" s="159"/>
      <c r="F7" s="159">
        <v>2019</v>
      </c>
      <c r="G7" s="159"/>
      <c r="H7" s="159">
        <v>2019</v>
      </c>
      <c r="I7" s="159"/>
      <c r="J7" s="159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3644</v>
      </c>
      <c r="D9" s="167">
        <v>1516864</v>
      </c>
      <c r="E9" s="167"/>
      <c r="F9" s="167">
        <v>127716</v>
      </c>
      <c r="G9" s="167"/>
      <c r="H9" s="167">
        <v>117809</v>
      </c>
      <c r="I9" s="167"/>
      <c r="J9" s="167">
        <f>SUM(D9+F9+H9)</f>
        <v>1762389</v>
      </c>
      <c r="K9" s="168">
        <v>1576128</v>
      </c>
      <c r="L9" s="165"/>
    </row>
    <row r="10" spans="2:12" ht="15.75" customHeight="1" thickBot="1">
      <c r="B10" s="155"/>
      <c r="C10" s="166" t="s">
        <v>3645</v>
      </c>
      <c r="D10" s="169">
        <v>17144</v>
      </c>
      <c r="E10" s="167"/>
      <c r="F10" s="169">
        <v>89</v>
      </c>
      <c r="G10" s="167"/>
      <c r="H10" s="169">
        <v>564</v>
      </c>
      <c r="I10" s="167"/>
      <c r="J10" s="169">
        <f>SUM(D10+F10+H10)</f>
        <v>17797</v>
      </c>
      <c r="K10" s="170">
        <v>10013</v>
      </c>
      <c r="L10" s="165"/>
    </row>
    <row r="11" spans="2:12">
      <c r="B11" s="155"/>
      <c r="C11" s="171" t="s">
        <v>3646</v>
      </c>
      <c r="D11" s="172">
        <f>SUM(D9:D10)</f>
        <v>1534008</v>
      </c>
      <c r="E11" s="173"/>
      <c r="F11" s="172">
        <f>SUM(F9:F10)</f>
        <v>127805</v>
      </c>
      <c r="G11" s="173"/>
      <c r="H11" s="172">
        <f>SUM(H9:H10)</f>
        <v>118373</v>
      </c>
      <c r="I11" s="173"/>
      <c r="J11" s="172">
        <f>SUM(D11+F11+H11)</f>
        <v>1780186</v>
      </c>
      <c r="K11" s="174">
        <v>1586141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0.7109375" style="30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3975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3963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3464</v>
      </c>
      <c r="D9" s="167">
        <f>'Q14'!D16</f>
        <v>96428</v>
      </c>
      <c r="E9" s="167"/>
      <c r="F9" s="167">
        <f>'Q14'!F16</f>
        <v>62238</v>
      </c>
      <c r="G9" s="167"/>
      <c r="H9" s="167">
        <f>'Q14'!H16</f>
        <v>57106</v>
      </c>
      <c r="I9" s="167"/>
      <c r="J9" s="167">
        <f>SUM(D9+F9+H9)</f>
        <v>215772</v>
      </c>
      <c r="K9" s="168">
        <f>'Q14'!K16</f>
        <v>227300</v>
      </c>
      <c r="L9" s="165"/>
    </row>
    <row r="10" spans="2:12" ht="15.75" customHeight="1" thickBot="1">
      <c r="B10" s="155"/>
      <c r="C10" s="166" t="s">
        <v>3482</v>
      </c>
      <c r="D10" s="169">
        <f>'Q15'!D17</f>
        <v>1411826.21847898</v>
      </c>
      <c r="E10" s="167"/>
      <c r="F10" s="169">
        <f>'Q15'!F17</f>
        <v>401128.02514718997</v>
      </c>
      <c r="G10" s="167"/>
      <c r="H10" s="169">
        <f>'Q15'!H17</f>
        <v>272746.66853446001</v>
      </c>
      <c r="I10" s="167"/>
      <c r="J10" s="169">
        <f>SUM(D10+F10+H10)</f>
        <v>2085700.9121606299</v>
      </c>
      <c r="K10" s="170">
        <f>'Q15'!K17</f>
        <v>2122015.4015600798</v>
      </c>
      <c r="L10" s="165"/>
    </row>
    <row r="11" spans="2:12">
      <c r="B11" s="155"/>
      <c r="C11" s="171" t="s">
        <v>3978</v>
      </c>
      <c r="D11" s="172">
        <f>SUM(D9:D10)</f>
        <v>1508254.21847898</v>
      </c>
      <c r="E11" s="173"/>
      <c r="F11" s="172">
        <f>SUM(F9:F10)</f>
        <v>463366.02514718997</v>
      </c>
      <c r="G11" s="173"/>
      <c r="H11" s="172">
        <f>SUM(H9:H10)</f>
        <v>329852.66853446001</v>
      </c>
      <c r="I11" s="173"/>
      <c r="J11" s="172">
        <f>SUM(D11+F11+H11)</f>
        <v>2301472.9121606299</v>
      </c>
      <c r="K11" s="174">
        <f>SUM(K9:K10)</f>
        <v>2349315.4015600798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151" customWidth="1"/>
    <col min="2" max="2" width="5.28515625" style="151" customWidth="1"/>
    <col min="3" max="3" width="60.7109375" style="151" customWidth="1"/>
    <col min="4" max="4" width="14.140625" style="151" bestFit="1" customWidth="1"/>
    <col min="5" max="5" width="10.7109375" style="151" customWidth="1"/>
    <col min="6" max="6" width="14.140625" style="151" bestFit="1" customWidth="1"/>
    <col min="7" max="7" width="10.7109375" style="151" customWidth="1"/>
    <col min="8" max="8" width="14.42578125" style="151" bestFit="1" customWidth="1"/>
    <col min="9" max="9" width="10.7109375" style="151" customWidth="1"/>
    <col min="10" max="10" width="15" style="151" bestFit="1" customWidth="1"/>
    <col min="11" max="11" width="10.85546875" style="151" bestFit="1" customWidth="1"/>
    <col min="12" max="12" width="5.28515625" style="151" customWidth="1"/>
    <col min="13" max="13" width="10.7109375" style="151" customWidth="1"/>
    <col min="14" max="16384" width="10.7109375" style="15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3924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4" t="s">
        <v>3509</v>
      </c>
      <c r="E6" s="304"/>
      <c r="F6" s="159" t="s">
        <v>3510</v>
      </c>
      <c r="G6" s="159"/>
      <c r="H6" s="159" t="s">
        <v>3511</v>
      </c>
      <c r="I6" s="159"/>
      <c r="J6" s="337" t="s">
        <v>3512</v>
      </c>
      <c r="K6" s="338"/>
      <c r="L6" s="156"/>
    </row>
    <row r="7" spans="2:12">
      <c r="B7" s="155"/>
      <c r="C7" s="158" t="s">
        <v>3647</v>
      </c>
      <c r="D7" s="159">
        <v>2019</v>
      </c>
      <c r="E7" s="159"/>
      <c r="F7" s="159">
        <v>2019</v>
      </c>
      <c r="G7" s="159"/>
      <c r="H7" s="159">
        <v>2019</v>
      </c>
      <c r="I7" s="179"/>
      <c r="J7" s="159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3648</v>
      </c>
      <c r="D9" s="167">
        <v>79803</v>
      </c>
      <c r="E9" s="167"/>
      <c r="F9" s="167">
        <v>43241</v>
      </c>
      <c r="G9" s="167"/>
      <c r="H9" s="167">
        <v>34865</v>
      </c>
      <c r="I9" s="167"/>
      <c r="J9" s="167">
        <f t="shared" ref="J9:J16" si="0">SUM(D9+F9+H9)</f>
        <v>157909</v>
      </c>
      <c r="K9" s="168">
        <v>186895</v>
      </c>
      <c r="L9" s="165"/>
    </row>
    <row r="10" spans="2:12">
      <c r="B10" s="155"/>
      <c r="C10" s="166" t="s">
        <v>3649</v>
      </c>
      <c r="D10" s="167">
        <v>641</v>
      </c>
      <c r="E10" s="167"/>
      <c r="F10" s="167">
        <v>1331</v>
      </c>
      <c r="G10" s="167"/>
      <c r="H10" s="167">
        <v>845</v>
      </c>
      <c r="I10" s="167"/>
      <c r="J10" s="167">
        <f t="shared" si="0"/>
        <v>2817</v>
      </c>
      <c r="K10" s="168">
        <v>3899</v>
      </c>
      <c r="L10" s="165"/>
    </row>
    <row r="11" spans="2:12">
      <c r="B11" s="155"/>
      <c r="C11" s="166" t="s">
        <v>3650</v>
      </c>
      <c r="D11" s="167">
        <v>0</v>
      </c>
      <c r="E11" s="167"/>
      <c r="F11" s="167">
        <v>2560</v>
      </c>
      <c r="G11" s="167"/>
      <c r="H11" s="167">
        <v>430</v>
      </c>
      <c r="I11" s="167"/>
      <c r="J11" s="167">
        <f t="shared" si="0"/>
        <v>2990</v>
      </c>
      <c r="K11" s="168">
        <v>3410</v>
      </c>
      <c r="L11" s="165"/>
    </row>
    <row r="12" spans="2:12">
      <c r="B12" s="155"/>
      <c r="C12" s="166" t="s">
        <v>3651</v>
      </c>
      <c r="D12" s="167">
        <v>47092</v>
      </c>
      <c r="E12" s="167"/>
      <c r="F12" s="167">
        <v>7400</v>
      </c>
      <c r="G12" s="167"/>
      <c r="H12" s="167">
        <v>192</v>
      </c>
      <c r="I12" s="167"/>
      <c r="J12" s="167">
        <f t="shared" si="0"/>
        <v>54684</v>
      </c>
      <c r="K12" s="168">
        <v>58980</v>
      </c>
      <c r="L12" s="165"/>
    </row>
    <row r="13" spans="2:12">
      <c r="B13" s="155"/>
      <c r="C13" s="166" t="s">
        <v>3652</v>
      </c>
      <c r="D13" s="167">
        <v>89</v>
      </c>
      <c r="E13" s="167"/>
      <c r="F13" s="167">
        <v>13051</v>
      </c>
      <c r="G13" s="167"/>
      <c r="H13" s="167">
        <v>26300</v>
      </c>
      <c r="I13" s="167"/>
      <c r="J13" s="167">
        <f t="shared" si="0"/>
        <v>39440</v>
      </c>
      <c r="K13" s="168">
        <v>40675</v>
      </c>
      <c r="L13" s="165"/>
    </row>
    <row r="14" spans="2:12">
      <c r="B14" s="155"/>
      <c r="C14" s="166" t="s">
        <v>3653</v>
      </c>
      <c r="D14" s="167">
        <v>677</v>
      </c>
      <c r="E14" s="167"/>
      <c r="F14" s="167">
        <v>2504</v>
      </c>
      <c r="G14" s="167"/>
      <c r="H14" s="167">
        <v>4516</v>
      </c>
      <c r="I14" s="167"/>
      <c r="J14" s="167">
        <f t="shared" si="0"/>
        <v>7697</v>
      </c>
      <c r="K14" s="168">
        <v>6717</v>
      </c>
      <c r="L14" s="165"/>
    </row>
    <row r="15" spans="2:12" ht="15.75" customHeight="1" thickBot="1">
      <c r="B15" s="155"/>
      <c r="C15" s="166" t="s">
        <v>3654</v>
      </c>
      <c r="D15" s="169">
        <v>-31874</v>
      </c>
      <c r="E15" s="167"/>
      <c r="F15" s="169">
        <v>-7849</v>
      </c>
      <c r="G15" s="167"/>
      <c r="H15" s="169">
        <v>-10042</v>
      </c>
      <c r="I15" s="167"/>
      <c r="J15" s="169">
        <f t="shared" si="0"/>
        <v>-49765</v>
      </c>
      <c r="K15" s="170">
        <v>-73277</v>
      </c>
      <c r="L15" s="165"/>
    </row>
    <row r="16" spans="2:12">
      <c r="B16" s="155"/>
      <c r="C16" s="171" t="s">
        <v>3655</v>
      </c>
      <c r="D16" s="172">
        <f>SUM(D9:D15)</f>
        <v>96428</v>
      </c>
      <c r="E16" s="173"/>
      <c r="F16" s="172">
        <f>SUM(F9:F15)</f>
        <v>62238</v>
      </c>
      <c r="G16" s="173"/>
      <c r="H16" s="172">
        <f>SUM(H9:H15)</f>
        <v>57106</v>
      </c>
      <c r="I16" s="173"/>
      <c r="J16" s="172">
        <f t="shared" si="0"/>
        <v>215772</v>
      </c>
      <c r="K16" s="174">
        <v>227300</v>
      </c>
      <c r="L16" s="165"/>
    </row>
    <row r="17" spans="2:12" s="305" customFormat="1">
      <c r="B17" s="155"/>
      <c r="C17" s="171"/>
      <c r="D17" s="172"/>
      <c r="E17" s="173"/>
      <c r="F17" s="172"/>
      <c r="G17" s="173"/>
      <c r="H17" s="172"/>
      <c r="I17" s="173"/>
      <c r="J17" s="172"/>
      <c r="K17" s="174"/>
      <c r="L17" s="165"/>
    </row>
    <row r="18" spans="2:12" ht="15.75" customHeight="1" thickBot="1">
      <c r="B18" s="175"/>
      <c r="C18" s="176"/>
      <c r="D18" s="177"/>
      <c r="E18" s="177"/>
      <c r="F18" s="177"/>
      <c r="G18" s="177"/>
      <c r="H18" s="177"/>
      <c r="I18" s="177"/>
      <c r="J18" s="177"/>
      <c r="K18" s="177"/>
      <c r="L18" s="178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0.7109375" style="301" customWidth="1"/>
    <col min="4" max="4" width="14.140625" style="301" bestFit="1" customWidth="1"/>
    <col min="5" max="5" width="10.7109375" style="301" customWidth="1"/>
    <col min="6" max="6" width="14.140625" style="301" bestFit="1" customWidth="1"/>
    <col min="7" max="7" width="10.7109375" style="301" customWidth="1"/>
    <col min="8" max="8" width="14.42578125" style="301" bestFit="1" customWidth="1"/>
    <col min="9" max="9" width="10.7109375" style="301" customWidth="1"/>
    <col min="10" max="10" width="15" style="301" bestFit="1" customWidth="1"/>
    <col min="11" max="11" width="14.5703125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3964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3965</v>
      </c>
      <c r="D7" s="300">
        <v>2019</v>
      </c>
      <c r="E7" s="300"/>
      <c r="F7" s="300">
        <v>2019</v>
      </c>
      <c r="G7" s="300"/>
      <c r="H7" s="300">
        <v>2019</v>
      </c>
      <c r="I7" s="302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3966</v>
      </c>
      <c r="D9" s="167">
        <f>Base_BP!E204/1000000</f>
        <v>255642.37297344001</v>
      </c>
      <c r="E9" s="167"/>
      <c r="F9" s="167">
        <f>Base_BP!I204/1000000</f>
        <v>16311.587566389999</v>
      </c>
      <c r="G9" s="167"/>
      <c r="H9" s="167">
        <f>Base_BP!M204/1000000</f>
        <v>25780.98925975</v>
      </c>
      <c r="I9" s="167"/>
      <c r="J9" s="167">
        <f t="shared" ref="J9:J17" si="0">SUM(D9+F9+H9)</f>
        <v>297734.94979958003</v>
      </c>
      <c r="K9" s="168">
        <v>387768.45261534996</v>
      </c>
      <c r="L9" s="165"/>
    </row>
    <row r="10" spans="2:12">
      <c r="B10" s="155"/>
      <c r="C10" s="166" t="s">
        <v>3967</v>
      </c>
      <c r="D10" s="167">
        <f>Base_BP!E205/1000000</f>
        <v>211.16957950999998</v>
      </c>
      <c r="E10" s="167"/>
      <c r="F10" s="167">
        <f>Base_BP!I205/1000000</f>
        <v>1743.6697383599999</v>
      </c>
      <c r="G10" s="167"/>
      <c r="H10" s="167">
        <f>Base_BP!M205/1000000</f>
        <v>428.21284861999999</v>
      </c>
      <c r="I10" s="167"/>
      <c r="J10" s="167">
        <f t="shared" si="0"/>
        <v>2383.0521664899998</v>
      </c>
      <c r="K10" s="168">
        <v>2670.6780970100003</v>
      </c>
      <c r="L10" s="165"/>
    </row>
    <row r="11" spans="2:12">
      <c r="B11" s="155"/>
      <c r="C11" s="166" t="s">
        <v>3968</v>
      </c>
      <c r="D11" s="167">
        <f>Base_BP!E206/1000000</f>
        <v>822745.77754338004</v>
      </c>
      <c r="E11" s="167"/>
      <c r="F11" s="167">
        <f>Base_BP!I206/1000000</f>
        <v>17920.29586007</v>
      </c>
      <c r="G11" s="167"/>
      <c r="H11" s="167">
        <f>Base_BP!M206/1000000</f>
        <v>1162.65778144</v>
      </c>
      <c r="I11" s="167"/>
      <c r="J11" s="167">
        <f t="shared" si="0"/>
        <v>841828.73118489003</v>
      </c>
      <c r="K11" s="168">
        <v>916299.60079237004</v>
      </c>
      <c r="L11" s="165"/>
    </row>
    <row r="12" spans="2:12">
      <c r="B12" s="155"/>
      <c r="C12" s="166" t="s">
        <v>3969</v>
      </c>
      <c r="D12" s="167">
        <f>Base_BP!E207/1000000</f>
        <v>774646.14326108992</v>
      </c>
      <c r="E12" s="167"/>
      <c r="F12" s="167">
        <f>Base_BP!I207/1000000</f>
        <v>882256.72666784993</v>
      </c>
      <c r="G12" s="167"/>
      <c r="H12" s="167">
        <f>Base_BP!M207/1000000</f>
        <v>378299.56094873999</v>
      </c>
      <c r="I12" s="167"/>
      <c r="J12" s="167">
        <f t="shared" si="0"/>
        <v>2035202.4308776797</v>
      </c>
      <c r="K12" s="168">
        <v>1963878.7511842099</v>
      </c>
      <c r="L12" s="165"/>
    </row>
    <row r="13" spans="2:12">
      <c r="B13" s="155"/>
      <c r="C13" s="166" t="s">
        <v>3970</v>
      </c>
      <c r="D13" s="167">
        <f>Base_BP!E208/1000000</f>
        <v>69556.488784589994</v>
      </c>
      <c r="E13" s="167"/>
      <c r="F13" s="167">
        <f>Base_BP!I208/1000000</f>
        <v>29752.994297450001</v>
      </c>
      <c r="G13" s="167"/>
      <c r="H13" s="167">
        <f>Base_BP!M208/1000000</f>
        <v>42311.838656379994</v>
      </c>
      <c r="I13" s="167"/>
      <c r="J13" s="167">
        <f t="shared" si="0"/>
        <v>141621.32173842</v>
      </c>
      <c r="K13" s="168">
        <v>166639.37468353999</v>
      </c>
      <c r="L13" s="165"/>
    </row>
    <row r="14" spans="2:12">
      <c r="B14" s="155"/>
      <c r="C14" s="166" t="s">
        <v>3971</v>
      </c>
      <c r="D14" s="167">
        <f>Base_BP!E209/1000000</f>
        <v>0</v>
      </c>
      <c r="E14" s="167"/>
      <c r="F14" s="167">
        <f>Base_BP!I209/1000000</f>
        <v>5.7307489999999996E-2</v>
      </c>
      <c r="G14" s="167"/>
      <c r="H14" s="167">
        <f>Base_BP!M209/1000000</f>
        <v>654.02504500999999</v>
      </c>
      <c r="I14" s="167"/>
      <c r="J14" s="167">
        <f t="shared" si="0"/>
        <v>654.08235249999996</v>
      </c>
      <c r="K14" s="168">
        <v>1203.8795261300002</v>
      </c>
      <c r="L14" s="165"/>
    </row>
    <row r="15" spans="2:12">
      <c r="B15" s="155"/>
      <c r="C15" s="166" t="s">
        <v>3972</v>
      </c>
      <c r="D15" s="167">
        <f>Base_BP!E210/1000000</f>
        <v>0</v>
      </c>
      <c r="E15" s="167"/>
      <c r="F15" s="167">
        <f>Base_BP!I210/1000000</f>
        <v>0</v>
      </c>
      <c r="G15" s="167"/>
      <c r="H15" s="167">
        <f>Base_BP!M210/1000000</f>
        <v>2287.1614683100001</v>
      </c>
      <c r="I15" s="167"/>
      <c r="J15" s="167">
        <f t="shared" si="0"/>
        <v>2287.1614683100001</v>
      </c>
      <c r="K15" s="168">
        <v>0</v>
      </c>
      <c r="L15" s="165"/>
    </row>
    <row r="16" spans="2:12" ht="15.75" customHeight="1" thickBot="1">
      <c r="B16" s="155"/>
      <c r="C16" s="166" t="s">
        <v>3973</v>
      </c>
      <c r="D16" s="169">
        <f>Base_BP!E211/1000000</f>
        <v>-510975.73366303003</v>
      </c>
      <c r="E16" s="167"/>
      <c r="F16" s="169">
        <f>Base_BP!I211/1000000</f>
        <v>-546857.30629042001</v>
      </c>
      <c r="G16" s="167"/>
      <c r="H16" s="169">
        <f>Base_BP!M211/1000000</f>
        <v>-178177.77747379002</v>
      </c>
      <c r="I16" s="167"/>
      <c r="J16" s="169">
        <f t="shared" si="0"/>
        <v>-1236010.8174272401</v>
      </c>
      <c r="K16" s="170">
        <v>-1316445.3353385301</v>
      </c>
      <c r="L16" s="165"/>
    </row>
    <row r="17" spans="2:12">
      <c r="B17" s="155"/>
      <c r="C17" s="171" t="s">
        <v>4068</v>
      </c>
      <c r="D17" s="172">
        <f>SUM(D9:D16)</f>
        <v>1411826.21847898</v>
      </c>
      <c r="E17" s="173"/>
      <c r="F17" s="172">
        <f>SUM(F9:F16)</f>
        <v>401128.02514718997</v>
      </c>
      <c r="G17" s="173"/>
      <c r="H17" s="172">
        <f>SUM(H9:H16)</f>
        <v>272746.66853446001</v>
      </c>
      <c r="I17" s="173"/>
      <c r="J17" s="172">
        <f t="shared" si="0"/>
        <v>2085700.9121606299</v>
      </c>
      <c r="K17" s="174">
        <f>SUM(K9:K16)</f>
        <v>2122015.4015600798</v>
      </c>
      <c r="L17" s="165"/>
    </row>
    <row r="18" spans="2:12" ht="15.75" customHeight="1" thickBot="1">
      <c r="B18" s="175"/>
      <c r="C18" s="176"/>
      <c r="D18" s="177"/>
      <c r="E18" s="177"/>
      <c r="F18" s="177"/>
      <c r="G18" s="177"/>
      <c r="H18" s="177"/>
      <c r="I18" s="177"/>
      <c r="J18" s="177"/>
      <c r="K18" s="177"/>
      <c r="L18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3"/>
  <sheetViews>
    <sheetView showGridLines="0" zoomScale="85" zoomScaleNormal="85" workbookViewId="0">
      <pane xSplit="4" ySplit="8" topLeftCell="E9" activePane="bottomRight" state="frozen"/>
      <selection activeCell="R1102" sqref="R1102"/>
      <selection pane="topRight" activeCell="R1102" sqref="R1102"/>
      <selection pane="bottomLeft" activeCell="R1102" sqref="R1102"/>
      <selection pane="bottomRight" activeCell="E9" sqref="E9"/>
    </sheetView>
  </sheetViews>
  <sheetFormatPr defaultColWidth="12.85546875" defaultRowHeight="15"/>
  <cols>
    <col min="1" max="1" width="6.85546875" style="32" customWidth="1"/>
    <col min="2" max="2" width="2.28515625" style="32" customWidth="1"/>
    <col min="3" max="3" width="76.85546875" style="32" customWidth="1"/>
    <col min="4" max="4" width="1.28515625" style="32" customWidth="1"/>
    <col min="5" max="5" width="26.140625" style="32" customWidth="1"/>
    <col min="6" max="6" width="25.85546875" style="32" customWidth="1"/>
    <col min="7" max="7" width="26.140625" style="32" customWidth="1"/>
    <col min="8" max="8" width="1.28515625" style="32" customWidth="1"/>
    <col min="9" max="9" width="26.140625" style="32" customWidth="1"/>
    <col min="10" max="10" width="26" style="32" customWidth="1"/>
    <col min="11" max="11" width="26.42578125" style="32" customWidth="1"/>
    <col min="12" max="12" width="1.28515625" style="32" customWidth="1"/>
    <col min="13" max="13" width="26.140625" style="32" customWidth="1"/>
    <col min="14" max="14" width="25.85546875" style="32" customWidth="1"/>
    <col min="15" max="15" width="26.28515625" style="32" customWidth="1"/>
    <col min="16" max="16" width="1.28515625" style="32" customWidth="1"/>
    <col min="17" max="17" width="26.140625" style="32" customWidth="1"/>
    <col min="18" max="18" width="26.28515625" style="32" customWidth="1"/>
    <col min="19" max="19" width="26" style="32" customWidth="1"/>
    <col min="20" max="20" width="2.28515625" style="32" customWidth="1"/>
  </cols>
  <sheetData>
    <row r="1" spans="2:20" ht="15.75" customHeight="1" thickBot="1"/>
    <row r="2" spans="2:20">
      <c r="B2" s="4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20">
      <c r="B3" s="27"/>
      <c r="C3" s="326" t="s">
        <v>0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28"/>
    </row>
    <row r="4" spans="2:20">
      <c r="B4" s="26"/>
      <c r="C4" s="328" t="s">
        <v>956</v>
      </c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5"/>
    </row>
    <row r="5" spans="2:20">
      <c r="B5" s="1"/>
      <c r="T5" s="6"/>
    </row>
    <row r="6" spans="2:20" ht="15.75" customHeight="1" thickBot="1">
      <c r="B6" s="1"/>
      <c r="T6" s="6"/>
    </row>
    <row r="7" spans="2:20">
      <c r="B7" s="1"/>
      <c r="E7" s="23"/>
      <c r="F7" s="24" t="s">
        <v>2</v>
      </c>
      <c r="G7" s="25"/>
      <c r="I7" s="23"/>
      <c r="J7" s="24" t="s">
        <v>3</v>
      </c>
      <c r="K7" s="25"/>
      <c r="M7" s="23"/>
      <c r="N7" s="24" t="s">
        <v>4</v>
      </c>
      <c r="O7" s="25"/>
      <c r="Q7" s="23"/>
      <c r="R7" s="24" t="s">
        <v>5</v>
      </c>
      <c r="S7" s="25"/>
      <c r="T7" s="6"/>
    </row>
    <row r="8" spans="2:20">
      <c r="B8" s="1"/>
      <c r="C8" s="15" t="s">
        <v>957</v>
      </c>
      <c r="E8" s="16" t="s">
        <v>7</v>
      </c>
      <c r="F8" s="10" t="s">
        <v>8</v>
      </c>
      <c r="G8" s="17" t="s">
        <v>9</v>
      </c>
      <c r="H8" s="18"/>
      <c r="I8" s="16" t="s">
        <v>7</v>
      </c>
      <c r="J8" s="10" t="s">
        <v>8</v>
      </c>
      <c r="K8" s="17" t="s">
        <v>9</v>
      </c>
      <c r="L8" s="18"/>
      <c r="M8" s="16" t="s">
        <v>7</v>
      </c>
      <c r="N8" s="10" t="s">
        <v>8</v>
      </c>
      <c r="O8" s="17" t="s">
        <v>9</v>
      </c>
      <c r="P8" s="18"/>
      <c r="Q8" s="16" t="s">
        <v>7</v>
      </c>
      <c r="R8" s="10" t="s">
        <v>8</v>
      </c>
      <c r="S8" s="17" t="s">
        <v>9</v>
      </c>
      <c r="T8" s="6"/>
    </row>
    <row r="9" spans="2:20">
      <c r="B9" s="1"/>
      <c r="C9" s="14" t="s">
        <v>958</v>
      </c>
      <c r="D9" s="12"/>
      <c r="E9" s="45">
        <v>15516357676791.27</v>
      </c>
      <c r="F9" s="46">
        <v>12386443331398.779</v>
      </c>
      <c r="G9" s="47">
        <v>3129914345392.4902</v>
      </c>
      <c r="H9" s="48"/>
      <c r="I9" s="49">
        <v>3625441984134.75</v>
      </c>
      <c r="J9" s="50">
        <v>1045765582746.52</v>
      </c>
      <c r="K9" s="51">
        <v>2579676401388.23</v>
      </c>
      <c r="L9" s="48"/>
      <c r="M9" s="49">
        <v>1068734950986.6</v>
      </c>
      <c r="N9" s="50">
        <v>216772060765.13</v>
      </c>
      <c r="O9" s="51">
        <v>851962890221.46997</v>
      </c>
      <c r="P9" s="48"/>
      <c r="Q9" s="49">
        <v>20210534611912.621</v>
      </c>
      <c r="R9" s="50">
        <v>13648980974910.43</v>
      </c>
      <c r="S9" s="51">
        <v>6561553637002.1904</v>
      </c>
      <c r="T9" s="6"/>
    </row>
    <row r="10" spans="2:20">
      <c r="B10" s="1"/>
      <c r="C10" s="13" t="s">
        <v>959</v>
      </c>
      <c r="D10" s="11"/>
      <c r="E10" s="52">
        <v>203083003474.89001</v>
      </c>
      <c r="F10" s="53">
        <v>22976855658.25</v>
      </c>
      <c r="G10" s="54">
        <v>180106147816.64001</v>
      </c>
      <c r="H10" s="55"/>
      <c r="I10" s="52">
        <v>341563249085.03998</v>
      </c>
      <c r="J10" s="53">
        <v>72495739973.219971</v>
      </c>
      <c r="K10" s="54">
        <v>269067509111.82001</v>
      </c>
      <c r="L10" s="55"/>
      <c r="M10" s="52">
        <v>273980192939.26001</v>
      </c>
      <c r="N10" s="53">
        <v>33722618667.419979</v>
      </c>
      <c r="O10" s="54">
        <v>240257574271.84</v>
      </c>
      <c r="P10" s="55"/>
      <c r="Q10" s="52">
        <v>818626445499.19006</v>
      </c>
      <c r="R10" s="53">
        <v>129195214298.89</v>
      </c>
      <c r="S10" s="54">
        <v>689431231200.30005</v>
      </c>
      <c r="T10" s="6"/>
    </row>
    <row r="11" spans="2:20">
      <c r="B11" s="1"/>
      <c r="C11" s="14" t="s">
        <v>960</v>
      </c>
      <c r="D11" s="12"/>
      <c r="E11" s="56">
        <v>163862070115.62</v>
      </c>
      <c r="F11" s="57">
        <v>0</v>
      </c>
      <c r="G11" s="58">
        <v>163862070115.62</v>
      </c>
      <c r="H11" s="48"/>
      <c r="I11" s="56">
        <v>244715539096.53</v>
      </c>
      <c r="J11" s="57">
        <v>-3.1000000000000001E-5</v>
      </c>
      <c r="K11" s="58">
        <v>244715539096.53</v>
      </c>
      <c r="L11" s="48"/>
      <c r="M11" s="56">
        <v>219996868029.23001</v>
      </c>
      <c r="N11" s="57">
        <v>0</v>
      </c>
      <c r="O11" s="58">
        <v>219996868029.23001</v>
      </c>
      <c r="P11" s="48"/>
      <c r="Q11" s="56">
        <v>628574477241.38</v>
      </c>
      <c r="R11" s="57">
        <v>0</v>
      </c>
      <c r="S11" s="58">
        <v>628574477241.38</v>
      </c>
      <c r="T11" s="6"/>
    </row>
    <row r="12" spans="2:20" ht="25.5" customHeight="1">
      <c r="B12" s="1"/>
      <c r="C12" s="13" t="s">
        <v>961</v>
      </c>
      <c r="D12" s="11"/>
      <c r="E12" s="52">
        <v>120917920086.48</v>
      </c>
      <c r="F12" s="53">
        <v>0</v>
      </c>
      <c r="G12" s="54">
        <v>120917920086.48</v>
      </c>
      <c r="H12" s="55"/>
      <c r="I12" s="52">
        <v>189974972342.29001</v>
      </c>
      <c r="J12" s="53">
        <v>0</v>
      </c>
      <c r="K12" s="54">
        <v>189974972342.29001</v>
      </c>
      <c r="L12" s="55"/>
      <c r="M12" s="52">
        <v>128331498559.85001</v>
      </c>
      <c r="N12" s="53">
        <v>0</v>
      </c>
      <c r="O12" s="54">
        <v>128331498559.85001</v>
      </c>
      <c r="P12" s="55"/>
      <c r="Q12" s="52">
        <v>439224390988.62</v>
      </c>
      <c r="R12" s="53">
        <v>0</v>
      </c>
      <c r="S12" s="54">
        <v>439224390988.62</v>
      </c>
      <c r="T12" s="6"/>
    </row>
    <row r="13" spans="2:20" ht="25.5" customHeight="1">
      <c r="B13" s="1"/>
      <c r="C13" s="14" t="s">
        <v>962</v>
      </c>
      <c r="D13" s="12"/>
      <c r="E13" s="56">
        <v>120917920086.48</v>
      </c>
      <c r="F13" s="57">
        <v>0</v>
      </c>
      <c r="G13" s="58">
        <v>120917920086.48</v>
      </c>
      <c r="H13" s="48"/>
      <c r="I13" s="56">
        <v>189974972342.29001</v>
      </c>
      <c r="J13" s="57">
        <v>0</v>
      </c>
      <c r="K13" s="58">
        <v>189974972342.29001</v>
      </c>
      <c r="L13" s="48"/>
      <c r="M13" s="56">
        <v>128331498559.85001</v>
      </c>
      <c r="N13" s="57">
        <v>0</v>
      </c>
      <c r="O13" s="58">
        <v>128331498559.85001</v>
      </c>
      <c r="P13" s="48"/>
      <c r="Q13" s="56">
        <v>439224390988.62</v>
      </c>
      <c r="R13" s="57">
        <v>0</v>
      </c>
      <c r="S13" s="58">
        <v>439224390988.62</v>
      </c>
      <c r="T13" s="6"/>
    </row>
    <row r="14" spans="2:20" ht="25.5" customHeight="1">
      <c r="B14" s="1"/>
      <c r="C14" s="13" t="s">
        <v>963</v>
      </c>
      <c r="D14" s="11"/>
      <c r="E14" s="52">
        <v>14462257817.41</v>
      </c>
      <c r="F14" s="53">
        <v>0</v>
      </c>
      <c r="G14" s="54">
        <v>14462257817.41</v>
      </c>
      <c r="H14" s="55"/>
      <c r="I14" s="52">
        <v>17507599465.169998</v>
      </c>
      <c r="J14" s="53">
        <v>0</v>
      </c>
      <c r="K14" s="54">
        <v>17507599465.169998</v>
      </c>
      <c r="L14" s="55"/>
      <c r="M14" s="52">
        <v>91571627238.179993</v>
      </c>
      <c r="N14" s="53">
        <v>0</v>
      </c>
      <c r="O14" s="54">
        <v>91571627238.179993</v>
      </c>
      <c r="P14" s="55"/>
      <c r="Q14" s="52">
        <v>123541484520.75999</v>
      </c>
      <c r="R14" s="53">
        <v>0</v>
      </c>
      <c r="S14" s="54">
        <v>123541484520.75999</v>
      </c>
      <c r="T14" s="6"/>
    </row>
    <row r="15" spans="2:20" ht="25.5" customHeight="1">
      <c r="B15" s="1"/>
      <c r="C15" s="14" t="s">
        <v>964</v>
      </c>
      <c r="D15" s="12"/>
      <c r="E15" s="56">
        <v>14462257817.41</v>
      </c>
      <c r="F15" s="57">
        <v>0</v>
      </c>
      <c r="G15" s="58">
        <v>14462257817.41</v>
      </c>
      <c r="H15" s="48"/>
      <c r="I15" s="56">
        <v>17507599465.169998</v>
      </c>
      <c r="J15" s="57">
        <v>0</v>
      </c>
      <c r="K15" s="58">
        <v>17507599465.169998</v>
      </c>
      <c r="L15" s="48"/>
      <c r="M15" s="56">
        <v>91571627238.179993</v>
      </c>
      <c r="N15" s="57">
        <v>0</v>
      </c>
      <c r="O15" s="58">
        <v>91571627238.179993</v>
      </c>
      <c r="P15" s="48"/>
      <c r="Q15" s="56">
        <v>123541484520.75999</v>
      </c>
      <c r="R15" s="57">
        <v>0</v>
      </c>
      <c r="S15" s="58">
        <v>123541484520.75999</v>
      </c>
      <c r="T15" s="6"/>
    </row>
    <row r="16" spans="2:20" ht="25.5" customHeight="1">
      <c r="B16" s="1"/>
      <c r="C16" s="13" t="s">
        <v>965</v>
      </c>
      <c r="D16" s="11"/>
      <c r="E16" s="52">
        <v>28481892211.73</v>
      </c>
      <c r="F16" s="53">
        <v>0</v>
      </c>
      <c r="G16" s="54">
        <v>28481892211.73</v>
      </c>
      <c r="H16" s="55"/>
      <c r="I16" s="52">
        <v>37232967289.07</v>
      </c>
      <c r="J16" s="53">
        <v>0</v>
      </c>
      <c r="K16" s="54">
        <v>37232967289.07</v>
      </c>
      <c r="L16" s="55"/>
      <c r="M16" s="52">
        <v>93742231.200000003</v>
      </c>
      <c r="N16" s="53">
        <v>0</v>
      </c>
      <c r="O16" s="54">
        <v>93742231.200000003</v>
      </c>
      <c r="P16" s="55"/>
      <c r="Q16" s="52">
        <v>65808601732</v>
      </c>
      <c r="R16" s="53">
        <v>0</v>
      </c>
      <c r="S16" s="54">
        <v>65808601732</v>
      </c>
      <c r="T16" s="6"/>
    </row>
    <row r="17" spans="2:20" ht="25.5" customHeight="1">
      <c r="B17" s="1"/>
      <c r="C17" s="14" t="s">
        <v>966</v>
      </c>
      <c r="D17" s="12"/>
      <c r="E17" s="56">
        <v>28481892211.73</v>
      </c>
      <c r="F17" s="57">
        <v>0</v>
      </c>
      <c r="G17" s="58">
        <v>28481892211.73</v>
      </c>
      <c r="H17" s="48"/>
      <c r="I17" s="56">
        <v>37232967289.07</v>
      </c>
      <c r="J17" s="57">
        <v>0</v>
      </c>
      <c r="K17" s="58">
        <v>37232967289.07</v>
      </c>
      <c r="L17" s="48"/>
      <c r="M17" s="56">
        <v>93742231.200000003</v>
      </c>
      <c r="N17" s="57">
        <v>0</v>
      </c>
      <c r="O17" s="58">
        <v>93742231.200000003</v>
      </c>
      <c r="P17" s="48"/>
      <c r="Q17" s="56">
        <v>65808601732</v>
      </c>
      <c r="R17" s="57">
        <v>0</v>
      </c>
      <c r="S17" s="58">
        <v>65808601732</v>
      </c>
      <c r="T17" s="6"/>
    </row>
    <row r="18" spans="2:20">
      <c r="B18" s="1"/>
      <c r="C18" s="13" t="s">
        <v>967</v>
      </c>
      <c r="D18" s="11"/>
      <c r="E18" s="52">
        <v>24692630065.279999</v>
      </c>
      <c r="F18" s="53">
        <v>22822576177.459999</v>
      </c>
      <c r="G18" s="54">
        <v>1870053887.8199999</v>
      </c>
      <c r="H18" s="55"/>
      <c r="I18" s="52">
        <v>80183298513.490005</v>
      </c>
      <c r="J18" s="53">
        <v>72379672225.650009</v>
      </c>
      <c r="K18" s="54">
        <v>7803626287.8400002</v>
      </c>
      <c r="L18" s="55"/>
      <c r="M18" s="52">
        <v>44486964435.580002</v>
      </c>
      <c r="N18" s="53">
        <v>33575611401.889999</v>
      </c>
      <c r="O18" s="54">
        <v>10911353033.690001</v>
      </c>
      <c r="P18" s="55"/>
      <c r="Q18" s="52">
        <v>149362893014.35001</v>
      </c>
      <c r="R18" s="53">
        <v>128777859805</v>
      </c>
      <c r="S18" s="54">
        <v>20585033209.349998</v>
      </c>
      <c r="T18" s="6"/>
    </row>
    <row r="19" spans="2:20">
      <c r="B19" s="1"/>
      <c r="C19" s="14" t="s">
        <v>968</v>
      </c>
      <c r="D19" s="12"/>
      <c r="E19" s="56">
        <v>19674438138.41</v>
      </c>
      <c r="F19" s="57">
        <v>19674438138.41</v>
      </c>
      <c r="G19" s="58">
        <v>0</v>
      </c>
      <c r="H19" s="48"/>
      <c r="I19" s="56">
        <v>68749670091.350006</v>
      </c>
      <c r="J19" s="57">
        <v>67326475645.280006</v>
      </c>
      <c r="K19" s="58">
        <v>1423194446.0699999</v>
      </c>
      <c r="L19" s="48"/>
      <c r="M19" s="56">
        <v>24116539640.57</v>
      </c>
      <c r="N19" s="57">
        <v>22526069993.849998</v>
      </c>
      <c r="O19" s="58">
        <v>1590469646.72</v>
      </c>
      <c r="P19" s="48"/>
      <c r="Q19" s="56">
        <v>112540647870.33</v>
      </c>
      <c r="R19" s="57">
        <v>109526983777.53999</v>
      </c>
      <c r="S19" s="58">
        <v>3013664092.79</v>
      </c>
      <c r="T19" s="6"/>
    </row>
    <row r="20" spans="2:20">
      <c r="B20" s="1"/>
      <c r="C20" s="13" t="s">
        <v>969</v>
      </c>
      <c r="D20" s="11"/>
      <c r="E20" s="52">
        <v>0</v>
      </c>
      <c r="F20" s="53">
        <v>0</v>
      </c>
      <c r="G20" s="54">
        <v>0</v>
      </c>
      <c r="H20" s="55"/>
      <c r="I20" s="52">
        <v>1423194446.0699999</v>
      </c>
      <c r="J20" s="53">
        <v>0</v>
      </c>
      <c r="K20" s="54">
        <v>1423194446.0699999</v>
      </c>
      <c r="L20" s="55"/>
      <c r="M20" s="52">
        <v>1590469646.72</v>
      </c>
      <c r="N20" s="53">
        <v>0</v>
      </c>
      <c r="O20" s="54">
        <v>1590469646.72</v>
      </c>
      <c r="P20" s="55"/>
      <c r="Q20" s="52">
        <v>3013664092.79</v>
      </c>
      <c r="R20" s="53">
        <v>0</v>
      </c>
      <c r="S20" s="54">
        <v>3013664092.79</v>
      </c>
      <c r="T20" s="6"/>
    </row>
    <row r="21" spans="2:20">
      <c r="B21" s="1"/>
      <c r="C21" s="14" t="s">
        <v>970</v>
      </c>
      <c r="D21" s="12"/>
      <c r="E21" s="56">
        <v>19669910785.709999</v>
      </c>
      <c r="F21" s="57">
        <v>19669910785.709999</v>
      </c>
      <c r="G21" s="58">
        <v>0</v>
      </c>
      <c r="H21" s="48"/>
      <c r="I21" s="56">
        <v>67055591876.230003</v>
      </c>
      <c r="J21" s="57">
        <v>67055591876.230003</v>
      </c>
      <c r="K21" s="58">
        <v>0</v>
      </c>
      <c r="L21" s="48"/>
      <c r="M21" s="56">
        <v>22242023382.240002</v>
      </c>
      <c r="N21" s="57">
        <v>22242023382.240002</v>
      </c>
      <c r="O21" s="58">
        <v>0</v>
      </c>
      <c r="P21" s="48"/>
      <c r="Q21" s="56">
        <v>108967526044.17999</v>
      </c>
      <c r="R21" s="57">
        <v>108967526044.17999</v>
      </c>
      <c r="S21" s="58">
        <v>0</v>
      </c>
      <c r="T21" s="6"/>
    </row>
    <row r="22" spans="2:20">
      <c r="B22" s="1"/>
      <c r="C22" s="13" t="s">
        <v>971</v>
      </c>
      <c r="D22" s="11"/>
      <c r="E22" s="52">
        <v>0</v>
      </c>
      <c r="F22" s="53">
        <v>0</v>
      </c>
      <c r="G22" s="54">
        <v>0</v>
      </c>
      <c r="H22" s="55"/>
      <c r="I22" s="52">
        <v>263849545.09999999</v>
      </c>
      <c r="J22" s="53">
        <v>263849545.09999999</v>
      </c>
      <c r="K22" s="54">
        <v>0</v>
      </c>
      <c r="L22" s="55"/>
      <c r="M22" s="52">
        <v>99344489.180000007</v>
      </c>
      <c r="N22" s="53">
        <v>99344489.180000007</v>
      </c>
      <c r="O22" s="54">
        <v>0</v>
      </c>
      <c r="P22" s="55"/>
      <c r="Q22" s="52">
        <v>363194034.27999997</v>
      </c>
      <c r="R22" s="53">
        <v>363194034.27999997</v>
      </c>
      <c r="S22" s="54">
        <v>0</v>
      </c>
      <c r="T22" s="6"/>
    </row>
    <row r="23" spans="2:20">
      <c r="B23" s="1"/>
      <c r="C23" s="14" t="s">
        <v>972</v>
      </c>
      <c r="D23" s="12"/>
      <c r="E23" s="56">
        <v>3540370.43</v>
      </c>
      <c r="F23" s="57">
        <v>3540370.43</v>
      </c>
      <c r="G23" s="58">
        <v>0</v>
      </c>
      <c r="H23" s="48"/>
      <c r="I23" s="56">
        <v>2057559.97</v>
      </c>
      <c r="J23" s="57">
        <v>2057559.97</v>
      </c>
      <c r="K23" s="58">
        <v>0</v>
      </c>
      <c r="L23" s="48"/>
      <c r="M23" s="56">
        <v>74476095.079999998</v>
      </c>
      <c r="N23" s="57">
        <v>74476095.079999998</v>
      </c>
      <c r="O23" s="58">
        <v>0</v>
      </c>
      <c r="P23" s="48"/>
      <c r="Q23" s="56">
        <v>80074025.480000004</v>
      </c>
      <c r="R23" s="57">
        <v>80074025.480000004</v>
      </c>
      <c r="S23" s="58">
        <v>0</v>
      </c>
      <c r="T23" s="6"/>
    </row>
    <row r="24" spans="2:20">
      <c r="B24" s="1"/>
      <c r="C24" s="13" t="s">
        <v>973</v>
      </c>
      <c r="D24" s="11"/>
      <c r="E24" s="52">
        <v>986982.27</v>
      </c>
      <c r="F24" s="53">
        <v>986982.27</v>
      </c>
      <c r="G24" s="54">
        <v>0</v>
      </c>
      <c r="H24" s="55"/>
      <c r="I24" s="52">
        <v>4976663.9800000004</v>
      </c>
      <c r="J24" s="53">
        <v>4976663.9800000004</v>
      </c>
      <c r="K24" s="54">
        <v>0</v>
      </c>
      <c r="L24" s="55"/>
      <c r="M24" s="52">
        <v>110226027.34999999</v>
      </c>
      <c r="N24" s="53">
        <v>110226027.34999999</v>
      </c>
      <c r="O24" s="54">
        <v>0</v>
      </c>
      <c r="P24" s="55"/>
      <c r="Q24" s="52">
        <v>116189673.59999999</v>
      </c>
      <c r="R24" s="53">
        <v>116189673.59999999</v>
      </c>
      <c r="S24" s="54">
        <v>0</v>
      </c>
      <c r="T24" s="6"/>
    </row>
    <row r="25" spans="2:20">
      <c r="B25" s="1"/>
      <c r="C25" s="14" t="s">
        <v>974</v>
      </c>
      <c r="D25" s="12"/>
      <c r="E25" s="56">
        <v>3151907626.0700002</v>
      </c>
      <c r="F25" s="57">
        <v>3136420915.5700002</v>
      </c>
      <c r="G25" s="58">
        <v>15486710.5</v>
      </c>
      <c r="H25" s="48"/>
      <c r="I25" s="56">
        <v>6609692752.8800001</v>
      </c>
      <c r="J25" s="57">
        <v>3790860693.0700002</v>
      </c>
      <c r="K25" s="58">
        <v>2818832059.8099999</v>
      </c>
      <c r="L25" s="48"/>
      <c r="M25" s="56">
        <v>17731015065.549999</v>
      </c>
      <c r="N25" s="57">
        <v>10506778606.65</v>
      </c>
      <c r="O25" s="58">
        <v>7224236458.8999996</v>
      </c>
      <c r="P25" s="48"/>
      <c r="Q25" s="56">
        <v>27492615444.5</v>
      </c>
      <c r="R25" s="57">
        <v>17434060215.290001</v>
      </c>
      <c r="S25" s="58">
        <v>10058555229.209999</v>
      </c>
      <c r="T25" s="6"/>
    </row>
    <row r="26" spans="2:20">
      <c r="B26" s="1"/>
      <c r="C26" s="13" t="s">
        <v>975</v>
      </c>
      <c r="D26" s="11"/>
      <c r="E26" s="52">
        <v>15486710.5</v>
      </c>
      <c r="F26" s="53">
        <v>0</v>
      </c>
      <c r="G26" s="54">
        <v>15486710.5</v>
      </c>
      <c r="H26" s="55"/>
      <c r="I26" s="52">
        <v>2818832059.8099999</v>
      </c>
      <c r="J26" s="53">
        <v>0</v>
      </c>
      <c r="K26" s="54">
        <v>2818832059.8099999</v>
      </c>
      <c r="L26" s="55"/>
      <c r="M26" s="52">
        <v>7224236458.8999996</v>
      </c>
      <c r="N26" s="53">
        <v>0</v>
      </c>
      <c r="O26" s="54">
        <v>7224236458.8999996</v>
      </c>
      <c r="P26" s="55"/>
      <c r="Q26" s="52">
        <v>10058555229.209999</v>
      </c>
      <c r="R26" s="53">
        <v>0</v>
      </c>
      <c r="S26" s="54">
        <v>10058555229.209999</v>
      </c>
      <c r="T26" s="6"/>
    </row>
    <row r="27" spans="2:20">
      <c r="B27" s="1"/>
      <c r="C27" s="14" t="s">
        <v>976</v>
      </c>
      <c r="D27" s="12"/>
      <c r="E27" s="56">
        <v>3136420915.5700002</v>
      </c>
      <c r="F27" s="57">
        <v>3136420915.5700002</v>
      </c>
      <c r="G27" s="58">
        <v>0</v>
      </c>
      <c r="H27" s="48"/>
      <c r="I27" s="56">
        <v>170781900.40000001</v>
      </c>
      <c r="J27" s="57">
        <v>170781900.40000001</v>
      </c>
      <c r="K27" s="58">
        <v>0</v>
      </c>
      <c r="L27" s="48"/>
      <c r="M27" s="56">
        <v>29787326.149999999</v>
      </c>
      <c r="N27" s="57">
        <v>29787326.149999999</v>
      </c>
      <c r="O27" s="58">
        <v>0</v>
      </c>
      <c r="P27" s="48"/>
      <c r="Q27" s="56">
        <v>3336990142.1199999</v>
      </c>
      <c r="R27" s="57">
        <v>3336990142.1199999</v>
      </c>
      <c r="S27" s="58">
        <v>0</v>
      </c>
      <c r="T27" s="6"/>
    </row>
    <row r="28" spans="2:20">
      <c r="B28" s="1"/>
      <c r="C28" s="13" t="s">
        <v>977</v>
      </c>
      <c r="D28" s="11"/>
      <c r="E28" s="52">
        <v>0</v>
      </c>
      <c r="F28" s="53">
        <v>0</v>
      </c>
      <c r="G28" s="54">
        <v>0</v>
      </c>
      <c r="H28" s="55"/>
      <c r="I28" s="52">
        <v>3620078792.6700001</v>
      </c>
      <c r="J28" s="53">
        <v>3620078792.6700001</v>
      </c>
      <c r="K28" s="54">
        <v>0</v>
      </c>
      <c r="L28" s="55"/>
      <c r="M28" s="52">
        <v>10476991280.5</v>
      </c>
      <c r="N28" s="53">
        <v>10476991280.5</v>
      </c>
      <c r="O28" s="54">
        <v>0</v>
      </c>
      <c r="P28" s="55"/>
      <c r="Q28" s="52">
        <v>14097070073.17</v>
      </c>
      <c r="R28" s="53">
        <v>14097070073.17</v>
      </c>
      <c r="S28" s="54">
        <v>0</v>
      </c>
      <c r="T28" s="6"/>
    </row>
    <row r="29" spans="2:20">
      <c r="B29" s="1"/>
      <c r="C29" s="14" t="s">
        <v>978</v>
      </c>
      <c r="D29" s="12"/>
      <c r="E29" s="56">
        <v>821142440.94000006</v>
      </c>
      <c r="F29" s="57">
        <v>0</v>
      </c>
      <c r="G29" s="58">
        <v>821142440.94000006</v>
      </c>
      <c r="H29" s="48"/>
      <c r="I29" s="56">
        <v>978307205.08000004</v>
      </c>
      <c r="J29" s="57">
        <v>0</v>
      </c>
      <c r="K29" s="58">
        <v>978307205.08000004</v>
      </c>
      <c r="L29" s="48"/>
      <c r="M29" s="56">
        <v>1293180967</v>
      </c>
      <c r="N29" s="57">
        <v>0</v>
      </c>
      <c r="O29" s="58">
        <v>1293180967</v>
      </c>
      <c r="P29" s="48"/>
      <c r="Q29" s="56">
        <v>3092630613.02</v>
      </c>
      <c r="R29" s="57">
        <v>0</v>
      </c>
      <c r="S29" s="58">
        <v>3092630613.02</v>
      </c>
      <c r="T29" s="6"/>
    </row>
    <row r="30" spans="2:20">
      <c r="B30" s="1"/>
      <c r="C30" s="13" t="s">
        <v>979</v>
      </c>
      <c r="D30" s="11"/>
      <c r="E30" s="52">
        <v>821142440.94000006</v>
      </c>
      <c r="F30" s="53">
        <v>0</v>
      </c>
      <c r="G30" s="54">
        <v>821142440.94000006</v>
      </c>
      <c r="H30" s="55"/>
      <c r="I30" s="52">
        <v>978307205.08000004</v>
      </c>
      <c r="J30" s="53">
        <v>0</v>
      </c>
      <c r="K30" s="54">
        <v>978307205.08000004</v>
      </c>
      <c r="L30" s="55"/>
      <c r="M30" s="52">
        <v>1293180967</v>
      </c>
      <c r="N30" s="53">
        <v>0</v>
      </c>
      <c r="O30" s="54">
        <v>1293180967</v>
      </c>
      <c r="P30" s="55"/>
      <c r="Q30" s="52">
        <v>3092630613.02</v>
      </c>
      <c r="R30" s="53">
        <v>0</v>
      </c>
      <c r="S30" s="54">
        <v>3092630613.02</v>
      </c>
      <c r="T30" s="6"/>
    </row>
    <row r="31" spans="2:20">
      <c r="B31" s="1"/>
      <c r="C31" s="14" t="s">
        <v>980</v>
      </c>
      <c r="D31" s="12"/>
      <c r="E31" s="56">
        <v>31898249.68</v>
      </c>
      <c r="F31" s="57">
        <v>11517734.859999999</v>
      </c>
      <c r="G31" s="58">
        <v>20380514.82</v>
      </c>
      <c r="H31" s="48"/>
      <c r="I31" s="56">
        <v>24389041.079999998</v>
      </c>
      <c r="J31" s="57">
        <v>5210724.99</v>
      </c>
      <c r="K31" s="58">
        <v>19178316.09</v>
      </c>
      <c r="L31" s="48"/>
      <c r="M31" s="56">
        <v>184177340.27000001</v>
      </c>
      <c r="N31" s="57">
        <v>6610376.7199999997</v>
      </c>
      <c r="O31" s="58">
        <v>177566963.55000001</v>
      </c>
      <c r="P31" s="48"/>
      <c r="Q31" s="56">
        <v>240464631.03</v>
      </c>
      <c r="R31" s="57">
        <v>23338836.57</v>
      </c>
      <c r="S31" s="58">
        <v>217125794.46000001</v>
      </c>
      <c r="T31" s="6"/>
    </row>
    <row r="32" spans="2:20">
      <c r="B32" s="1"/>
      <c r="C32" s="13" t="s">
        <v>981</v>
      </c>
      <c r="D32" s="11"/>
      <c r="E32" s="52">
        <v>20380514.82</v>
      </c>
      <c r="F32" s="53">
        <v>0</v>
      </c>
      <c r="G32" s="54">
        <v>20380514.82</v>
      </c>
      <c r="H32" s="55"/>
      <c r="I32" s="52">
        <v>19178316.09</v>
      </c>
      <c r="J32" s="53">
        <v>0</v>
      </c>
      <c r="K32" s="54">
        <v>19178316.09</v>
      </c>
      <c r="L32" s="55"/>
      <c r="M32" s="52">
        <v>177566963.55000001</v>
      </c>
      <c r="N32" s="53">
        <v>0</v>
      </c>
      <c r="O32" s="54">
        <v>177566963.55000001</v>
      </c>
      <c r="P32" s="55"/>
      <c r="Q32" s="52">
        <v>217125794.46000001</v>
      </c>
      <c r="R32" s="53">
        <v>0</v>
      </c>
      <c r="S32" s="54">
        <v>217125794.46000001</v>
      </c>
      <c r="T32" s="6"/>
    </row>
    <row r="33" spans="2:20">
      <c r="B33" s="1"/>
      <c r="C33" s="14" t="s">
        <v>982</v>
      </c>
      <c r="D33" s="12"/>
      <c r="E33" s="56">
        <v>11517734.859999999</v>
      </c>
      <c r="F33" s="57">
        <v>11517734.859999999</v>
      </c>
      <c r="G33" s="58">
        <v>0</v>
      </c>
      <c r="H33" s="48"/>
      <c r="I33" s="56">
        <v>0</v>
      </c>
      <c r="J33" s="57">
        <v>0</v>
      </c>
      <c r="K33" s="58">
        <v>0</v>
      </c>
      <c r="L33" s="48"/>
      <c r="M33" s="56">
        <v>1193200.18</v>
      </c>
      <c r="N33" s="57">
        <v>1193200.18</v>
      </c>
      <c r="O33" s="58">
        <v>0</v>
      </c>
      <c r="P33" s="48"/>
      <c r="Q33" s="56">
        <v>12710935.039999999</v>
      </c>
      <c r="R33" s="57">
        <v>12710935.039999999</v>
      </c>
      <c r="S33" s="58">
        <v>0</v>
      </c>
      <c r="T33" s="6"/>
    </row>
    <row r="34" spans="2:20">
      <c r="B34" s="1"/>
      <c r="C34" s="13" t="s">
        <v>983</v>
      </c>
      <c r="D34" s="11"/>
      <c r="E34" s="52">
        <v>0</v>
      </c>
      <c r="F34" s="53">
        <v>0</v>
      </c>
      <c r="G34" s="54">
        <v>0</v>
      </c>
      <c r="H34" s="55"/>
      <c r="I34" s="52">
        <v>5210724.99</v>
      </c>
      <c r="J34" s="53">
        <v>5210724.99</v>
      </c>
      <c r="K34" s="54">
        <v>0</v>
      </c>
      <c r="L34" s="55"/>
      <c r="M34" s="52">
        <v>1936083.1</v>
      </c>
      <c r="N34" s="53">
        <v>1936083.1</v>
      </c>
      <c r="O34" s="54">
        <v>0</v>
      </c>
      <c r="P34" s="55"/>
      <c r="Q34" s="52">
        <v>7146808.0899999999</v>
      </c>
      <c r="R34" s="53">
        <v>7146808.0899999999</v>
      </c>
      <c r="S34" s="54">
        <v>0</v>
      </c>
      <c r="T34" s="6"/>
    </row>
    <row r="35" spans="2:20">
      <c r="B35" s="1"/>
      <c r="C35" s="14" t="s">
        <v>984</v>
      </c>
      <c r="D35" s="12"/>
      <c r="E35" s="56">
        <v>0</v>
      </c>
      <c r="F35" s="57">
        <v>0</v>
      </c>
      <c r="G35" s="58">
        <v>0</v>
      </c>
      <c r="H35" s="48"/>
      <c r="I35" s="56">
        <v>0</v>
      </c>
      <c r="J35" s="57">
        <v>0</v>
      </c>
      <c r="K35" s="58">
        <v>0</v>
      </c>
      <c r="L35" s="48"/>
      <c r="M35" s="56">
        <v>1970284.15</v>
      </c>
      <c r="N35" s="57">
        <v>1970284.15</v>
      </c>
      <c r="O35" s="58">
        <v>0</v>
      </c>
      <c r="P35" s="48"/>
      <c r="Q35" s="56">
        <v>1970284.15</v>
      </c>
      <c r="R35" s="57">
        <v>1970284.15</v>
      </c>
      <c r="S35" s="58">
        <v>0</v>
      </c>
      <c r="T35" s="6"/>
    </row>
    <row r="36" spans="2:20" ht="25.5" customHeight="1">
      <c r="B36" s="1"/>
      <c r="C36" s="13" t="s">
        <v>985</v>
      </c>
      <c r="D36" s="11"/>
      <c r="E36" s="52">
        <v>0</v>
      </c>
      <c r="F36" s="53">
        <v>0</v>
      </c>
      <c r="G36" s="54">
        <v>0</v>
      </c>
      <c r="H36" s="55"/>
      <c r="I36" s="52">
        <v>0</v>
      </c>
      <c r="J36" s="53">
        <v>0</v>
      </c>
      <c r="K36" s="54">
        <v>0</v>
      </c>
      <c r="L36" s="55"/>
      <c r="M36" s="52">
        <v>1510809.29</v>
      </c>
      <c r="N36" s="53">
        <v>1510809.29</v>
      </c>
      <c r="O36" s="54">
        <v>0</v>
      </c>
      <c r="P36" s="55"/>
      <c r="Q36" s="52">
        <v>1510809.29</v>
      </c>
      <c r="R36" s="53">
        <v>1510809.29</v>
      </c>
      <c r="S36" s="54">
        <v>0</v>
      </c>
      <c r="T36" s="6"/>
    </row>
    <row r="37" spans="2:20">
      <c r="B37" s="1"/>
      <c r="C37" s="14" t="s">
        <v>986</v>
      </c>
      <c r="D37" s="12"/>
      <c r="E37" s="56">
        <v>1013044221.5599999</v>
      </c>
      <c r="F37" s="57">
        <v>0</v>
      </c>
      <c r="G37" s="58">
        <v>1013044221.5599999</v>
      </c>
      <c r="H37" s="48"/>
      <c r="I37" s="56">
        <v>107761347.23999999</v>
      </c>
      <c r="J37" s="57">
        <v>0</v>
      </c>
      <c r="K37" s="58">
        <v>107761347.23999999</v>
      </c>
      <c r="L37" s="48"/>
      <c r="M37" s="56">
        <v>77143389.829999998</v>
      </c>
      <c r="N37" s="57">
        <v>0</v>
      </c>
      <c r="O37" s="58">
        <v>77143389.829999998</v>
      </c>
      <c r="P37" s="48"/>
      <c r="Q37" s="56">
        <v>1197948958.6300001</v>
      </c>
      <c r="R37" s="57">
        <v>0</v>
      </c>
      <c r="S37" s="58">
        <v>1197948958.6300001</v>
      </c>
      <c r="T37" s="6"/>
    </row>
    <row r="38" spans="2:20" ht="25.5" customHeight="1">
      <c r="B38" s="1"/>
      <c r="C38" s="13" t="s">
        <v>987</v>
      </c>
      <c r="D38" s="11"/>
      <c r="E38" s="52">
        <v>1013044221.5599999</v>
      </c>
      <c r="F38" s="53">
        <v>0</v>
      </c>
      <c r="G38" s="54">
        <v>1013044221.5599999</v>
      </c>
      <c r="H38" s="55"/>
      <c r="I38" s="52">
        <v>107761347.23999999</v>
      </c>
      <c r="J38" s="53">
        <v>0</v>
      </c>
      <c r="K38" s="54">
        <v>107761347.23999999</v>
      </c>
      <c r="L38" s="55"/>
      <c r="M38" s="52">
        <v>77143389.829999998</v>
      </c>
      <c r="N38" s="53">
        <v>0</v>
      </c>
      <c r="O38" s="54">
        <v>77143389.829999998</v>
      </c>
      <c r="P38" s="55"/>
      <c r="Q38" s="52">
        <v>1197948958.6300001</v>
      </c>
      <c r="R38" s="53">
        <v>0</v>
      </c>
      <c r="S38" s="54">
        <v>1197948958.6300001</v>
      </c>
      <c r="T38" s="6"/>
    </row>
    <row r="39" spans="2:20">
      <c r="B39" s="1"/>
      <c r="C39" s="14" t="s">
        <v>988</v>
      </c>
      <c r="D39" s="12"/>
      <c r="E39" s="56">
        <v>199388.62</v>
      </c>
      <c r="F39" s="57">
        <v>199388.62</v>
      </c>
      <c r="G39" s="58">
        <v>0</v>
      </c>
      <c r="H39" s="48"/>
      <c r="I39" s="56">
        <v>3713478075.8600001</v>
      </c>
      <c r="J39" s="57">
        <v>1257125162.3099999</v>
      </c>
      <c r="K39" s="58">
        <v>2456352913.5500002</v>
      </c>
      <c r="L39" s="48"/>
      <c r="M39" s="56">
        <v>1084908032.3599999</v>
      </c>
      <c r="N39" s="57">
        <v>536152424.67000002</v>
      </c>
      <c r="O39" s="58">
        <v>548755607.69000006</v>
      </c>
      <c r="P39" s="48"/>
      <c r="Q39" s="56">
        <v>4798585496.8400002</v>
      </c>
      <c r="R39" s="57">
        <v>1793476975.5999999</v>
      </c>
      <c r="S39" s="58">
        <v>3005108521.2399998</v>
      </c>
      <c r="T39" s="6"/>
    </row>
    <row r="40" spans="2:20">
      <c r="B40" s="1"/>
      <c r="C40" s="13" t="s">
        <v>989</v>
      </c>
      <c r="D40" s="11"/>
      <c r="E40" s="52">
        <v>0</v>
      </c>
      <c r="F40" s="53">
        <v>0</v>
      </c>
      <c r="G40" s="54">
        <v>0</v>
      </c>
      <c r="H40" s="55"/>
      <c r="I40" s="52">
        <v>2456352913.5500002</v>
      </c>
      <c r="J40" s="53">
        <v>0</v>
      </c>
      <c r="K40" s="54">
        <v>2456352913.5500002</v>
      </c>
      <c r="L40" s="55"/>
      <c r="M40" s="52">
        <v>548755607.69000006</v>
      </c>
      <c r="N40" s="53">
        <v>0</v>
      </c>
      <c r="O40" s="54">
        <v>548755607.69000006</v>
      </c>
      <c r="P40" s="55"/>
      <c r="Q40" s="52">
        <v>3005108521.2399998</v>
      </c>
      <c r="R40" s="53">
        <v>0</v>
      </c>
      <c r="S40" s="54">
        <v>3005108521.2399998</v>
      </c>
      <c r="T40" s="6"/>
    </row>
    <row r="41" spans="2:20">
      <c r="B41" s="1"/>
      <c r="C41" s="14" t="s">
        <v>990</v>
      </c>
      <c r="D41" s="12"/>
      <c r="E41" s="56">
        <v>199388.62</v>
      </c>
      <c r="F41" s="57">
        <v>199388.62</v>
      </c>
      <c r="G41" s="58">
        <v>0</v>
      </c>
      <c r="H41" s="48"/>
      <c r="I41" s="56">
        <v>1185334387.25</v>
      </c>
      <c r="J41" s="57">
        <v>1185334387.25</v>
      </c>
      <c r="K41" s="58">
        <v>0</v>
      </c>
      <c r="L41" s="48"/>
      <c r="M41" s="56">
        <v>404685492.13</v>
      </c>
      <c r="N41" s="57">
        <v>404685492.13</v>
      </c>
      <c r="O41" s="58">
        <v>0</v>
      </c>
      <c r="P41" s="48"/>
      <c r="Q41" s="56">
        <v>1590219268</v>
      </c>
      <c r="R41" s="57">
        <v>1590219268</v>
      </c>
      <c r="S41" s="58">
        <v>0</v>
      </c>
      <c r="T41" s="6"/>
    </row>
    <row r="42" spans="2:20">
      <c r="B42" s="1"/>
      <c r="C42" s="13" t="s">
        <v>991</v>
      </c>
      <c r="D42" s="11"/>
      <c r="E42" s="52">
        <v>0</v>
      </c>
      <c r="F42" s="53">
        <v>0</v>
      </c>
      <c r="G42" s="54">
        <v>0</v>
      </c>
      <c r="H42" s="55"/>
      <c r="I42" s="52">
        <v>71718974.780000001</v>
      </c>
      <c r="J42" s="53">
        <v>71718974.780000001</v>
      </c>
      <c r="K42" s="54">
        <v>0</v>
      </c>
      <c r="L42" s="55"/>
      <c r="M42" s="52">
        <v>65895079.729999997</v>
      </c>
      <c r="N42" s="53">
        <v>65895079.729999997</v>
      </c>
      <c r="O42" s="54">
        <v>0</v>
      </c>
      <c r="P42" s="55"/>
      <c r="Q42" s="52">
        <v>137614054.50999999</v>
      </c>
      <c r="R42" s="53">
        <v>137614054.50999999</v>
      </c>
      <c r="S42" s="54">
        <v>0</v>
      </c>
      <c r="T42" s="6"/>
    </row>
    <row r="43" spans="2:20">
      <c r="B43" s="1"/>
      <c r="C43" s="14" t="s">
        <v>992</v>
      </c>
      <c r="D43" s="12"/>
      <c r="E43" s="56">
        <v>0</v>
      </c>
      <c r="F43" s="57">
        <v>0</v>
      </c>
      <c r="G43" s="58">
        <v>0</v>
      </c>
      <c r="H43" s="48"/>
      <c r="I43" s="56">
        <v>19390.560000000001</v>
      </c>
      <c r="J43" s="57">
        <v>19390.560000000001</v>
      </c>
      <c r="K43" s="58">
        <v>0</v>
      </c>
      <c r="L43" s="48"/>
      <c r="M43" s="56">
        <v>10707345.140000001</v>
      </c>
      <c r="N43" s="57">
        <v>10707345.140000001</v>
      </c>
      <c r="O43" s="58">
        <v>0</v>
      </c>
      <c r="P43" s="48"/>
      <c r="Q43" s="56">
        <v>10726735.699999999</v>
      </c>
      <c r="R43" s="57">
        <v>10726735.699999999</v>
      </c>
      <c r="S43" s="58">
        <v>0</v>
      </c>
      <c r="T43" s="6"/>
    </row>
    <row r="44" spans="2:20">
      <c r="B44" s="1"/>
      <c r="C44" s="13" t="s">
        <v>993</v>
      </c>
      <c r="D44" s="11"/>
      <c r="E44" s="52">
        <v>0</v>
      </c>
      <c r="F44" s="53">
        <v>0</v>
      </c>
      <c r="G44" s="54">
        <v>0</v>
      </c>
      <c r="H44" s="55"/>
      <c r="I44" s="52">
        <v>52409.72</v>
      </c>
      <c r="J44" s="53">
        <v>52409.72</v>
      </c>
      <c r="K44" s="54">
        <v>0</v>
      </c>
      <c r="L44" s="55"/>
      <c r="M44" s="52">
        <v>54864507.670000002</v>
      </c>
      <c r="N44" s="53">
        <v>54864507.670000002</v>
      </c>
      <c r="O44" s="54">
        <v>0</v>
      </c>
      <c r="P44" s="55"/>
      <c r="Q44" s="52">
        <v>54916917.390000001</v>
      </c>
      <c r="R44" s="53">
        <v>54916917.390000001</v>
      </c>
      <c r="S44" s="54">
        <v>0</v>
      </c>
      <c r="T44" s="6"/>
    </row>
    <row r="45" spans="2:20">
      <c r="B45" s="1"/>
      <c r="C45" s="14" t="s">
        <v>994</v>
      </c>
      <c r="D45" s="12"/>
      <c r="E45" s="56">
        <v>12754259779.07</v>
      </c>
      <c r="F45" s="57">
        <v>0</v>
      </c>
      <c r="G45" s="58">
        <v>12754259779.07</v>
      </c>
      <c r="H45" s="48"/>
      <c r="I45" s="56">
        <v>9254492691.1399994</v>
      </c>
      <c r="J45" s="57">
        <v>0</v>
      </c>
      <c r="K45" s="58">
        <v>9254492691.1399994</v>
      </c>
      <c r="L45" s="48"/>
      <c r="M45" s="56">
        <v>5656477601.9799995</v>
      </c>
      <c r="N45" s="57">
        <v>0</v>
      </c>
      <c r="O45" s="58">
        <v>5656477601.9799995</v>
      </c>
      <c r="P45" s="48"/>
      <c r="Q45" s="56">
        <v>27665230072.189999</v>
      </c>
      <c r="R45" s="57">
        <v>0</v>
      </c>
      <c r="S45" s="58">
        <v>27665230072.189999</v>
      </c>
      <c r="T45" s="6"/>
    </row>
    <row r="46" spans="2:20">
      <c r="B46" s="1"/>
      <c r="C46" s="13" t="s">
        <v>995</v>
      </c>
      <c r="D46" s="11"/>
      <c r="E46" s="52">
        <v>7952437496.1300001</v>
      </c>
      <c r="F46" s="53">
        <v>0</v>
      </c>
      <c r="G46" s="54">
        <v>7952437496.1300001</v>
      </c>
      <c r="H46" s="55"/>
      <c r="I46" s="52">
        <v>6662154693.4799995</v>
      </c>
      <c r="J46" s="53">
        <v>0</v>
      </c>
      <c r="K46" s="54">
        <v>6662154693.4799995</v>
      </c>
      <c r="L46" s="55"/>
      <c r="M46" s="52">
        <v>3710930896.0999999</v>
      </c>
      <c r="N46" s="53">
        <v>0</v>
      </c>
      <c r="O46" s="54">
        <v>3710930896.0999999</v>
      </c>
      <c r="P46" s="55"/>
      <c r="Q46" s="52">
        <v>18325523085.709999</v>
      </c>
      <c r="R46" s="53">
        <v>0</v>
      </c>
      <c r="S46" s="54">
        <v>18325523085.709999</v>
      </c>
      <c r="T46" s="6"/>
    </row>
    <row r="47" spans="2:20">
      <c r="B47" s="1"/>
      <c r="C47" s="14" t="s">
        <v>996</v>
      </c>
      <c r="D47" s="12"/>
      <c r="E47" s="56">
        <v>7952437496.1300001</v>
      </c>
      <c r="F47" s="57">
        <v>0</v>
      </c>
      <c r="G47" s="58">
        <v>7952437496.1300001</v>
      </c>
      <c r="H47" s="48"/>
      <c r="I47" s="56">
        <v>6662154693.4799995</v>
      </c>
      <c r="J47" s="57">
        <v>0</v>
      </c>
      <c r="K47" s="58">
        <v>6662154693.4799995</v>
      </c>
      <c r="L47" s="48"/>
      <c r="M47" s="56">
        <v>3710930896.0999999</v>
      </c>
      <c r="N47" s="57">
        <v>0</v>
      </c>
      <c r="O47" s="58">
        <v>3710930896.0999999</v>
      </c>
      <c r="P47" s="48"/>
      <c r="Q47" s="56">
        <v>18325523085.709999</v>
      </c>
      <c r="R47" s="57">
        <v>0</v>
      </c>
      <c r="S47" s="58">
        <v>18325523085.709999</v>
      </c>
      <c r="T47" s="6"/>
    </row>
    <row r="48" spans="2:20">
      <c r="B48" s="1"/>
      <c r="C48" s="13" t="s">
        <v>997</v>
      </c>
      <c r="D48" s="11"/>
      <c r="E48" s="52">
        <v>1415106935.79</v>
      </c>
      <c r="F48" s="53">
        <v>0</v>
      </c>
      <c r="G48" s="54">
        <v>1415106935.79</v>
      </c>
      <c r="H48" s="55"/>
      <c r="I48" s="52">
        <v>1081085641.6400001</v>
      </c>
      <c r="J48" s="53">
        <v>0</v>
      </c>
      <c r="K48" s="54">
        <v>1081085641.6400001</v>
      </c>
      <c r="L48" s="55"/>
      <c r="M48" s="52">
        <v>1944048657.3499999</v>
      </c>
      <c r="N48" s="53">
        <v>0</v>
      </c>
      <c r="O48" s="54">
        <v>1944048657.3499999</v>
      </c>
      <c r="P48" s="55"/>
      <c r="Q48" s="52">
        <v>4440241234.7799997</v>
      </c>
      <c r="R48" s="53">
        <v>-9.9999999999999995E-7</v>
      </c>
      <c r="S48" s="54">
        <v>4440241234.7800007</v>
      </c>
      <c r="T48" s="6"/>
    </row>
    <row r="49" spans="2:20">
      <c r="B49" s="1"/>
      <c r="C49" s="14" t="s">
        <v>998</v>
      </c>
      <c r="D49" s="12"/>
      <c r="E49" s="56">
        <v>1415106935.79</v>
      </c>
      <c r="F49" s="57">
        <v>0</v>
      </c>
      <c r="G49" s="58">
        <v>1415106935.79</v>
      </c>
      <c r="H49" s="48"/>
      <c r="I49" s="56">
        <v>1081085641.6400001</v>
      </c>
      <c r="J49" s="57">
        <v>0</v>
      </c>
      <c r="K49" s="58">
        <v>1081085641.6400001</v>
      </c>
      <c r="L49" s="48"/>
      <c r="M49" s="56">
        <v>1944048657.3499999</v>
      </c>
      <c r="N49" s="57">
        <v>0</v>
      </c>
      <c r="O49" s="58">
        <v>1944048657.3499999</v>
      </c>
      <c r="P49" s="48"/>
      <c r="Q49" s="56">
        <v>4440241234.7799997</v>
      </c>
      <c r="R49" s="57">
        <v>0</v>
      </c>
      <c r="S49" s="58">
        <v>4440241234.7799997</v>
      </c>
      <c r="T49" s="6"/>
    </row>
    <row r="50" spans="2:20">
      <c r="B50" s="1"/>
      <c r="C50" s="13" t="s">
        <v>999</v>
      </c>
      <c r="D50" s="11"/>
      <c r="E50" s="52">
        <v>3386715347.1500001</v>
      </c>
      <c r="F50" s="53">
        <v>0</v>
      </c>
      <c r="G50" s="54">
        <v>3386715347.1500001</v>
      </c>
      <c r="H50" s="55"/>
      <c r="I50" s="52">
        <v>1511252356.02</v>
      </c>
      <c r="J50" s="53">
        <v>0</v>
      </c>
      <c r="K50" s="54">
        <v>1511252356.02</v>
      </c>
      <c r="L50" s="55"/>
      <c r="M50" s="52">
        <v>1498048.53</v>
      </c>
      <c r="N50" s="53">
        <v>0</v>
      </c>
      <c r="O50" s="54">
        <v>1498048.53</v>
      </c>
      <c r="P50" s="55"/>
      <c r="Q50" s="52">
        <v>4899465751.6999998</v>
      </c>
      <c r="R50" s="53">
        <v>0</v>
      </c>
      <c r="S50" s="54">
        <v>4899465751.6999998</v>
      </c>
      <c r="T50" s="6"/>
    </row>
    <row r="51" spans="2:20">
      <c r="B51" s="1"/>
      <c r="C51" s="14" t="s">
        <v>1000</v>
      </c>
      <c r="D51" s="12"/>
      <c r="E51" s="56">
        <v>3386715347.1500001</v>
      </c>
      <c r="F51" s="57">
        <v>0</v>
      </c>
      <c r="G51" s="58">
        <v>3386715347.1500001</v>
      </c>
      <c r="H51" s="48"/>
      <c r="I51" s="56">
        <v>1511252356.02</v>
      </c>
      <c r="J51" s="57">
        <v>0</v>
      </c>
      <c r="K51" s="58">
        <v>1511252356.02</v>
      </c>
      <c r="L51" s="48"/>
      <c r="M51" s="56">
        <v>1498048.53</v>
      </c>
      <c r="N51" s="57">
        <v>0</v>
      </c>
      <c r="O51" s="58">
        <v>1498048.53</v>
      </c>
      <c r="P51" s="48"/>
      <c r="Q51" s="56">
        <v>4899465751.6999998</v>
      </c>
      <c r="R51" s="57">
        <v>0</v>
      </c>
      <c r="S51" s="58">
        <v>4899465751.6999998</v>
      </c>
      <c r="T51" s="6"/>
    </row>
    <row r="52" spans="2:20" ht="25.5" customHeight="1">
      <c r="B52" s="1"/>
      <c r="C52" s="13" t="s">
        <v>1001</v>
      </c>
      <c r="D52" s="11"/>
      <c r="E52" s="52">
        <v>1774043514.9200001</v>
      </c>
      <c r="F52" s="53">
        <v>154279480.78999999</v>
      </c>
      <c r="G52" s="54">
        <v>1619764034.1300001</v>
      </c>
      <c r="H52" s="55"/>
      <c r="I52" s="52">
        <v>7409918783.8800001</v>
      </c>
      <c r="J52" s="53">
        <v>116067747.57000101</v>
      </c>
      <c r="K52" s="54">
        <v>7293851036.3099995</v>
      </c>
      <c r="L52" s="55"/>
      <c r="M52" s="52">
        <v>3839882872.4699998</v>
      </c>
      <c r="N52" s="53">
        <v>147007265.53</v>
      </c>
      <c r="O52" s="54">
        <v>3692875606.9400001</v>
      </c>
      <c r="P52" s="55"/>
      <c r="Q52" s="52">
        <v>13023845171.27</v>
      </c>
      <c r="R52" s="53">
        <v>417354493.890001</v>
      </c>
      <c r="S52" s="54">
        <v>12606490677.379999</v>
      </c>
      <c r="T52" s="6"/>
    </row>
    <row r="53" spans="2:20">
      <c r="B53" s="1"/>
      <c r="C53" s="14" t="s">
        <v>1002</v>
      </c>
      <c r="D53" s="12"/>
      <c r="E53" s="56">
        <v>608702588.69000006</v>
      </c>
      <c r="F53" s="57">
        <v>0</v>
      </c>
      <c r="G53" s="58">
        <v>608702588.69000006</v>
      </c>
      <c r="H53" s="48"/>
      <c r="I53" s="56">
        <v>2788876761.25</v>
      </c>
      <c r="J53" s="57">
        <v>0</v>
      </c>
      <c r="K53" s="58">
        <v>2788876761.25</v>
      </c>
      <c r="L53" s="48"/>
      <c r="M53" s="56">
        <v>1603278130.6600001</v>
      </c>
      <c r="N53" s="57">
        <v>0</v>
      </c>
      <c r="O53" s="58">
        <v>1603278130.6600001</v>
      </c>
      <c r="P53" s="48"/>
      <c r="Q53" s="56">
        <v>5000857480.6000004</v>
      </c>
      <c r="R53" s="57">
        <v>0</v>
      </c>
      <c r="S53" s="58">
        <v>5000857480.6000004</v>
      </c>
      <c r="T53" s="6"/>
    </row>
    <row r="54" spans="2:20" ht="25.5" customHeight="1">
      <c r="B54" s="1"/>
      <c r="C54" s="13" t="s">
        <v>1003</v>
      </c>
      <c r="D54" s="11"/>
      <c r="E54" s="52">
        <v>608702588.69000006</v>
      </c>
      <c r="F54" s="53">
        <v>0</v>
      </c>
      <c r="G54" s="54">
        <v>608702588.69000006</v>
      </c>
      <c r="H54" s="55"/>
      <c r="I54" s="52">
        <v>2788876761.25</v>
      </c>
      <c r="J54" s="53">
        <v>0</v>
      </c>
      <c r="K54" s="54">
        <v>2788876761.25</v>
      </c>
      <c r="L54" s="55"/>
      <c r="M54" s="52">
        <v>1603278130.6600001</v>
      </c>
      <c r="N54" s="53">
        <v>0</v>
      </c>
      <c r="O54" s="54">
        <v>1603278130.6600001</v>
      </c>
      <c r="P54" s="55"/>
      <c r="Q54" s="52">
        <v>5000857480.6000004</v>
      </c>
      <c r="R54" s="53">
        <v>0</v>
      </c>
      <c r="S54" s="54">
        <v>5000857480.6000004</v>
      </c>
      <c r="T54" s="6"/>
    </row>
    <row r="55" spans="2:20">
      <c r="B55" s="1"/>
      <c r="C55" s="14" t="s">
        <v>1004</v>
      </c>
      <c r="D55" s="12"/>
      <c r="E55" s="56">
        <v>992500906.65999997</v>
      </c>
      <c r="F55" s="57">
        <v>154279480.78999999</v>
      </c>
      <c r="G55" s="58">
        <v>838221425.87</v>
      </c>
      <c r="H55" s="48"/>
      <c r="I55" s="56">
        <v>472269907.27999997</v>
      </c>
      <c r="J55" s="57">
        <v>113763347.56999999</v>
      </c>
      <c r="K55" s="58">
        <v>358506559.70999998</v>
      </c>
      <c r="L55" s="48"/>
      <c r="M55" s="56">
        <v>213707074.27000001</v>
      </c>
      <c r="N55" s="57">
        <v>31707153.210000001</v>
      </c>
      <c r="O55" s="58">
        <v>181999921.06</v>
      </c>
      <c r="P55" s="48"/>
      <c r="Q55" s="56">
        <v>1678477888.21</v>
      </c>
      <c r="R55" s="57">
        <v>299749981.56999999</v>
      </c>
      <c r="S55" s="58">
        <v>1378727906.6400001</v>
      </c>
      <c r="T55" s="6"/>
    </row>
    <row r="56" spans="2:20" ht="25.5" customHeight="1">
      <c r="B56" s="1"/>
      <c r="C56" s="13" t="s">
        <v>1005</v>
      </c>
      <c r="D56" s="11"/>
      <c r="E56" s="52">
        <v>838221425.87</v>
      </c>
      <c r="F56" s="53">
        <v>0</v>
      </c>
      <c r="G56" s="54">
        <v>838221425.87</v>
      </c>
      <c r="H56" s="55"/>
      <c r="I56" s="52">
        <v>358506559.70999998</v>
      </c>
      <c r="J56" s="53">
        <v>0</v>
      </c>
      <c r="K56" s="54">
        <v>358506559.70999998</v>
      </c>
      <c r="L56" s="55"/>
      <c r="M56" s="52">
        <v>181999921.06</v>
      </c>
      <c r="N56" s="53">
        <v>0</v>
      </c>
      <c r="O56" s="54">
        <v>181999921.06</v>
      </c>
      <c r="P56" s="55"/>
      <c r="Q56" s="52">
        <v>1378727906.6400001</v>
      </c>
      <c r="R56" s="53">
        <v>0</v>
      </c>
      <c r="S56" s="54">
        <v>1378727906.6400001</v>
      </c>
      <c r="T56" s="6"/>
    </row>
    <row r="57" spans="2:20" ht="25.5" customHeight="1">
      <c r="B57" s="1"/>
      <c r="C57" s="14" t="s">
        <v>1006</v>
      </c>
      <c r="D57" s="12"/>
      <c r="E57" s="56">
        <v>10942702.67</v>
      </c>
      <c r="F57" s="57">
        <v>10942702.67</v>
      </c>
      <c r="G57" s="58">
        <v>0</v>
      </c>
      <c r="H57" s="48"/>
      <c r="I57" s="56">
        <v>38467525.979999997</v>
      </c>
      <c r="J57" s="57">
        <v>38467525.979999997</v>
      </c>
      <c r="K57" s="58">
        <v>0</v>
      </c>
      <c r="L57" s="48"/>
      <c r="M57" s="56">
        <v>2998326.73</v>
      </c>
      <c r="N57" s="57">
        <v>2998326.73</v>
      </c>
      <c r="O57" s="58">
        <v>0</v>
      </c>
      <c r="P57" s="48"/>
      <c r="Q57" s="56">
        <v>52408555.380000003</v>
      </c>
      <c r="R57" s="57">
        <v>52408555.380000003</v>
      </c>
      <c r="S57" s="58">
        <v>0</v>
      </c>
      <c r="T57" s="6"/>
    </row>
    <row r="58" spans="2:20" ht="25.5" customHeight="1">
      <c r="B58" s="1"/>
      <c r="C58" s="13" t="s">
        <v>1007</v>
      </c>
      <c r="D58" s="11"/>
      <c r="E58" s="52">
        <v>0</v>
      </c>
      <c r="F58" s="53">
        <v>0</v>
      </c>
      <c r="G58" s="54">
        <v>0</v>
      </c>
      <c r="H58" s="55"/>
      <c r="I58" s="52">
        <v>33388923.34</v>
      </c>
      <c r="J58" s="53">
        <v>33388923.34</v>
      </c>
      <c r="K58" s="54">
        <v>0</v>
      </c>
      <c r="L58" s="55"/>
      <c r="M58" s="52">
        <v>4825521.91</v>
      </c>
      <c r="N58" s="53">
        <v>4825521.91</v>
      </c>
      <c r="O58" s="54">
        <v>0</v>
      </c>
      <c r="P58" s="55"/>
      <c r="Q58" s="52">
        <v>38214445.25</v>
      </c>
      <c r="R58" s="53">
        <v>38214445.25</v>
      </c>
      <c r="S58" s="54">
        <v>0</v>
      </c>
      <c r="T58" s="6"/>
    </row>
    <row r="59" spans="2:20" ht="25.5" customHeight="1">
      <c r="B59" s="1"/>
      <c r="C59" s="14" t="s">
        <v>1008</v>
      </c>
      <c r="D59" s="12"/>
      <c r="E59" s="56">
        <v>92385236.609999999</v>
      </c>
      <c r="F59" s="57">
        <v>92385236.609999999</v>
      </c>
      <c r="G59" s="58">
        <v>0</v>
      </c>
      <c r="H59" s="48"/>
      <c r="I59" s="56">
        <v>8707691.5</v>
      </c>
      <c r="J59" s="57">
        <v>8707691.5</v>
      </c>
      <c r="K59" s="58">
        <v>0</v>
      </c>
      <c r="L59" s="48"/>
      <c r="M59" s="56">
        <v>182065.17</v>
      </c>
      <c r="N59" s="57">
        <v>182065.17</v>
      </c>
      <c r="O59" s="58">
        <v>0</v>
      </c>
      <c r="P59" s="48"/>
      <c r="Q59" s="56">
        <v>101274993.28</v>
      </c>
      <c r="R59" s="57">
        <v>101274993.28</v>
      </c>
      <c r="S59" s="58">
        <v>0</v>
      </c>
      <c r="T59" s="6"/>
    </row>
    <row r="60" spans="2:20" ht="25.5" customHeight="1">
      <c r="B60" s="1"/>
      <c r="C60" s="13" t="s">
        <v>1009</v>
      </c>
      <c r="D60" s="11"/>
      <c r="E60" s="52">
        <v>50951541.509999998</v>
      </c>
      <c r="F60" s="53">
        <v>50951541.509999998</v>
      </c>
      <c r="G60" s="54">
        <v>0</v>
      </c>
      <c r="H60" s="55"/>
      <c r="I60" s="52">
        <v>33199206.75</v>
      </c>
      <c r="J60" s="53">
        <v>33199206.75</v>
      </c>
      <c r="K60" s="54">
        <v>0</v>
      </c>
      <c r="L60" s="55"/>
      <c r="M60" s="52">
        <v>23701239.399999999</v>
      </c>
      <c r="N60" s="53">
        <v>23701239.399999999</v>
      </c>
      <c r="O60" s="54">
        <v>0</v>
      </c>
      <c r="P60" s="55"/>
      <c r="Q60" s="52">
        <v>107851987.66</v>
      </c>
      <c r="R60" s="53">
        <v>107851987.66</v>
      </c>
      <c r="S60" s="54">
        <v>0</v>
      </c>
      <c r="T60" s="6"/>
    </row>
    <row r="61" spans="2:20">
      <c r="B61" s="1"/>
      <c r="C61" s="14" t="s">
        <v>1010</v>
      </c>
      <c r="D61" s="12"/>
      <c r="E61" s="56">
        <v>172840019.56999999</v>
      </c>
      <c r="F61" s="57">
        <v>0</v>
      </c>
      <c r="G61" s="58">
        <v>172840019.56999999</v>
      </c>
      <c r="H61" s="48"/>
      <c r="I61" s="56">
        <v>4148772115.3499999</v>
      </c>
      <c r="J61" s="57">
        <v>2304400</v>
      </c>
      <c r="K61" s="58">
        <v>4146467715.3499999</v>
      </c>
      <c r="L61" s="48"/>
      <c r="M61" s="56">
        <v>2022897667.54</v>
      </c>
      <c r="N61" s="57">
        <v>115300112.31999999</v>
      </c>
      <c r="O61" s="58">
        <v>1907597555.22</v>
      </c>
      <c r="P61" s="48"/>
      <c r="Q61" s="56">
        <v>6344509802.4599991</v>
      </c>
      <c r="R61" s="57">
        <v>117604512.31999899</v>
      </c>
      <c r="S61" s="58">
        <v>6226905290.1400003</v>
      </c>
      <c r="T61" s="6"/>
    </row>
    <row r="62" spans="2:20">
      <c r="B62" s="1"/>
      <c r="C62" s="13" t="s">
        <v>1011</v>
      </c>
      <c r="D62" s="11"/>
      <c r="E62" s="52">
        <v>172840019.56999999</v>
      </c>
      <c r="F62" s="53">
        <v>0</v>
      </c>
      <c r="G62" s="54">
        <v>172840019.56999999</v>
      </c>
      <c r="H62" s="55"/>
      <c r="I62" s="52">
        <v>4146467715.3499999</v>
      </c>
      <c r="J62" s="53">
        <v>0</v>
      </c>
      <c r="K62" s="54">
        <v>4146467715.3499999</v>
      </c>
      <c r="L62" s="55"/>
      <c r="M62" s="52">
        <v>1907597555.22</v>
      </c>
      <c r="N62" s="53">
        <v>0</v>
      </c>
      <c r="O62" s="54">
        <v>1907597555.22</v>
      </c>
      <c r="P62" s="55"/>
      <c r="Q62" s="52">
        <v>6226905290.1399994</v>
      </c>
      <c r="R62" s="53">
        <v>0</v>
      </c>
      <c r="S62" s="54">
        <v>6226905290.1399994</v>
      </c>
      <c r="T62" s="6"/>
    </row>
    <row r="63" spans="2:20">
      <c r="B63" s="1"/>
      <c r="C63" s="14" t="s">
        <v>1012</v>
      </c>
      <c r="D63" s="12"/>
      <c r="E63" s="56">
        <v>0</v>
      </c>
      <c r="F63" s="57">
        <v>0</v>
      </c>
      <c r="G63" s="58">
        <v>0</v>
      </c>
      <c r="H63" s="48"/>
      <c r="I63" s="56">
        <v>0</v>
      </c>
      <c r="J63" s="57">
        <v>0</v>
      </c>
      <c r="K63" s="58">
        <v>0</v>
      </c>
      <c r="L63" s="48"/>
      <c r="M63" s="56">
        <v>890</v>
      </c>
      <c r="N63" s="57">
        <v>890</v>
      </c>
      <c r="O63" s="58">
        <v>0</v>
      </c>
      <c r="P63" s="48"/>
      <c r="Q63" s="56">
        <v>890</v>
      </c>
      <c r="R63" s="57">
        <v>890</v>
      </c>
      <c r="S63" s="58">
        <v>0</v>
      </c>
      <c r="T63" s="6"/>
    </row>
    <row r="64" spans="2:20" ht="25.5" customHeight="1">
      <c r="B64" s="1"/>
      <c r="C64" s="13" t="s">
        <v>1013</v>
      </c>
      <c r="D64" s="11"/>
      <c r="E64" s="52">
        <v>0</v>
      </c>
      <c r="F64" s="53">
        <v>0</v>
      </c>
      <c r="G64" s="54">
        <v>0</v>
      </c>
      <c r="H64" s="55"/>
      <c r="I64" s="52">
        <v>0</v>
      </c>
      <c r="J64" s="53">
        <v>0</v>
      </c>
      <c r="K64" s="54">
        <v>0</v>
      </c>
      <c r="L64" s="55"/>
      <c r="M64" s="52">
        <v>13252.5</v>
      </c>
      <c r="N64" s="53">
        <v>13252.5</v>
      </c>
      <c r="O64" s="54">
        <v>0</v>
      </c>
      <c r="P64" s="55"/>
      <c r="Q64" s="52">
        <v>13252.5</v>
      </c>
      <c r="R64" s="53">
        <v>13252.5</v>
      </c>
      <c r="S64" s="54">
        <v>0</v>
      </c>
      <c r="T64" s="6"/>
    </row>
    <row r="65" spans="2:20" ht="25.5" customHeight="1">
      <c r="B65" s="1"/>
      <c r="C65" s="14" t="s">
        <v>1014</v>
      </c>
      <c r="D65" s="12"/>
      <c r="E65" s="56">
        <v>0</v>
      </c>
      <c r="F65" s="57">
        <v>0</v>
      </c>
      <c r="G65" s="58">
        <v>0</v>
      </c>
      <c r="H65" s="48"/>
      <c r="I65" s="56">
        <v>2304400</v>
      </c>
      <c r="J65" s="57">
        <v>2304400</v>
      </c>
      <c r="K65" s="58">
        <v>0</v>
      </c>
      <c r="L65" s="48"/>
      <c r="M65" s="56">
        <v>0</v>
      </c>
      <c r="N65" s="57">
        <v>0</v>
      </c>
      <c r="O65" s="58">
        <v>0</v>
      </c>
      <c r="P65" s="48"/>
      <c r="Q65" s="56">
        <v>2304400</v>
      </c>
      <c r="R65" s="57">
        <v>2304400</v>
      </c>
      <c r="S65" s="58">
        <v>0</v>
      </c>
      <c r="T65" s="6"/>
    </row>
    <row r="66" spans="2:20" ht="25.5" customHeight="1">
      <c r="B66" s="1"/>
      <c r="C66" s="13" t="s">
        <v>1015</v>
      </c>
      <c r="D66" s="11"/>
      <c r="E66" s="52">
        <v>0</v>
      </c>
      <c r="F66" s="53">
        <v>0</v>
      </c>
      <c r="G66" s="54">
        <v>0</v>
      </c>
      <c r="H66" s="55"/>
      <c r="I66" s="52">
        <v>0</v>
      </c>
      <c r="J66" s="53">
        <v>0</v>
      </c>
      <c r="K66" s="54">
        <v>0</v>
      </c>
      <c r="L66" s="55"/>
      <c r="M66" s="52">
        <v>115285969.81999999</v>
      </c>
      <c r="N66" s="53">
        <v>115285969.81999999</v>
      </c>
      <c r="O66" s="54">
        <v>0</v>
      </c>
      <c r="P66" s="55"/>
      <c r="Q66" s="52">
        <v>115285969.81999999</v>
      </c>
      <c r="R66" s="53">
        <v>115285969.81999999</v>
      </c>
      <c r="S66" s="54">
        <v>0</v>
      </c>
      <c r="T66" s="6"/>
    </row>
    <row r="67" spans="2:20">
      <c r="B67" s="1"/>
      <c r="C67" s="14" t="s">
        <v>1016</v>
      </c>
      <c r="D67" s="12"/>
      <c r="E67" s="56">
        <v>858090531541.41003</v>
      </c>
      <c r="F67" s="57">
        <v>1.22E-4</v>
      </c>
      <c r="G67" s="58">
        <v>858090531541.40991</v>
      </c>
      <c r="H67" s="48"/>
      <c r="I67" s="56">
        <v>180772022954.54999</v>
      </c>
      <c r="J67" s="57">
        <v>-6.0999999999999999E-5</v>
      </c>
      <c r="K67" s="58">
        <v>180772022954.54999</v>
      </c>
      <c r="L67" s="48"/>
      <c r="M67" s="56">
        <v>51338629218.279999</v>
      </c>
      <c r="N67" s="57">
        <v>7.9999999999999996E-6</v>
      </c>
      <c r="O67" s="58">
        <v>51338629218.279991</v>
      </c>
      <c r="P67" s="48"/>
      <c r="Q67" s="56">
        <v>1090201183714.24</v>
      </c>
      <c r="R67" s="57">
        <v>0</v>
      </c>
      <c r="S67" s="58">
        <v>1090201183714.24</v>
      </c>
      <c r="T67" s="6"/>
    </row>
    <row r="68" spans="2:20">
      <c r="B68" s="1"/>
      <c r="C68" s="13" t="s">
        <v>1017</v>
      </c>
      <c r="D68" s="11"/>
      <c r="E68" s="52">
        <v>528993922660.40997</v>
      </c>
      <c r="F68" s="53">
        <v>-6.0999999999999999E-5</v>
      </c>
      <c r="G68" s="54">
        <v>528993922660.40997</v>
      </c>
      <c r="H68" s="55"/>
      <c r="I68" s="52">
        <v>143191755033.29999</v>
      </c>
      <c r="J68" s="53">
        <v>-3.1000000000000001E-5</v>
      </c>
      <c r="K68" s="54">
        <v>143191755033.29999</v>
      </c>
      <c r="L68" s="55"/>
      <c r="M68" s="52">
        <v>42023583788.510002</v>
      </c>
      <c r="N68" s="53">
        <v>7.9999999999999996E-6</v>
      </c>
      <c r="O68" s="54">
        <v>42023583788.509987</v>
      </c>
      <c r="P68" s="55"/>
      <c r="Q68" s="52">
        <v>714209261482.21997</v>
      </c>
      <c r="R68" s="53">
        <v>-1.22E-4</v>
      </c>
      <c r="S68" s="54">
        <v>714209261482.22009</v>
      </c>
      <c r="T68" s="6"/>
    </row>
    <row r="69" spans="2:20">
      <c r="B69" s="1"/>
      <c r="C69" s="14" t="s">
        <v>1018</v>
      </c>
      <c r="D69" s="12"/>
      <c r="E69" s="56">
        <v>67290812923.18</v>
      </c>
      <c r="F69" s="57">
        <v>0</v>
      </c>
      <c r="G69" s="58">
        <v>67290812923.18</v>
      </c>
      <c r="H69" s="48"/>
      <c r="I69" s="56">
        <v>111915864877.59</v>
      </c>
      <c r="J69" s="57">
        <v>0</v>
      </c>
      <c r="K69" s="58">
        <v>111915864877.59</v>
      </c>
      <c r="L69" s="48"/>
      <c r="M69" s="56">
        <v>40630434022.300003</v>
      </c>
      <c r="N69" s="57">
        <v>0</v>
      </c>
      <c r="O69" s="58">
        <v>40630434022.300003</v>
      </c>
      <c r="P69" s="48"/>
      <c r="Q69" s="56">
        <v>219837111823.07001</v>
      </c>
      <c r="R69" s="57">
        <v>0</v>
      </c>
      <c r="S69" s="58">
        <v>219837111823.07001</v>
      </c>
      <c r="T69" s="6"/>
    </row>
    <row r="70" spans="2:20">
      <c r="B70" s="1"/>
      <c r="C70" s="13" t="s">
        <v>1019</v>
      </c>
      <c r="D70" s="11"/>
      <c r="E70" s="52">
        <v>67290812923.18</v>
      </c>
      <c r="F70" s="53">
        <v>0</v>
      </c>
      <c r="G70" s="54">
        <v>67290812923.18</v>
      </c>
      <c r="H70" s="55"/>
      <c r="I70" s="52">
        <v>111915864877.59</v>
      </c>
      <c r="J70" s="53">
        <v>0</v>
      </c>
      <c r="K70" s="54">
        <v>111915864877.59</v>
      </c>
      <c r="L70" s="55"/>
      <c r="M70" s="52">
        <v>40630434022.300003</v>
      </c>
      <c r="N70" s="53">
        <v>0</v>
      </c>
      <c r="O70" s="54">
        <v>40630434022.300003</v>
      </c>
      <c r="P70" s="55"/>
      <c r="Q70" s="52">
        <v>219837111823.07001</v>
      </c>
      <c r="R70" s="53">
        <v>0</v>
      </c>
      <c r="S70" s="54">
        <v>219837111823.07001</v>
      </c>
      <c r="T70" s="6"/>
    </row>
    <row r="71" spans="2:20">
      <c r="B71" s="1"/>
      <c r="C71" s="14" t="s">
        <v>1020</v>
      </c>
      <c r="D71" s="12"/>
      <c r="E71" s="56">
        <v>433437738043.53003</v>
      </c>
      <c r="F71" s="57">
        <v>0</v>
      </c>
      <c r="G71" s="58">
        <v>433437738043.53003</v>
      </c>
      <c r="H71" s="48"/>
      <c r="I71" s="56">
        <v>152955754.50999999</v>
      </c>
      <c r="J71" s="57">
        <v>0</v>
      </c>
      <c r="K71" s="58">
        <v>152955754.50999999</v>
      </c>
      <c r="L71" s="48"/>
      <c r="M71" s="56">
        <v>325193727.54000002</v>
      </c>
      <c r="N71" s="57">
        <v>0</v>
      </c>
      <c r="O71" s="58">
        <v>325193727.54000002</v>
      </c>
      <c r="P71" s="48"/>
      <c r="Q71" s="56">
        <v>433915887525.58002</v>
      </c>
      <c r="R71" s="57">
        <v>0</v>
      </c>
      <c r="S71" s="58">
        <v>433915887525.58002</v>
      </c>
      <c r="T71" s="6"/>
    </row>
    <row r="72" spans="2:20">
      <c r="B72" s="1"/>
      <c r="C72" s="13" t="s">
        <v>1021</v>
      </c>
      <c r="D72" s="11"/>
      <c r="E72" s="52">
        <v>433437738043.53003</v>
      </c>
      <c r="F72" s="53">
        <v>0</v>
      </c>
      <c r="G72" s="54">
        <v>433437738043.53003</v>
      </c>
      <c r="H72" s="55"/>
      <c r="I72" s="52">
        <v>152955754.50999999</v>
      </c>
      <c r="J72" s="53">
        <v>0</v>
      </c>
      <c r="K72" s="54">
        <v>152955754.50999999</v>
      </c>
      <c r="L72" s="55"/>
      <c r="M72" s="52">
        <v>325193727.54000002</v>
      </c>
      <c r="N72" s="53">
        <v>0</v>
      </c>
      <c r="O72" s="54">
        <v>325193727.54000002</v>
      </c>
      <c r="P72" s="55"/>
      <c r="Q72" s="52">
        <v>433915887525.58002</v>
      </c>
      <c r="R72" s="53">
        <v>0</v>
      </c>
      <c r="S72" s="54">
        <v>433915887525.58002</v>
      </c>
      <c r="T72" s="6"/>
    </row>
    <row r="73" spans="2:20">
      <c r="B73" s="1"/>
      <c r="C73" s="14" t="s">
        <v>1022</v>
      </c>
      <c r="D73" s="12"/>
      <c r="E73" s="56">
        <v>28222925463.549999</v>
      </c>
      <c r="F73" s="57">
        <v>0</v>
      </c>
      <c r="G73" s="58">
        <v>28222925463.549999</v>
      </c>
      <c r="H73" s="48"/>
      <c r="I73" s="56">
        <v>29077360804.619999</v>
      </c>
      <c r="J73" s="57">
        <v>0</v>
      </c>
      <c r="K73" s="58">
        <v>29077360804.619999</v>
      </c>
      <c r="L73" s="48"/>
      <c r="M73" s="56">
        <v>46517455.090000004</v>
      </c>
      <c r="N73" s="57">
        <v>0</v>
      </c>
      <c r="O73" s="58">
        <v>46517455.090000004</v>
      </c>
      <c r="P73" s="48"/>
      <c r="Q73" s="56">
        <v>57346803723.259987</v>
      </c>
      <c r="R73" s="57">
        <v>0</v>
      </c>
      <c r="S73" s="58">
        <v>57346803723.259987</v>
      </c>
      <c r="T73" s="6"/>
    </row>
    <row r="74" spans="2:20">
      <c r="B74" s="1"/>
      <c r="C74" s="13" t="s">
        <v>1023</v>
      </c>
      <c r="D74" s="11"/>
      <c r="E74" s="52">
        <v>28222925463.549999</v>
      </c>
      <c r="F74" s="53">
        <v>0</v>
      </c>
      <c r="G74" s="54">
        <v>28222925463.549999</v>
      </c>
      <c r="H74" s="55"/>
      <c r="I74" s="52">
        <v>29077360804.619999</v>
      </c>
      <c r="J74" s="53">
        <v>0</v>
      </c>
      <c r="K74" s="54">
        <v>29077360804.619999</v>
      </c>
      <c r="L74" s="55"/>
      <c r="M74" s="52">
        <v>46517455.090000004</v>
      </c>
      <c r="N74" s="53">
        <v>0</v>
      </c>
      <c r="O74" s="54">
        <v>46517455.090000004</v>
      </c>
      <c r="P74" s="55"/>
      <c r="Q74" s="52">
        <v>57346803723.259987</v>
      </c>
      <c r="R74" s="53">
        <v>0</v>
      </c>
      <c r="S74" s="54">
        <v>57346803723.259987</v>
      </c>
      <c r="T74" s="6"/>
    </row>
    <row r="75" spans="2:20">
      <c r="B75" s="1"/>
      <c r="C75" s="14" t="s">
        <v>1024</v>
      </c>
      <c r="D75" s="12"/>
      <c r="E75" s="56">
        <v>0</v>
      </c>
      <c r="F75" s="57">
        <v>0</v>
      </c>
      <c r="G75" s="58">
        <v>0</v>
      </c>
      <c r="H75" s="48"/>
      <c r="I75" s="56">
        <v>1909811040.01</v>
      </c>
      <c r="J75" s="57">
        <v>0</v>
      </c>
      <c r="K75" s="58">
        <v>1909811040.01</v>
      </c>
      <c r="L75" s="48"/>
      <c r="M75" s="56">
        <v>22033.77</v>
      </c>
      <c r="N75" s="57">
        <v>0</v>
      </c>
      <c r="O75" s="58">
        <v>22033.77</v>
      </c>
      <c r="P75" s="48"/>
      <c r="Q75" s="56">
        <v>1909833073.78</v>
      </c>
      <c r="R75" s="57">
        <v>0</v>
      </c>
      <c r="S75" s="58">
        <v>1909833073.78</v>
      </c>
      <c r="T75" s="6"/>
    </row>
    <row r="76" spans="2:20">
      <c r="B76" s="1"/>
      <c r="C76" s="13" t="s">
        <v>1025</v>
      </c>
      <c r="D76" s="11"/>
      <c r="E76" s="52">
        <v>0</v>
      </c>
      <c r="F76" s="53">
        <v>0</v>
      </c>
      <c r="G76" s="54">
        <v>0</v>
      </c>
      <c r="H76" s="55"/>
      <c r="I76" s="52">
        <v>1909811040.01</v>
      </c>
      <c r="J76" s="53">
        <v>0</v>
      </c>
      <c r="K76" s="54">
        <v>1909811040.01</v>
      </c>
      <c r="L76" s="55"/>
      <c r="M76" s="52">
        <v>22033.77</v>
      </c>
      <c r="N76" s="53">
        <v>0</v>
      </c>
      <c r="O76" s="54">
        <v>22033.77</v>
      </c>
      <c r="P76" s="55"/>
      <c r="Q76" s="52">
        <v>1909833073.78</v>
      </c>
      <c r="R76" s="53">
        <v>0</v>
      </c>
      <c r="S76" s="54">
        <v>1909833073.78</v>
      </c>
      <c r="T76" s="6"/>
    </row>
    <row r="77" spans="2:20">
      <c r="B77" s="1"/>
      <c r="C77" s="14" t="s">
        <v>1026</v>
      </c>
      <c r="D77" s="12"/>
      <c r="E77" s="56">
        <v>42446230.149999999</v>
      </c>
      <c r="F77" s="57">
        <v>0</v>
      </c>
      <c r="G77" s="58">
        <v>42446230.149999999</v>
      </c>
      <c r="H77" s="48"/>
      <c r="I77" s="56">
        <v>135762556.56999999</v>
      </c>
      <c r="J77" s="57">
        <v>0</v>
      </c>
      <c r="K77" s="58">
        <v>135762556.56999999</v>
      </c>
      <c r="L77" s="48"/>
      <c r="M77" s="56">
        <v>1021416549.8099999</v>
      </c>
      <c r="N77" s="57">
        <v>0</v>
      </c>
      <c r="O77" s="58">
        <v>1021416549.8099999</v>
      </c>
      <c r="P77" s="48"/>
      <c r="Q77" s="56">
        <v>1199625336.53</v>
      </c>
      <c r="R77" s="57">
        <v>0</v>
      </c>
      <c r="S77" s="58">
        <v>1199625336.53</v>
      </c>
      <c r="T77" s="6"/>
    </row>
    <row r="78" spans="2:20">
      <c r="B78" s="1"/>
      <c r="C78" s="13" t="s">
        <v>1027</v>
      </c>
      <c r="D78" s="11"/>
      <c r="E78" s="52">
        <v>42446230.149999999</v>
      </c>
      <c r="F78" s="53">
        <v>0</v>
      </c>
      <c r="G78" s="54">
        <v>42446230.149999999</v>
      </c>
      <c r="H78" s="55"/>
      <c r="I78" s="52">
        <v>135762556.56999999</v>
      </c>
      <c r="J78" s="53">
        <v>0</v>
      </c>
      <c r="K78" s="54">
        <v>135762556.56999999</v>
      </c>
      <c r="L78" s="55"/>
      <c r="M78" s="52">
        <v>1021416549.8099999</v>
      </c>
      <c r="N78" s="53">
        <v>0</v>
      </c>
      <c r="O78" s="54">
        <v>1021416549.8099999</v>
      </c>
      <c r="P78" s="55"/>
      <c r="Q78" s="52">
        <v>1199625336.53</v>
      </c>
      <c r="R78" s="53">
        <v>0</v>
      </c>
      <c r="S78" s="54">
        <v>1199625336.53</v>
      </c>
      <c r="T78" s="6"/>
    </row>
    <row r="79" spans="2:20">
      <c r="B79" s="1"/>
      <c r="C79" s="14" t="s">
        <v>1028</v>
      </c>
      <c r="D79" s="12"/>
      <c r="E79" s="56">
        <v>192989171526.47</v>
      </c>
      <c r="F79" s="57">
        <v>0</v>
      </c>
      <c r="G79" s="58">
        <v>192989171526.47</v>
      </c>
      <c r="H79" s="48"/>
      <c r="I79" s="56">
        <v>34698973227.129997</v>
      </c>
      <c r="J79" s="57">
        <v>0</v>
      </c>
      <c r="K79" s="58">
        <v>34698973227.129997</v>
      </c>
      <c r="L79" s="48"/>
      <c r="M79" s="56">
        <v>6192054277.5100002</v>
      </c>
      <c r="N79" s="57">
        <v>0</v>
      </c>
      <c r="O79" s="58">
        <v>6192054277.5100002</v>
      </c>
      <c r="P79" s="48"/>
      <c r="Q79" s="56">
        <v>233880199031.10999</v>
      </c>
      <c r="R79" s="57">
        <v>-3.1000000000000001E-5</v>
      </c>
      <c r="S79" s="58">
        <v>233880199031.10999</v>
      </c>
      <c r="T79" s="6"/>
    </row>
    <row r="80" spans="2:20">
      <c r="B80" s="1"/>
      <c r="C80" s="13" t="s">
        <v>1029</v>
      </c>
      <c r="D80" s="11"/>
      <c r="E80" s="52">
        <v>23759248816.689999</v>
      </c>
      <c r="F80" s="53">
        <v>0</v>
      </c>
      <c r="G80" s="54">
        <v>23759248816.689999</v>
      </c>
      <c r="H80" s="55"/>
      <c r="I80" s="52">
        <v>23363082466.900002</v>
      </c>
      <c r="J80" s="53">
        <v>0</v>
      </c>
      <c r="K80" s="54">
        <v>23363082466.900002</v>
      </c>
      <c r="L80" s="55"/>
      <c r="M80" s="52">
        <v>5897466124.2200003</v>
      </c>
      <c r="N80" s="53">
        <v>0</v>
      </c>
      <c r="O80" s="54">
        <v>5897466124.2200003</v>
      </c>
      <c r="P80" s="55"/>
      <c r="Q80" s="52">
        <v>53019797407.809998</v>
      </c>
      <c r="R80" s="53">
        <v>0</v>
      </c>
      <c r="S80" s="54">
        <v>53019797407.809998</v>
      </c>
      <c r="T80" s="6"/>
    </row>
    <row r="81" spans="2:20">
      <c r="B81" s="1"/>
      <c r="C81" s="14" t="s">
        <v>1030</v>
      </c>
      <c r="D81" s="12"/>
      <c r="E81" s="56">
        <v>23759248816.689999</v>
      </c>
      <c r="F81" s="57">
        <v>0</v>
      </c>
      <c r="G81" s="58">
        <v>23759248816.689999</v>
      </c>
      <c r="H81" s="48"/>
      <c r="I81" s="56">
        <v>23363082466.900002</v>
      </c>
      <c r="J81" s="57">
        <v>0</v>
      </c>
      <c r="K81" s="58">
        <v>23363082466.900002</v>
      </c>
      <c r="L81" s="48"/>
      <c r="M81" s="56">
        <v>5897466124.2200003</v>
      </c>
      <c r="N81" s="57">
        <v>0</v>
      </c>
      <c r="O81" s="58">
        <v>5897466124.2200003</v>
      </c>
      <c r="P81" s="48"/>
      <c r="Q81" s="56">
        <v>53019797407.809998</v>
      </c>
      <c r="R81" s="57">
        <v>0</v>
      </c>
      <c r="S81" s="58">
        <v>53019797407.809998</v>
      </c>
      <c r="T81" s="6"/>
    </row>
    <row r="82" spans="2:20">
      <c r="B82" s="1"/>
      <c r="C82" s="13" t="s">
        <v>1031</v>
      </c>
      <c r="D82" s="11"/>
      <c r="E82" s="52">
        <v>144133135923.04001</v>
      </c>
      <c r="F82" s="53">
        <v>0</v>
      </c>
      <c r="G82" s="54">
        <v>144133135923.04001</v>
      </c>
      <c r="H82" s="55"/>
      <c r="I82" s="52">
        <v>4298850.46</v>
      </c>
      <c r="J82" s="53">
        <v>0</v>
      </c>
      <c r="K82" s="54">
        <v>4298850.46</v>
      </c>
      <c r="L82" s="55"/>
      <c r="M82" s="52">
        <v>90047495.900000006</v>
      </c>
      <c r="N82" s="53">
        <v>0</v>
      </c>
      <c r="O82" s="54">
        <v>90047495.900000006</v>
      </c>
      <c r="P82" s="55"/>
      <c r="Q82" s="52">
        <v>144227482269.39999</v>
      </c>
      <c r="R82" s="53">
        <v>0</v>
      </c>
      <c r="S82" s="54">
        <v>144227482269.39999</v>
      </c>
      <c r="T82" s="6"/>
    </row>
    <row r="83" spans="2:20">
      <c r="B83" s="1"/>
      <c r="C83" s="14" t="s">
        <v>1032</v>
      </c>
      <c r="D83" s="12"/>
      <c r="E83" s="56">
        <v>144133135923.04001</v>
      </c>
      <c r="F83" s="57">
        <v>0</v>
      </c>
      <c r="G83" s="58">
        <v>144133135923.04001</v>
      </c>
      <c r="H83" s="48"/>
      <c r="I83" s="56">
        <v>4298850.46</v>
      </c>
      <c r="J83" s="57">
        <v>0</v>
      </c>
      <c r="K83" s="58">
        <v>4298850.46</v>
      </c>
      <c r="L83" s="48"/>
      <c r="M83" s="56">
        <v>90047495.900000006</v>
      </c>
      <c r="N83" s="57">
        <v>0</v>
      </c>
      <c r="O83" s="58">
        <v>90047495.900000006</v>
      </c>
      <c r="P83" s="48"/>
      <c r="Q83" s="56">
        <v>144227482269.39999</v>
      </c>
      <c r="R83" s="57">
        <v>0</v>
      </c>
      <c r="S83" s="58">
        <v>144227482269.39999</v>
      </c>
      <c r="T83" s="6"/>
    </row>
    <row r="84" spans="2:20">
      <c r="B84" s="1"/>
      <c r="C84" s="13" t="s">
        <v>1033</v>
      </c>
      <c r="D84" s="11"/>
      <c r="E84" s="52">
        <v>24392241812.689999</v>
      </c>
      <c r="F84" s="53">
        <v>0</v>
      </c>
      <c r="G84" s="54">
        <v>24392241812.689999</v>
      </c>
      <c r="H84" s="55"/>
      <c r="I84" s="52">
        <v>8685667225.0300007</v>
      </c>
      <c r="J84" s="53">
        <v>0</v>
      </c>
      <c r="K84" s="54">
        <v>8685667225.0300007</v>
      </c>
      <c r="L84" s="55"/>
      <c r="M84" s="52">
        <v>1198527.77</v>
      </c>
      <c r="N84" s="53">
        <v>0</v>
      </c>
      <c r="O84" s="54">
        <v>1198527.77</v>
      </c>
      <c r="P84" s="55"/>
      <c r="Q84" s="52">
        <v>33079107565.490002</v>
      </c>
      <c r="R84" s="53">
        <v>-3.9999999999999998E-6</v>
      </c>
      <c r="S84" s="54">
        <v>33079107565.490002</v>
      </c>
      <c r="T84" s="6"/>
    </row>
    <row r="85" spans="2:20">
      <c r="B85" s="1"/>
      <c r="C85" s="14" t="s">
        <v>1034</v>
      </c>
      <c r="D85" s="12"/>
      <c r="E85" s="56">
        <v>24392241812.689999</v>
      </c>
      <c r="F85" s="57">
        <v>0</v>
      </c>
      <c r="G85" s="58">
        <v>24392241812.689999</v>
      </c>
      <c r="H85" s="48"/>
      <c r="I85" s="56">
        <v>8685667225.0300007</v>
      </c>
      <c r="J85" s="57">
        <v>0</v>
      </c>
      <c r="K85" s="58">
        <v>8685667225.0300007</v>
      </c>
      <c r="L85" s="48"/>
      <c r="M85" s="56">
        <v>1198527.77</v>
      </c>
      <c r="N85" s="57">
        <v>0</v>
      </c>
      <c r="O85" s="58">
        <v>1198527.77</v>
      </c>
      <c r="P85" s="48"/>
      <c r="Q85" s="56">
        <v>33079107565.490002</v>
      </c>
      <c r="R85" s="57">
        <v>0</v>
      </c>
      <c r="S85" s="58">
        <v>33079107565.490002</v>
      </c>
      <c r="T85" s="6"/>
    </row>
    <row r="86" spans="2:20">
      <c r="B86" s="1"/>
      <c r="C86" s="13" t="s">
        <v>1035</v>
      </c>
      <c r="D86" s="11"/>
      <c r="E86" s="52">
        <v>704544974.04999995</v>
      </c>
      <c r="F86" s="53">
        <v>0</v>
      </c>
      <c r="G86" s="54">
        <v>704544974.04999995</v>
      </c>
      <c r="H86" s="55"/>
      <c r="I86" s="52">
        <v>2645924684.7399998</v>
      </c>
      <c r="J86" s="53">
        <v>0</v>
      </c>
      <c r="K86" s="54">
        <v>2645924684.7399998</v>
      </c>
      <c r="L86" s="55"/>
      <c r="M86" s="52">
        <v>203342129.62</v>
      </c>
      <c r="N86" s="53">
        <v>0</v>
      </c>
      <c r="O86" s="54">
        <v>203342129.62</v>
      </c>
      <c r="P86" s="55"/>
      <c r="Q86" s="52">
        <v>3553811788.4099998</v>
      </c>
      <c r="R86" s="53">
        <v>0</v>
      </c>
      <c r="S86" s="54">
        <v>3553811788.4099998</v>
      </c>
      <c r="T86" s="6"/>
    </row>
    <row r="87" spans="2:20">
      <c r="B87" s="1"/>
      <c r="C87" s="14" t="s">
        <v>1036</v>
      </c>
      <c r="D87" s="12"/>
      <c r="E87" s="56">
        <v>704544974.04999995</v>
      </c>
      <c r="F87" s="57">
        <v>0</v>
      </c>
      <c r="G87" s="58">
        <v>704544974.04999995</v>
      </c>
      <c r="H87" s="48"/>
      <c r="I87" s="56">
        <v>2645924684.7399998</v>
      </c>
      <c r="J87" s="57">
        <v>0</v>
      </c>
      <c r="K87" s="58">
        <v>2645924684.7399998</v>
      </c>
      <c r="L87" s="48"/>
      <c r="M87" s="56">
        <v>203342129.62</v>
      </c>
      <c r="N87" s="57">
        <v>0</v>
      </c>
      <c r="O87" s="58">
        <v>203342129.62</v>
      </c>
      <c r="P87" s="48"/>
      <c r="Q87" s="56">
        <v>3553811788.4099998</v>
      </c>
      <c r="R87" s="57">
        <v>0</v>
      </c>
      <c r="S87" s="58">
        <v>3553811788.4099998</v>
      </c>
      <c r="T87" s="6"/>
    </row>
    <row r="88" spans="2:20">
      <c r="B88" s="1"/>
      <c r="C88" s="13" t="s">
        <v>1037</v>
      </c>
      <c r="D88" s="11"/>
      <c r="E88" s="52">
        <v>58574354309.360001</v>
      </c>
      <c r="F88" s="53">
        <v>0</v>
      </c>
      <c r="G88" s="54">
        <v>58574354309.360001</v>
      </c>
      <c r="H88" s="55"/>
      <c r="I88" s="52">
        <v>236546831.63999999</v>
      </c>
      <c r="J88" s="53">
        <v>0</v>
      </c>
      <c r="K88" s="54">
        <v>236546831.63999999</v>
      </c>
      <c r="L88" s="55"/>
      <c r="M88" s="52">
        <v>122688664.59</v>
      </c>
      <c r="N88" s="53">
        <v>0</v>
      </c>
      <c r="O88" s="54">
        <v>122688664.59</v>
      </c>
      <c r="P88" s="55"/>
      <c r="Q88" s="52">
        <v>58933589805.589996</v>
      </c>
      <c r="R88" s="53">
        <v>7.9999999999999996E-6</v>
      </c>
      <c r="S88" s="54">
        <v>58933589805.589996</v>
      </c>
      <c r="T88" s="6"/>
    </row>
    <row r="89" spans="2:20">
      <c r="B89" s="1"/>
      <c r="C89" s="14" t="s">
        <v>1038</v>
      </c>
      <c r="D89" s="12"/>
      <c r="E89" s="56">
        <v>25323824866.790001</v>
      </c>
      <c r="F89" s="57">
        <v>0</v>
      </c>
      <c r="G89" s="58">
        <v>25323824866.790001</v>
      </c>
      <c r="H89" s="48"/>
      <c r="I89" s="56">
        <v>0</v>
      </c>
      <c r="J89" s="57">
        <v>0</v>
      </c>
      <c r="K89" s="58">
        <v>0</v>
      </c>
      <c r="L89" s="48"/>
      <c r="M89" s="56">
        <v>18548606.350000001</v>
      </c>
      <c r="N89" s="57">
        <v>0</v>
      </c>
      <c r="O89" s="58">
        <v>18548606.350000001</v>
      </c>
      <c r="P89" s="48"/>
      <c r="Q89" s="56">
        <v>25342373473.139999</v>
      </c>
      <c r="R89" s="57">
        <v>0</v>
      </c>
      <c r="S89" s="58">
        <v>25342373473.139999</v>
      </c>
      <c r="T89" s="6"/>
    </row>
    <row r="90" spans="2:20" ht="25.5" customHeight="1">
      <c r="B90" s="1"/>
      <c r="C90" s="13" t="s">
        <v>1039</v>
      </c>
      <c r="D90" s="11"/>
      <c r="E90" s="52">
        <v>25323824866.790001</v>
      </c>
      <c r="F90" s="53">
        <v>0</v>
      </c>
      <c r="G90" s="54">
        <v>25323824866.790001</v>
      </c>
      <c r="H90" s="55"/>
      <c r="I90" s="52">
        <v>0</v>
      </c>
      <c r="J90" s="53">
        <v>0</v>
      </c>
      <c r="K90" s="54">
        <v>0</v>
      </c>
      <c r="L90" s="55"/>
      <c r="M90" s="52">
        <v>18548606.350000001</v>
      </c>
      <c r="N90" s="53">
        <v>0</v>
      </c>
      <c r="O90" s="54">
        <v>18548606.350000001</v>
      </c>
      <c r="P90" s="55"/>
      <c r="Q90" s="52">
        <v>25342373473.139999</v>
      </c>
      <c r="R90" s="53">
        <v>0</v>
      </c>
      <c r="S90" s="54">
        <v>25342373473.139999</v>
      </c>
      <c r="T90" s="6"/>
    </row>
    <row r="91" spans="2:20" ht="25.5" customHeight="1">
      <c r="B91" s="1"/>
      <c r="C91" s="14" t="s">
        <v>1040</v>
      </c>
      <c r="D91" s="12"/>
      <c r="E91" s="56">
        <v>33250041159.099998</v>
      </c>
      <c r="F91" s="57">
        <v>0</v>
      </c>
      <c r="G91" s="58">
        <v>33250041159.099998</v>
      </c>
      <c r="H91" s="48"/>
      <c r="I91" s="56">
        <v>0</v>
      </c>
      <c r="J91" s="57">
        <v>0</v>
      </c>
      <c r="K91" s="58">
        <v>0</v>
      </c>
      <c r="L91" s="48"/>
      <c r="M91" s="56">
        <v>442280.77</v>
      </c>
      <c r="N91" s="57">
        <v>0</v>
      </c>
      <c r="O91" s="58">
        <v>442280.77</v>
      </c>
      <c r="P91" s="48"/>
      <c r="Q91" s="56">
        <v>33250483439.869999</v>
      </c>
      <c r="R91" s="57">
        <v>0</v>
      </c>
      <c r="S91" s="58">
        <v>33250483439.869999</v>
      </c>
      <c r="T91" s="6"/>
    </row>
    <row r="92" spans="2:20" ht="25.5" customHeight="1">
      <c r="B92" s="1"/>
      <c r="C92" s="13" t="s">
        <v>1041</v>
      </c>
      <c r="D92" s="11"/>
      <c r="E92" s="52">
        <v>33250041159.099998</v>
      </c>
      <c r="F92" s="53">
        <v>0</v>
      </c>
      <c r="G92" s="54">
        <v>33250041159.099998</v>
      </c>
      <c r="H92" s="55"/>
      <c r="I92" s="52">
        <v>0</v>
      </c>
      <c r="J92" s="53">
        <v>0</v>
      </c>
      <c r="K92" s="54">
        <v>0</v>
      </c>
      <c r="L92" s="55"/>
      <c r="M92" s="52">
        <v>442280.77</v>
      </c>
      <c r="N92" s="53">
        <v>0</v>
      </c>
      <c r="O92" s="54">
        <v>442280.77</v>
      </c>
      <c r="P92" s="55"/>
      <c r="Q92" s="52">
        <v>33250483439.869999</v>
      </c>
      <c r="R92" s="53">
        <v>0</v>
      </c>
      <c r="S92" s="54">
        <v>33250483439.869999</v>
      </c>
      <c r="T92" s="6"/>
    </row>
    <row r="93" spans="2:20">
      <c r="B93" s="1"/>
      <c r="C93" s="14" t="s">
        <v>1042</v>
      </c>
      <c r="D93" s="12"/>
      <c r="E93" s="56">
        <v>488283.47</v>
      </c>
      <c r="F93" s="57">
        <v>0</v>
      </c>
      <c r="G93" s="58">
        <v>488283.47</v>
      </c>
      <c r="H93" s="48"/>
      <c r="I93" s="56">
        <v>236546831.63999999</v>
      </c>
      <c r="J93" s="57">
        <v>0</v>
      </c>
      <c r="K93" s="58">
        <v>236546831.63999999</v>
      </c>
      <c r="L93" s="48"/>
      <c r="M93" s="56">
        <v>103697777.47</v>
      </c>
      <c r="N93" s="57">
        <v>0</v>
      </c>
      <c r="O93" s="58">
        <v>103697777.47</v>
      </c>
      <c r="P93" s="48"/>
      <c r="Q93" s="56">
        <v>340732892.57999998</v>
      </c>
      <c r="R93" s="57">
        <v>0</v>
      </c>
      <c r="S93" s="58">
        <v>340732892.57999998</v>
      </c>
      <c r="T93" s="6"/>
    </row>
    <row r="94" spans="2:20" ht="25.5" customHeight="1">
      <c r="B94" s="1"/>
      <c r="C94" s="13" t="s">
        <v>1043</v>
      </c>
      <c r="D94" s="11"/>
      <c r="E94" s="52">
        <v>488283.47</v>
      </c>
      <c r="F94" s="53">
        <v>0</v>
      </c>
      <c r="G94" s="54">
        <v>488283.47</v>
      </c>
      <c r="H94" s="55"/>
      <c r="I94" s="52">
        <v>236546831.63999999</v>
      </c>
      <c r="J94" s="53">
        <v>0</v>
      </c>
      <c r="K94" s="54">
        <v>236546831.63999999</v>
      </c>
      <c r="L94" s="55"/>
      <c r="M94" s="52">
        <v>103697777.47</v>
      </c>
      <c r="N94" s="53">
        <v>0</v>
      </c>
      <c r="O94" s="54">
        <v>103697777.47</v>
      </c>
      <c r="P94" s="55"/>
      <c r="Q94" s="52">
        <v>340732892.57999998</v>
      </c>
      <c r="R94" s="53">
        <v>0</v>
      </c>
      <c r="S94" s="54">
        <v>340732892.57999998</v>
      </c>
      <c r="T94" s="6"/>
    </row>
    <row r="95" spans="2:20">
      <c r="B95" s="1"/>
      <c r="C95" s="14" t="s">
        <v>1044</v>
      </c>
      <c r="D95" s="12"/>
      <c r="E95" s="56">
        <v>10292874.99</v>
      </c>
      <c r="F95" s="57">
        <v>0</v>
      </c>
      <c r="G95" s="58">
        <v>10292874.99</v>
      </c>
      <c r="H95" s="48"/>
      <c r="I95" s="56">
        <v>50156212</v>
      </c>
      <c r="J95" s="57">
        <v>0</v>
      </c>
      <c r="K95" s="58">
        <v>50156212</v>
      </c>
      <c r="L95" s="48"/>
      <c r="M95" s="56">
        <v>608845871.10000002</v>
      </c>
      <c r="N95" s="57">
        <v>0</v>
      </c>
      <c r="O95" s="58">
        <v>608845871.10000002</v>
      </c>
      <c r="P95" s="48"/>
      <c r="Q95" s="56">
        <v>669294958.09000003</v>
      </c>
      <c r="R95" s="57">
        <v>0</v>
      </c>
      <c r="S95" s="58">
        <v>669294958.09000003</v>
      </c>
      <c r="T95" s="6"/>
    </row>
    <row r="96" spans="2:20">
      <c r="B96" s="1"/>
      <c r="C96" s="13" t="s">
        <v>1045</v>
      </c>
      <c r="D96" s="11"/>
      <c r="E96" s="52">
        <v>0</v>
      </c>
      <c r="F96" s="53">
        <v>0</v>
      </c>
      <c r="G96" s="54">
        <v>0</v>
      </c>
      <c r="H96" s="55"/>
      <c r="I96" s="52">
        <v>7190408.4699999997</v>
      </c>
      <c r="J96" s="53">
        <v>0</v>
      </c>
      <c r="K96" s="54">
        <v>7190408.4699999997</v>
      </c>
      <c r="L96" s="55"/>
      <c r="M96" s="52">
        <v>6017734.7199999997</v>
      </c>
      <c r="N96" s="53">
        <v>0</v>
      </c>
      <c r="O96" s="54">
        <v>6017734.7199999997</v>
      </c>
      <c r="P96" s="55"/>
      <c r="Q96" s="52">
        <v>13208143.189999999</v>
      </c>
      <c r="R96" s="53">
        <v>0</v>
      </c>
      <c r="S96" s="54">
        <v>13208143.189999999</v>
      </c>
      <c r="T96" s="6"/>
    </row>
    <row r="97" spans="2:20">
      <c r="B97" s="1"/>
      <c r="C97" s="14" t="s">
        <v>1046</v>
      </c>
      <c r="D97" s="12"/>
      <c r="E97" s="56">
        <v>0</v>
      </c>
      <c r="F97" s="57">
        <v>0</v>
      </c>
      <c r="G97" s="58">
        <v>0</v>
      </c>
      <c r="H97" s="48"/>
      <c r="I97" s="56">
        <v>7190408.4699999997</v>
      </c>
      <c r="J97" s="57">
        <v>0</v>
      </c>
      <c r="K97" s="58">
        <v>7190408.4699999997</v>
      </c>
      <c r="L97" s="48"/>
      <c r="M97" s="56">
        <v>6017734.7199999997</v>
      </c>
      <c r="N97" s="57">
        <v>0</v>
      </c>
      <c r="O97" s="58">
        <v>6017734.7199999997</v>
      </c>
      <c r="P97" s="48"/>
      <c r="Q97" s="56">
        <v>13208143.189999999</v>
      </c>
      <c r="R97" s="57">
        <v>0</v>
      </c>
      <c r="S97" s="58">
        <v>13208143.189999999</v>
      </c>
      <c r="T97" s="6"/>
    </row>
    <row r="98" spans="2:20">
      <c r="B98" s="1"/>
      <c r="C98" s="13" t="s">
        <v>1047</v>
      </c>
      <c r="D98" s="11"/>
      <c r="E98" s="52">
        <v>0</v>
      </c>
      <c r="F98" s="53">
        <v>0</v>
      </c>
      <c r="G98" s="54">
        <v>0</v>
      </c>
      <c r="H98" s="55"/>
      <c r="I98" s="52">
        <v>3201180.5</v>
      </c>
      <c r="J98" s="53">
        <v>0</v>
      </c>
      <c r="K98" s="54">
        <v>3201180.5</v>
      </c>
      <c r="L98" s="55"/>
      <c r="M98" s="52">
        <v>8021403.0899999999</v>
      </c>
      <c r="N98" s="53">
        <v>0</v>
      </c>
      <c r="O98" s="54">
        <v>8021403.0899999999</v>
      </c>
      <c r="P98" s="55"/>
      <c r="Q98" s="52">
        <v>11222583.59</v>
      </c>
      <c r="R98" s="53">
        <v>0</v>
      </c>
      <c r="S98" s="54">
        <v>11222583.59</v>
      </c>
      <c r="T98" s="6"/>
    </row>
    <row r="99" spans="2:20">
      <c r="B99" s="1"/>
      <c r="C99" s="14" t="s">
        <v>1048</v>
      </c>
      <c r="D99" s="12"/>
      <c r="E99" s="56">
        <v>0</v>
      </c>
      <c r="F99" s="57">
        <v>0</v>
      </c>
      <c r="G99" s="58">
        <v>0</v>
      </c>
      <c r="H99" s="48"/>
      <c r="I99" s="56">
        <v>3201180.5</v>
      </c>
      <c r="J99" s="57">
        <v>0</v>
      </c>
      <c r="K99" s="58">
        <v>3201180.5</v>
      </c>
      <c r="L99" s="48"/>
      <c r="M99" s="56">
        <v>8021403.0899999999</v>
      </c>
      <c r="N99" s="57">
        <v>0</v>
      </c>
      <c r="O99" s="58">
        <v>8021403.0899999999</v>
      </c>
      <c r="P99" s="48"/>
      <c r="Q99" s="56">
        <v>11222583.59</v>
      </c>
      <c r="R99" s="57">
        <v>0</v>
      </c>
      <c r="S99" s="58">
        <v>11222583.59</v>
      </c>
      <c r="T99" s="6"/>
    </row>
    <row r="100" spans="2:20" ht="25.5" customHeight="1">
      <c r="B100" s="1"/>
      <c r="C100" s="13" t="s">
        <v>1049</v>
      </c>
      <c r="D100" s="11"/>
      <c r="E100" s="52">
        <v>0</v>
      </c>
      <c r="F100" s="53">
        <v>0</v>
      </c>
      <c r="G100" s="54">
        <v>0</v>
      </c>
      <c r="H100" s="55"/>
      <c r="I100" s="52">
        <v>0</v>
      </c>
      <c r="J100" s="53">
        <v>0</v>
      </c>
      <c r="K100" s="54">
        <v>0</v>
      </c>
      <c r="L100" s="55"/>
      <c r="M100" s="52">
        <v>130873840.87</v>
      </c>
      <c r="N100" s="53">
        <v>0</v>
      </c>
      <c r="O100" s="54">
        <v>130873840.87</v>
      </c>
      <c r="P100" s="55"/>
      <c r="Q100" s="52">
        <v>130873840.87</v>
      </c>
      <c r="R100" s="53">
        <v>0</v>
      </c>
      <c r="S100" s="54">
        <v>130873840.87</v>
      </c>
      <c r="T100" s="6"/>
    </row>
    <row r="101" spans="2:20" ht="25.5" customHeight="1">
      <c r="B101" s="1"/>
      <c r="C101" s="14" t="s">
        <v>1050</v>
      </c>
      <c r="D101" s="12"/>
      <c r="E101" s="56">
        <v>0</v>
      </c>
      <c r="F101" s="57">
        <v>0</v>
      </c>
      <c r="G101" s="58">
        <v>0</v>
      </c>
      <c r="H101" s="48"/>
      <c r="I101" s="56">
        <v>0</v>
      </c>
      <c r="J101" s="57">
        <v>0</v>
      </c>
      <c r="K101" s="58">
        <v>0</v>
      </c>
      <c r="L101" s="48"/>
      <c r="M101" s="56">
        <v>130873840.87</v>
      </c>
      <c r="N101" s="57">
        <v>0</v>
      </c>
      <c r="O101" s="58">
        <v>130873840.87</v>
      </c>
      <c r="P101" s="48"/>
      <c r="Q101" s="56">
        <v>130873840.87</v>
      </c>
      <c r="R101" s="57">
        <v>0</v>
      </c>
      <c r="S101" s="58">
        <v>130873840.87</v>
      </c>
      <c r="T101" s="6"/>
    </row>
    <row r="102" spans="2:20">
      <c r="B102" s="1"/>
      <c r="C102" s="13" t="s">
        <v>1051</v>
      </c>
      <c r="D102" s="11"/>
      <c r="E102" s="52">
        <v>10220687.140000001</v>
      </c>
      <c r="F102" s="53">
        <v>0</v>
      </c>
      <c r="G102" s="54">
        <v>10220687.140000001</v>
      </c>
      <c r="H102" s="55"/>
      <c r="I102" s="52">
        <v>0</v>
      </c>
      <c r="J102" s="53">
        <v>0</v>
      </c>
      <c r="K102" s="54">
        <v>0</v>
      </c>
      <c r="L102" s="55"/>
      <c r="M102" s="52">
        <v>3916524.48</v>
      </c>
      <c r="N102" s="53">
        <v>0</v>
      </c>
      <c r="O102" s="54">
        <v>3916524.48</v>
      </c>
      <c r="P102" s="55"/>
      <c r="Q102" s="52">
        <v>14137211.619999999</v>
      </c>
      <c r="R102" s="53">
        <v>0</v>
      </c>
      <c r="S102" s="54">
        <v>14137211.619999999</v>
      </c>
      <c r="T102" s="6"/>
    </row>
    <row r="103" spans="2:20" ht="25.5" customHeight="1">
      <c r="B103" s="1"/>
      <c r="C103" s="14" t="s">
        <v>1052</v>
      </c>
      <c r="D103" s="12"/>
      <c r="E103" s="56">
        <v>10220687.140000001</v>
      </c>
      <c r="F103" s="57">
        <v>0</v>
      </c>
      <c r="G103" s="58">
        <v>10220687.140000001</v>
      </c>
      <c r="H103" s="48"/>
      <c r="I103" s="56">
        <v>0</v>
      </c>
      <c r="J103" s="57">
        <v>0</v>
      </c>
      <c r="K103" s="58">
        <v>0</v>
      </c>
      <c r="L103" s="48"/>
      <c r="M103" s="56">
        <v>3916524.48</v>
      </c>
      <c r="N103" s="57">
        <v>0</v>
      </c>
      <c r="O103" s="58">
        <v>3916524.48</v>
      </c>
      <c r="P103" s="48"/>
      <c r="Q103" s="56">
        <v>14137211.619999999</v>
      </c>
      <c r="R103" s="57">
        <v>0</v>
      </c>
      <c r="S103" s="58">
        <v>14137211.619999999</v>
      </c>
      <c r="T103" s="6"/>
    </row>
    <row r="104" spans="2:20">
      <c r="B104" s="1"/>
      <c r="C104" s="13" t="s">
        <v>1053</v>
      </c>
      <c r="D104" s="11"/>
      <c r="E104" s="52">
        <v>72187.850000000006</v>
      </c>
      <c r="F104" s="53">
        <v>0</v>
      </c>
      <c r="G104" s="54">
        <v>72187.850000000006</v>
      </c>
      <c r="H104" s="55"/>
      <c r="I104" s="52">
        <v>39764623.030000001</v>
      </c>
      <c r="J104" s="53">
        <v>0</v>
      </c>
      <c r="K104" s="54">
        <v>39764623.030000001</v>
      </c>
      <c r="L104" s="55"/>
      <c r="M104" s="52">
        <v>460016367.94</v>
      </c>
      <c r="N104" s="53">
        <v>0</v>
      </c>
      <c r="O104" s="54">
        <v>460016367.94</v>
      </c>
      <c r="P104" s="55"/>
      <c r="Q104" s="52">
        <v>499853178.81999999</v>
      </c>
      <c r="R104" s="53">
        <v>0</v>
      </c>
      <c r="S104" s="54">
        <v>499853178.81999999</v>
      </c>
      <c r="T104" s="6"/>
    </row>
    <row r="105" spans="2:20">
      <c r="B105" s="1"/>
      <c r="C105" s="14" t="s">
        <v>1054</v>
      </c>
      <c r="D105" s="12"/>
      <c r="E105" s="56">
        <v>72187.850000000006</v>
      </c>
      <c r="F105" s="57">
        <v>0</v>
      </c>
      <c r="G105" s="58">
        <v>72187.850000000006</v>
      </c>
      <c r="H105" s="48"/>
      <c r="I105" s="56">
        <v>39764623.030000001</v>
      </c>
      <c r="J105" s="57">
        <v>0</v>
      </c>
      <c r="K105" s="58">
        <v>39764623.030000001</v>
      </c>
      <c r="L105" s="48"/>
      <c r="M105" s="56">
        <v>460016367.94</v>
      </c>
      <c r="N105" s="57">
        <v>0</v>
      </c>
      <c r="O105" s="58">
        <v>460016367.94</v>
      </c>
      <c r="P105" s="48"/>
      <c r="Q105" s="56">
        <v>499853178.81999999</v>
      </c>
      <c r="R105" s="57">
        <v>0</v>
      </c>
      <c r="S105" s="58">
        <v>499853178.81999999</v>
      </c>
      <c r="T105" s="6"/>
    </row>
    <row r="106" spans="2:20">
      <c r="B106" s="1"/>
      <c r="C106" s="13" t="s">
        <v>1055</v>
      </c>
      <c r="D106" s="11"/>
      <c r="E106" s="52">
        <v>0</v>
      </c>
      <c r="F106" s="53">
        <v>0</v>
      </c>
      <c r="G106" s="54">
        <v>0</v>
      </c>
      <c r="H106" s="55"/>
      <c r="I106" s="52">
        <v>853559644.55999994</v>
      </c>
      <c r="J106" s="53">
        <v>0</v>
      </c>
      <c r="K106" s="54">
        <v>853559644.55999994</v>
      </c>
      <c r="L106" s="55"/>
      <c r="M106" s="52">
        <v>162875737.99000001</v>
      </c>
      <c r="N106" s="53">
        <v>0</v>
      </c>
      <c r="O106" s="54">
        <v>162875737.99000001</v>
      </c>
      <c r="P106" s="55"/>
      <c r="Q106" s="52">
        <v>1016435382.55</v>
      </c>
      <c r="R106" s="53">
        <v>0</v>
      </c>
      <c r="S106" s="54">
        <v>1016435382.55</v>
      </c>
      <c r="T106" s="6"/>
    </row>
    <row r="107" spans="2:20" ht="25.5" customHeight="1">
      <c r="B107" s="1"/>
      <c r="C107" s="14" t="s">
        <v>1056</v>
      </c>
      <c r="D107" s="12"/>
      <c r="E107" s="56">
        <v>0</v>
      </c>
      <c r="F107" s="57">
        <v>0</v>
      </c>
      <c r="G107" s="58">
        <v>0</v>
      </c>
      <c r="H107" s="48"/>
      <c r="I107" s="56">
        <v>853559644.55999994</v>
      </c>
      <c r="J107" s="57">
        <v>0</v>
      </c>
      <c r="K107" s="58">
        <v>853559644.55999994</v>
      </c>
      <c r="L107" s="48"/>
      <c r="M107" s="56">
        <v>162875737.99000001</v>
      </c>
      <c r="N107" s="57">
        <v>0</v>
      </c>
      <c r="O107" s="58">
        <v>162875737.99000001</v>
      </c>
      <c r="P107" s="48"/>
      <c r="Q107" s="56">
        <v>1016435382.55</v>
      </c>
      <c r="R107" s="57">
        <v>0</v>
      </c>
      <c r="S107" s="58">
        <v>1016435382.55</v>
      </c>
      <c r="T107" s="6"/>
    </row>
    <row r="108" spans="2:20">
      <c r="B108" s="1"/>
      <c r="C108" s="13" t="s">
        <v>1057</v>
      </c>
      <c r="D108" s="11"/>
      <c r="E108" s="52">
        <v>77522790170.179993</v>
      </c>
      <c r="F108" s="53">
        <v>0</v>
      </c>
      <c r="G108" s="54">
        <v>77522790170.179993</v>
      </c>
      <c r="H108" s="55"/>
      <c r="I108" s="52">
        <v>1741032005.9200001</v>
      </c>
      <c r="J108" s="53">
        <v>0</v>
      </c>
      <c r="K108" s="54">
        <v>1741032005.9200001</v>
      </c>
      <c r="L108" s="55"/>
      <c r="M108" s="52">
        <v>2228580878.5799999</v>
      </c>
      <c r="N108" s="53">
        <v>0</v>
      </c>
      <c r="O108" s="54">
        <v>2228580878.5799999</v>
      </c>
      <c r="P108" s="55"/>
      <c r="Q108" s="52">
        <v>81492403054.679993</v>
      </c>
      <c r="R108" s="53">
        <v>0</v>
      </c>
      <c r="S108" s="54">
        <v>81492403054.679993</v>
      </c>
      <c r="T108" s="6"/>
    </row>
    <row r="109" spans="2:20" ht="25.5" customHeight="1">
      <c r="B109" s="1"/>
      <c r="C109" s="14" t="s">
        <v>1058</v>
      </c>
      <c r="D109" s="12"/>
      <c r="E109" s="56">
        <v>224478790.36000001</v>
      </c>
      <c r="F109" s="57">
        <v>0</v>
      </c>
      <c r="G109" s="58">
        <v>224478790.36000001</v>
      </c>
      <c r="H109" s="48"/>
      <c r="I109" s="56">
        <v>799989550.55999994</v>
      </c>
      <c r="J109" s="57">
        <v>0</v>
      </c>
      <c r="K109" s="58">
        <v>799989550.55999994</v>
      </c>
      <c r="L109" s="48"/>
      <c r="M109" s="56">
        <v>983401886.51999998</v>
      </c>
      <c r="N109" s="57">
        <v>0</v>
      </c>
      <c r="O109" s="58">
        <v>983401886.51999998</v>
      </c>
      <c r="P109" s="48"/>
      <c r="Q109" s="56">
        <v>2007870227.4400001</v>
      </c>
      <c r="R109" s="57">
        <v>0</v>
      </c>
      <c r="S109" s="58">
        <v>2007870227.4400001</v>
      </c>
      <c r="T109" s="6"/>
    </row>
    <row r="110" spans="2:20" ht="25.5" customHeight="1">
      <c r="B110" s="1"/>
      <c r="C110" s="13" t="s">
        <v>1059</v>
      </c>
      <c r="D110" s="11"/>
      <c r="E110" s="52">
        <v>224478790.36000001</v>
      </c>
      <c r="F110" s="53">
        <v>0</v>
      </c>
      <c r="G110" s="54">
        <v>224478790.36000001</v>
      </c>
      <c r="H110" s="55"/>
      <c r="I110" s="52">
        <v>799989550.55999994</v>
      </c>
      <c r="J110" s="53">
        <v>0</v>
      </c>
      <c r="K110" s="54">
        <v>799989550.55999994</v>
      </c>
      <c r="L110" s="55"/>
      <c r="M110" s="52">
        <v>983401886.51999998</v>
      </c>
      <c r="N110" s="53">
        <v>0</v>
      </c>
      <c r="O110" s="54">
        <v>983401886.51999998</v>
      </c>
      <c r="P110" s="55"/>
      <c r="Q110" s="52">
        <v>2007870227.4400001</v>
      </c>
      <c r="R110" s="53">
        <v>0</v>
      </c>
      <c r="S110" s="54">
        <v>2007870227.4400001</v>
      </c>
      <c r="T110" s="6"/>
    </row>
    <row r="111" spans="2:20" ht="25.5" customHeight="1">
      <c r="B111" s="1"/>
      <c r="C111" s="14" t="s">
        <v>1060</v>
      </c>
      <c r="D111" s="12"/>
      <c r="E111" s="56">
        <v>76883943046.539993</v>
      </c>
      <c r="F111" s="57">
        <v>0</v>
      </c>
      <c r="G111" s="58">
        <v>76883943046.539993</v>
      </c>
      <c r="H111" s="48"/>
      <c r="I111" s="56">
        <v>19071675.890000001</v>
      </c>
      <c r="J111" s="57">
        <v>0</v>
      </c>
      <c r="K111" s="58">
        <v>19071675.890000001</v>
      </c>
      <c r="L111" s="48"/>
      <c r="M111" s="56">
        <v>24310767.18</v>
      </c>
      <c r="N111" s="57">
        <v>0</v>
      </c>
      <c r="O111" s="58">
        <v>24310767.18</v>
      </c>
      <c r="P111" s="48"/>
      <c r="Q111" s="56">
        <v>76927325489.610001</v>
      </c>
      <c r="R111" s="57">
        <v>1.5E-5</v>
      </c>
      <c r="S111" s="58">
        <v>76927325489.609985</v>
      </c>
      <c r="T111" s="6"/>
    </row>
    <row r="112" spans="2:20" ht="25.5" customHeight="1">
      <c r="B112" s="1"/>
      <c r="C112" s="13" t="s">
        <v>1061</v>
      </c>
      <c r="D112" s="11"/>
      <c r="E112" s="52">
        <v>76883943046.539993</v>
      </c>
      <c r="F112" s="53">
        <v>0</v>
      </c>
      <c r="G112" s="54">
        <v>76883943046.539993</v>
      </c>
      <c r="H112" s="55"/>
      <c r="I112" s="52">
        <v>19071675.890000001</v>
      </c>
      <c r="J112" s="53">
        <v>0</v>
      </c>
      <c r="K112" s="54">
        <v>19071675.890000001</v>
      </c>
      <c r="L112" s="55"/>
      <c r="M112" s="52">
        <v>24310767.18</v>
      </c>
      <c r="N112" s="53">
        <v>0</v>
      </c>
      <c r="O112" s="54">
        <v>24310767.18</v>
      </c>
      <c r="P112" s="55"/>
      <c r="Q112" s="52">
        <v>76927325489.610001</v>
      </c>
      <c r="R112" s="53">
        <v>0</v>
      </c>
      <c r="S112" s="54">
        <v>76927325489.610001</v>
      </c>
      <c r="T112" s="6"/>
    </row>
    <row r="113" spans="2:20" ht="25.5" customHeight="1">
      <c r="B113" s="1"/>
      <c r="C113" s="14" t="s">
        <v>1062</v>
      </c>
      <c r="D113" s="12"/>
      <c r="E113" s="56">
        <v>104584484.17</v>
      </c>
      <c r="F113" s="57">
        <v>0</v>
      </c>
      <c r="G113" s="58">
        <v>104584484.17</v>
      </c>
      <c r="H113" s="48"/>
      <c r="I113" s="56">
        <v>26589484.16</v>
      </c>
      <c r="J113" s="57">
        <v>0</v>
      </c>
      <c r="K113" s="58">
        <v>26589484.16</v>
      </c>
      <c r="L113" s="48"/>
      <c r="M113" s="56">
        <v>274985.2</v>
      </c>
      <c r="N113" s="57">
        <v>0</v>
      </c>
      <c r="O113" s="58">
        <v>274985.2</v>
      </c>
      <c r="P113" s="48"/>
      <c r="Q113" s="56">
        <v>131448953.53</v>
      </c>
      <c r="R113" s="57">
        <v>0</v>
      </c>
      <c r="S113" s="58">
        <v>131448953.53</v>
      </c>
      <c r="T113" s="6"/>
    </row>
    <row r="114" spans="2:20" ht="25.5" customHeight="1">
      <c r="B114" s="1"/>
      <c r="C114" s="13" t="s">
        <v>1063</v>
      </c>
      <c r="D114" s="11"/>
      <c r="E114" s="52">
        <v>104584484.17</v>
      </c>
      <c r="F114" s="53">
        <v>0</v>
      </c>
      <c r="G114" s="54">
        <v>104584484.17</v>
      </c>
      <c r="H114" s="55"/>
      <c r="I114" s="52">
        <v>26589484.16</v>
      </c>
      <c r="J114" s="53">
        <v>0</v>
      </c>
      <c r="K114" s="54">
        <v>26589484.16</v>
      </c>
      <c r="L114" s="55"/>
      <c r="M114" s="52">
        <v>274985.2</v>
      </c>
      <c r="N114" s="53">
        <v>0</v>
      </c>
      <c r="O114" s="54">
        <v>274985.2</v>
      </c>
      <c r="P114" s="55"/>
      <c r="Q114" s="52">
        <v>131448953.53</v>
      </c>
      <c r="R114" s="53">
        <v>0</v>
      </c>
      <c r="S114" s="54">
        <v>131448953.53</v>
      </c>
      <c r="T114" s="6"/>
    </row>
    <row r="115" spans="2:20">
      <c r="B115" s="1"/>
      <c r="C115" s="14" t="s">
        <v>1064</v>
      </c>
      <c r="D115" s="12"/>
      <c r="E115" s="56">
        <v>309783849.11000001</v>
      </c>
      <c r="F115" s="57">
        <v>0</v>
      </c>
      <c r="G115" s="58">
        <v>309783849.11000001</v>
      </c>
      <c r="H115" s="48"/>
      <c r="I115" s="56">
        <v>895381295.30999994</v>
      </c>
      <c r="J115" s="57">
        <v>0</v>
      </c>
      <c r="K115" s="58">
        <v>895381295.30999994</v>
      </c>
      <c r="L115" s="48"/>
      <c r="M115" s="56">
        <v>1220593239.6800001</v>
      </c>
      <c r="N115" s="57">
        <v>0</v>
      </c>
      <c r="O115" s="58">
        <v>1220593239.6800001</v>
      </c>
      <c r="P115" s="48"/>
      <c r="Q115" s="56">
        <v>2425758384.0999999</v>
      </c>
      <c r="R115" s="57">
        <v>0</v>
      </c>
      <c r="S115" s="58">
        <v>2425758384.0999999</v>
      </c>
      <c r="T115" s="6"/>
    </row>
    <row r="116" spans="2:20" ht="25.5" customHeight="1">
      <c r="B116" s="1"/>
      <c r="C116" s="13" t="s">
        <v>1065</v>
      </c>
      <c r="D116" s="11"/>
      <c r="E116" s="52">
        <v>309783849.11000001</v>
      </c>
      <c r="F116" s="53">
        <v>0</v>
      </c>
      <c r="G116" s="54">
        <v>309783849.11000001</v>
      </c>
      <c r="H116" s="55"/>
      <c r="I116" s="52">
        <v>895381295.30999994</v>
      </c>
      <c r="J116" s="53">
        <v>0</v>
      </c>
      <c r="K116" s="54">
        <v>895381295.30999994</v>
      </c>
      <c r="L116" s="55"/>
      <c r="M116" s="52">
        <v>1220593239.6800001</v>
      </c>
      <c r="N116" s="53">
        <v>0</v>
      </c>
      <c r="O116" s="54">
        <v>1220593239.6800001</v>
      </c>
      <c r="P116" s="55"/>
      <c r="Q116" s="52">
        <v>2425758384.0999999</v>
      </c>
      <c r="R116" s="53">
        <v>0</v>
      </c>
      <c r="S116" s="54">
        <v>2425758384.0999999</v>
      </c>
      <c r="T116" s="6"/>
    </row>
    <row r="117" spans="2:20">
      <c r="B117" s="1"/>
      <c r="C117" s="14" t="s">
        <v>1066</v>
      </c>
      <c r="D117" s="12"/>
      <c r="E117" s="56">
        <v>149222049216.87</v>
      </c>
      <c r="F117" s="57">
        <v>576552846.73999</v>
      </c>
      <c r="G117" s="58">
        <v>148645496370.13</v>
      </c>
      <c r="H117" s="48"/>
      <c r="I117" s="56">
        <v>134847565705.25</v>
      </c>
      <c r="J117" s="57">
        <v>713219944.09001195</v>
      </c>
      <c r="K117" s="58">
        <v>134134345761.16</v>
      </c>
      <c r="L117" s="48"/>
      <c r="M117" s="56">
        <v>195072864707.01001</v>
      </c>
      <c r="N117" s="57">
        <v>1491365449.02002</v>
      </c>
      <c r="O117" s="58">
        <v>193581499257.98999</v>
      </c>
      <c r="P117" s="48"/>
      <c r="Q117" s="56">
        <v>479142479629.13</v>
      </c>
      <c r="R117" s="57">
        <v>2781138239.8500371</v>
      </c>
      <c r="S117" s="58">
        <v>476361341389.28003</v>
      </c>
      <c r="T117" s="6"/>
    </row>
    <row r="118" spans="2:20">
      <c r="B118" s="1"/>
      <c r="C118" s="13" t="s">
        <v>1067</v>
      </c>
      <c r="D118" s="11"/>
      <c r="E118" s="52">
        <v>23179155461.93</v>
      </c>
      <c r="F118" s="53">
        <v>6676.4900019999995</v>
      </c>
      <c r="G118" s="54">
        <v>23179148785.439999</v>
      </c>
      <c r="H118" s="55"/>
      <c r="I118" s="52">
        <v>22927892011.439999</v>
      </c>
      <c r="J118" s="53">
        <v>-3.9999999999999998E-6</v>
      </c>
      <c r="K118" s="54">
        <v>22927892011.439999</v>
      </c>
      <c r="L118" s="55"/>
      <c r="M118" s="52">
        <v>38903062626.769997</v>
      </c>
      <c r="N118" s="53">
        <v>28338849.849998001</v>
      </c>
      <c r="O118" s="54">
        <v>38874723776.919998</v>
      </c>
      <c r="P118" s="55"/>
      <c r="Q118" s="52">
        <v>85010110100.139984</v>
      </c>
      <c r="R118" s="53">
        <v>28345526.339981001</v>
      </c>
      <c r="S118" s="54">
        <v>84981764573.800003</v>
      </c>
      <c r="T118" s="6"/>
    </row>
    <row r="119" spans="2:20">
      <c r="B119" s="1"/>
      <c r="C119" s="14" t="s">
        <v>1068</v>
      </c>
      <c r="D119" s="12"/>
      <c r="E119" s="56">
        <v>23157757526.389999</v>
      </c>
      <c r="F119" s="57">
        <v>0</v>
      </c>
      <c r="G119" s="58">
        <v>23157757526.389999</v>
      </c>
      <c r="H119" s="48"/>
      <c r="I119" s="56">
        <v>20778072073.400002</v>
      </c>
      <c r="J119" s="57">
        <v>0</v>
      </c>
      <c r="K119" s="58">
        <v>20778072073.400002</v>
      </c>
      <c r="L119" s="48"/>
      <c r="M119" s="56">
        <v>34702316743.599998</v>
      </c>
      <c r="N119" s="57">
        <v>0</v>
      </c>
      <c r="O119" s="58">
        <v>34702316743.599998</v>
      </c>
      <c r="P119" s="48"/>
      <c r="Q119" s="56">
        <v>78638146343.389999</v>
      </c>
      <c r="R119" s="57">
        <v>0</v>
      </c>
      <c r="S119" s="58">
        <v>78638146343.389999</v>
      </c>
      <c r="T119" s="6"/>
    </row>
    <row r="120" spans="2:20">
      <c r="B120" s="1"/>
      <c r="C120" s="13" t="s">
        <v>1069</v>
      </c>
      <c r="D120" s="11"/>
      <c r="E120" s="52">
        <v>23157757526.389999</v>
      </c>
      <c r="F120" s="53">
        <v>0</v>
      </c>
      <c r="G120" s="54">
        <v>23157757526.389999</v>
      </c>
      <c r="H120" s="55"/>
      <c r="I120" s="52">
        <v>20778072073.400002</v>
      </c>
      <c r="J120" s="53">
        <v>0</v>
      </c>
      <c r="K120" s="54">
        <v>20778072073.400002</v>
      </c>
      <c r="L120" s="55"/>
      <c r="M120" s="52">
        <v>34702316743.599998</v>
      </c>
      <c r="N120" s="53">
        <v>0</v>
      </c>
      <c r="O120" s="54">
        <v>34702316743.599998</v>
      </c>
      <c r="P120" s="55"/>
      <c r="Q120" s="52">
        <v>78638146343.389999</v>
      </c>
      <c r="R120" s="53">
        <v>0</v>
      </c>
      <c r="S120" s="54">
        <v>78638146343.389999</v>
      </c>
      <c r="T120" s="6"/>
    </row>
    <row r="121" spans="2:20">
      <c r="B121" s="1"/>
      <c r="C121" s="14" t="s">
        <v>1070</v>
      </c>
      <c r="D121" s="12"/>
      <c r="E121" s="56">
        <v>21397935.539999999</v>
      </c>
      <c r="F121" s="57">
        <v>6676.49</v>
      </c>
      <c r="G121" s="58">
        <v>21391259.050000001</v>
      </c>
      <c r="H121" s="48"/>
      <c r="I121" s="56">
        <v>2149819938.04</v>
      </c>
      <c r="J121" s="57">
        <v>0</v>
      </c>
      <c r="K121" s="58">
        <v>2149819938.04</v>
      </c>
      <c r="L121" s="48"/>
      <c r="M121" s="56">
        <v>4200745883.1700001</v>
      </c>
      <c r="N121" s="57">
        <v>28338849.850000001</v>
      </c>
      <c r="O121" s="58">
        <v>4172407033.3200002</v>
      </c>
      <c r="P121" s="48"/>
      <c r="Q121" s="56">
        <v>6371963756.75</v>
      </c>
      <c r="R121" s="57">
        <v>28345526.34</v>
      </c>
      <c r="S121" s="58">
        <v>6343618230.4099998</v>
      </c>
      <c r="T121" s="6"/>
    </row>
    <row r="122" spans="2:20">
      <c r="B122" s="1"/>
      <c r="C122" s="13" t="s">
        <v>1071</v>
      </c>
      <c r="D122" s="11"/>
      <c r="E122" s="52">
        <v>21391259.050000001</v>
      </c>
      <c r="F122" s="53">
        <v>0</v>
      </c>
      <c r="G122" s="54">
        <v>21391259.050000001</v>
      </c>
      <c r="H122" s="55"/>
      <c r="I122" s="52">
        <v>2149819938.04</v>
      </c>
      <c r="J122" s="53">
        <v>0</v>
      </c>
      <c r="K122" s="54">
        <v>2149819938.04</v>
      </c>
      <c r="L122" s="55"/>
      <c r="M122" s="52">
        <v>4172407033.3200002</v>
      </c>
      <c r="N122" s="53">
        <v>0</v>
      </c>
      <c r="O122" s="54">
        <v>4172407033.3200002</v>
      </c>
      <c r="P122" s="55"/>
      <c r="Q122" s="52">
        <v>6343618230.4100008</v>
      </c>
      <c r="R122" s="53">
        <v>0</v>
      </c>
      <c r="S122" s="54">
        <v>6343618230.4100008</v>
      </c>
      <c r="T122" s="6"/>
    </row>
    <row r="123" spans="2:20">
      <c r="B123" s="1"/>
      <c r="C123" s="14" t="s">
        <v>1072</v>
      </c>
      <c r="D123" s="12"/>
      <c r="E123" s="56">
        <v>6676.49</v>
      </c>
      <c r="F123" s="57">
        <v>6676.49</v>
      </c>
      <c r="G123" s="58">
        <v>0</v>
      </c>
      <c r="H123" s="48"/>
      <c r="I123" s="56">
        <v>0</v>
      </c>
      <c r="J123" s="57">
        <v>0</v>
      </c>
      <c r="K123" s="58">
        <v>0</v>
      </c>
      <c r="L123" s="48"/>
      <c r="M123" s="56">
        <v>471058.51</v>
      </c>
      <c r="N123" s="57">
        <v>471058.51</v>
      </c>
      <c r="O123" s="58">
        <v>0</v>
      </c>
      <c r="P123" s="48"/>
      <c r="Q123" s="56">
        <v>477735</v>
      </c>
      <c r="R123" s="57">
        <v>477735</v>
      </c>
      <c r="S123" s="58">
        <v>0</v>
      </c>
      <c r="T123" s="6"/>
    </row>
    <row r="124" spans="2:20" ht="25.5" customHeight="1">
      <c r="B124" s="1"/>
      <c r="C124" s="13" t="s">
        <v>1073</v>
      </c>
      <c r="D124" s="11"/>
      <c r="E124" s="52">
        <v>0</v>
      </c>
      <c r="F124" s="53">
        <v>0</v>
      </c>
      <c r="G124" s="54">
        <v>0</v>
      </c>
      <c r="H124" s="55"/>
      <c r="I124" s="52">
        <v>0</v>
      </c>
      <c r="J124" s="53">
        <v>0</v>
      </c>
      <c r="K124" s="54">
        <v>0</v>
      </c>
      <c r="L124" s="55"/>
      <c r="M124" s="52">
        <v>8057956.6799999997</v>
      </c>
      <c r="N124" s="53">
        <v>8057956.6799999997</v>
      </c>
      <c r="O124" s="54">
        <v>0</v>
      </c>
      <c r="P124" s="55"/>
      <c r="Q124" s="52">
        <v>8057956.6799999997</v>
      </c>
      <c r="R124" s="53">
        <v>8057956.6799999997</v>
      </c>
      <c r="S124" s="54">
        <v>0</v>
      </c>
      <c r="T124" s="6"/>
    </row>
    <row r="125" spans="2:20" ht="25.5" customHeight="1">
      <c r="B125" s="1"/>
      <c r="C125" s="14" t="s">
        <v>1074</v>
      </c>
      <c r="D125" s="12"/>
      <c r="E125" s="56">
        <v>0</v>
      </c>
      <c r="F125" s="57">
        <v>0</v>
      </c>
      <c r="G125" s="58">
        <v>0</v>
      </c>
      <c r="H125" s="48"/>
      <c r="I125" s="56">
        <v>0</v>
      </c>
      <c r="J125" s="57">
        <v>0</v>
      </c>
      <c r="K125" s="58">
        <v>0</v>
      </c>
      <c r="L125" s="48"/>
      <c r="M125" s="56">
        <v>0</v>
      </c>
      <c r="N125" s="57">
        <v>0</v>
      </c>
      <c r="O125" s="58">
        <v>0</v>
      </c>
      <c r="P125" s="48"/>
      <c r="Q125" s="56">
        <v>0</v>
      </c>
      <c r="R125" s="57">
        <v>0</v>
      </c>
      <c r="S125" s="58">
        <v>0</v>
      </c>
      <c r="T125" s="6"/>
    </row>
    <row r="126" spans="2:20" ht="25.5" customHeight="1">
      <c r="B126" s="1"/>
      <c r="C126" s="13" t="s">
        <v>1075</v>
      </c>
      <c r="D126" s="11"/>
      <c r="E126" s="52">
        <v>0</v>
      </c>
      <c r="F126" s="53">
        <v>0</v>
      </c>
      <c r="G126" s="54">
        <v>0</v>
      </c>
      <c r="H126" s="55"/>
      <c r="I126" s="52">
        <v>0</v>
      </c>
      <c r="J126" s="53">
        <v>0</v>
      </c>
      <c r="K126" s="54">
        <v>0</v>
      </c>
      <c r="L126" s="55"/>
      <c r="M126" s="52">
        <v>19809834.66</v>
      </c>
      <c r="N126" s="53">
        <v>19809834.66</v>
      </c>
      <c r="O126" s="54">
        <v>0</v>
      </c>
      <c r="P126" s="55"/>
      <c r="Q126" s="52">
        <v>19809834.66</v>
      </c>
      <c r="R126" s="53">
        <v>19809834.66</v>
      </c>
      <c r="S126" s="54">
        <v>0</v>
      </c>
      <c r="T126" s="6"/>
    </row>
    <row r="127" spans="2:20">
      <c r="B127" s="1"/>
      <c r="C127" s="14" t="s">
        <v>1076</v>
      </c>
      <c r="D127" s="12"/>
      <c r="E127" s="56">
        <v>119355448097.85001</v>
      </c>
      <c r="F127" s="57">
        <v>576546170.24998498</v>
      </c>
      <c r="G127" s="58">
        <v>118778901927.60001</v>
      </c>
      <c r="H127" s="48"/>
      <c r="I127" s="56">
        <v>107582979998.58</v>
      </c>
      <c r="J127" s="57">
        <v>713219944.09001195</v>
      </c>
      <c r="K127" s="58">
        <v>106869760054.49001</v>
      </c>
      <c r="L127" s="48"/>
      <c r="M127" s="56">
        <v>152544354905.98001</v>
      </c>
      <c r="N127" s="57">
        <v>1463026599.170013</v>
      </c>
      <c r="O127" s="58">
        <v>151081328306.81</v>
      </c>
      <c r="P127" s="48"/>
      <c r="Q127" s="56">
        <v>379482783002.40997</v>
      </c>
      <c r="R127" s="57">
        <v>2752792713.5100098</v>
      </c>
      <c r="S127" s="58">
        <v>376729990288.90002</v>
      </c>
      <c r="T127" s="6"/>
    </row>
    <row r="128" spans="2:20">
      <c r="B128" s="1"/>
      <c r="C128" s="13" t="s">
        <v>1077</v>
      </c>
      <c r="D128" s="11"/>
      <c r="E128" s="52">
        <v>1064102666.9299999</v>
      </c>
      <c r="F128" s="53">
        <v>0</v>
      </c>
      <c r="G128" s="54">
        <v>1064102666.9299999</v>
      </c>
      <c r="H128" s="55"/>
      <c r="I128" s="52">
        <v>1574867307.6700001</v>
      </c>
      <c r="J128" s="53">
        <v>0</v>
      </c>
      <c r="K128" s="54">
        <v>1574867307.6700001</v>
      </c>
      <c r="L128" s="55"/>
      <c r="M128" s="52">
        <v>1502062197.48</v>
      </c>
      <c r="N128" s="53">
        <v>0</v>
      </c>
      <c r="O128" s="54">
        <v>1502062197.48</v>
      </c>
      <c r="P128" s="55"/>
      <c r="Q128" s="52">
        <v>4141032172.0799999</v>
      </c>
      <c r="R128" s="53">
        <v>0</v>
      </c>
      <c r="S128" s="54">
        <v>4141032172.0799999</v>
      </c>
      <c r="T128" s="6"/>
    </row>
    <row r="129" spans="2:20">
      <c r="B129" s="1"/>
      <c r="C129" s="14" t="s">
        <v>1078</v>
      </c>
      <c r="D129" s="12"/>
      <c r="E129" s="56">
        <v>1064102666.9299999</v>
      </c>
      <c r="F129" s="57">
        <v>0</v>
      </c>
      <c r="G129" s="58">
        <v>1064102666.9299999</v>
      </c>
      <c r="H129" s="48"/>
      <c r="I129" s="56">
        <v>1574867307.6700001</v>
      </c>
      <c r="J129" s="57">
        <v>0</v>
      </c>
      <c r="K129" s="58">
        <v>1574867307.6700001</v>
      </c>
      <c r="L129" s="48"/>
      <c r="M129" s="56">
        <v>1502062197.48</v>
      </c>
      <c r="N129" s="57">
        <v>0</v>
      </c>
      <c r="O129" s="58">
        <v>1502062197.48</v>
      </c>
      <c r="P129" s="48"/>
      <c r="Q129" s="56">
        <v>4141032172.0799999</v>
      </c>
      <c r="R129" s="57">
        <v>0</v>
      </c>
      <c r="S129" s="58">
        <v>4141032172.0799999</v>
      </c>
      <c r="T129" s="6"/>
    </row>
    <row r="130" spans="2:20">
      <c r="B130" s="1"/>
      <c r="C130" s="13" t="s">
        <v>1079</v>
      </c>
      <c r="D130" s="11"/>
      <c r="E130" s="52">
        <v>41526350813.75</v>
      </c>
      <c r="F130" s="53">
        <v>0</v>
      </c>
      <c r="G130" s="54">
        <v>41526350813.75</v>
      </c>
      <c r="H130" s="55"/>
      <c r="I130" s="52">
        <v>4836746382.75</v>
      </c>
      <c r="J130" s="53">
        <v>0</v>
      </c>
      <c r="K130" s="54">
        <v>4836746382.75</v>
      </c>
      <c r="L130" s="55"/>
      <c r="M130" s="52">
        <v>9568091802.2099991</v>
      </c>
      <c r="N130" s="53">
        <v>0</v>
      </c>
      <c r="O130" s="54">
        <v>9568091802.2099991</v>
      </c>
      <c r="P130" s="55"/>
      <c r="Q130" s="52">
        <v>55931188998.709999</v>
      </c>
      <c r="R130" s="53">
        <v>0</v>
      </c>
      <c r="S130" s="54">
        <v>55931188998.709999</v>
      </c>
      <c r="T130" s="6"/>
    </row>
    <row r="131" spans="2:20">
      <c r="B131" s="1"/>
      <c r="C131" s="14" t="s">
        <v>1080</v>
      </c>
      <c r="D131" s="12"/>
      <c r="E131" s="56">
        <v>41526350813.75</v>
      </c>
      <c r="F131" s="57">
        <v>0</v>
      </c>
      <c r="G131" s="58">
        <v>41526350813.75</v>
      </c>
      <c r="H131" s="48"/>
      <c r="I131" s="56">
        <v>4836746382.75</v>
      </c>
      <c r="J131" s="57">
        <v>0</v>
      </c>
      <c r="K131" s="58">
        <v>4836746382.75</v>
      </c>
      <c r="L131" s="48"/>
      <c r="M131" s="56">
        <v>9568091802.2099991</v>
      </c>
      <c r="N131" s="57">
        <v>0</v>
      </c>
      <c r="O131" s="58">
        <v>9568091802.2099991</v>
      </c>
      <c r="P131" s="48"/>
      <c r="Q131" s="56">
        <v>55931188998.709999</v>
      </c>
      <c r="R131" s="57">
        <v>0</v>
      </c>
      <c r="S131" s="58">
        <v>55931188998.709999</v>
      </c>
      <c r="T131" s="6"/>
    </row>
    <row r="132" spans="2:20">
      <c r="B132" s="1"/>
      <c r="C132" s="13" t="s">
        <v>1081</v>
      </c>
      <c r="D132" s="11"/>
      <c r="E132" s="52">
        <v>76543542063.210007</v>
      </c>
      <c r="F132" s="53">
        <v>576546170.25</v>
      </c>
      <c r="G132" s="54">
        <v>75966995892.960007</v>
      </c>
      <c r="H132" s="55"/>
      <c r="I132" s="52">
        <v>95313399801.990005</v>
      </c>
      <c r="J132" s="53">
        <v>713219944.09001195</v>
      </c>
      <c r="K132" s="54">
        <v>94600179857.899994</v>
      </c>
      <c r="L132" s="55"/>
      <c r="M132" s="52">
        <v>138563041336.92001</v>
      </c>
      <c r="N132" s="53">
        <v>1462470322.730011</v>
      </c>
      <c r="O132" s="54">
        <v>137100571014.19</v>
      </c>
      <c r="P132" s="55"/>
      <c r="Q132" s="52">
        <v>310419983202.12012</v>
      </c>
      <c r="R132" s="53">
        <v>2752236437.0700679</v>
      </c>
      <c r="S132" s="54">
        <v>307667746765.04999</v>
      </c>
      <c r="T132" s="6"/>
    </row>
    <row r="133" spans="2:20">
      <c r="B133" s="1"/>
      <c r="C133" s="14" t="s">
        <v>1082</v>
      </c>
      <c r="D133" s="12"/>
      <c r="E133" s="56">
        <v>75966995892.960007</v>
      </c>
      <c r="F133" s="57">
        <v>0</v>
      </c>
      <c r="G133" s="58">
        <v>75966995892.960007</v>
      </c>
      <c r="H133" s="48"/>
      <c r="I133" s="56">
        <v>94600179857.899994</v>
      </c>
      <c r="J133" s="57">
        <v>0</v>
      </c>
      <c r="K133" s="58">
        <v>94600179857.899994</v>
      </c>
      <c r="L133" s="48"/>
      <c r="M133" s="56">
        <v>137100571014.19</v>
      </c>
      <c r="N133" s="57">
        <v>0</v>
      </c>
      <c r="O133" s="58">
        <v>137100571014.19</v>
      </c>
      <c r="P133" s="48"/>
      <c r="Q133" s="56">
        <v>307667746765.04999</v>
      </c>
      <c r="R133" s="57">
        <v>0</v>
      </c>
      <c r="S133" s="58">
        <v>307667746765.04999</v>
      </c>
      <c r="T133" s="6"/>
    </row>
    <row r="134" spans="2:20">
      <c r="B134" s="1"/>
      <c r="C134" s="13" t="s">
        <v>1083</v>
      </c>
      <c r="D134" s="11"/>
      <c r="E134" s="52">
        <v>445034621.12</v>
      </c>
      <c r="F134" s="53">
        <v>445034621.12</v>
      </c>
      <c r="G134" s="54">
        <v>0</v>
      </c>
      <c r="H134" s="55"/>
      <c r="I134" s="52">
        <v>683695909.62</v>
      </c>
      <c r="J134" s="53">
        <v>683695909.62</v>
      </c>
      <c r="K134" s="54">
        <v>0</v>
      </c>
      <c r="L134" s="55"/>
      <c r="M134" s="52">
        <v>1035681691.24</v>
      </c>
      <c r="N134" s="53">
        <v>1035681691.24</v>
      </c>
      <c r="O134" s="54">
        <v>0</v>
      </c>
      <c r="P134" s="55"/>
      <c r="Q134" s="52">
        <v>2164412221.98</v>
      </c>
      <c r="R134" s="53">
        <v>2164412221.98</v>
      </c>
      <c r="S134" s="54">
        <v>0</v>
      </c>
      <c r="T134" s="6"/>
    </row>
    <row r="135" spans="2:20">
      <c r="B135" s="1"/>
      <c r="C135" s="14" t="s">
        <v>1084</v>
      </c>
      <c r="D135" s="12"/>
      <c r="E135" s="56">
        <v>0</v>
      </c>
      <c r="F135" s="57">
        <v>0</v>
      </c>
      <c r="G135" s="58">
        <v>0</v>
      </c>
      <c r="H135" s="48"/>
      <c r="I135" s="56">
        <v>13785467.560000001</v>
      </c>
      <c r="J135" s="57">
        <v>13785467.560000001</v>
      </c>
      <c r="K135" s="58">
        <v>0</v>
      </c>
      <c r="L135" s="48"/>
      <c r="M135" s="56">
        <v>30710744.629999999</v>
      </c>
      <c r="N135" s="57">
        <v>30710744.629999999</v>
      </c>
      <c r="O135" s="58">
        <v>0</v>
      </c>
      <c r="P135" s="48"/>
      <c r="Q135" s="56">
        <v>44496212.189999998</v>
      </c>
      <c r="R135" s="57">
        <v>44496212.189999998</v>
      </c>
      <c r="S135" s="58">
        <v>0</v>
      </c>
      <c r="T135" s="6"/>
    </row>
    <row r="136" spans="2:20">
      <c r="B136" s="1"/>
      <c r="C136" s="13" t="s">
        <v>1085</v>
      </c>
      <c r="D136" s="11"/>
      <c r="E136" s="52">
        <v>103271384.61</v>
      </c>
      <c r="F136" s="53">
        <v>103271384.61</v>
      </c>
      <c r="G136" s="54">
        <v>0</v>
      </c>
      <c r="H136" s="55"/>
      <c r="I136" s="52">
        <v>3291572.14</v>
      </c>
      <c r="J136" s="53">
        <v>3291572.14</v>
      </c>
      <c r="K136" s="54">
        <v>0</v>
      </c>
      <c r="L136" s="55"/>
      <c r="M136" s="52">
        <v>109831694.47</v>
      </c>
      <c r="N136" s="53">
        <v>109831694.47</v>
      </c>
      <c r="O136" s="54">
        <v>0</v>
      </c>
      <c r="P136" s="55"/>
      <c r="Q136" s="52">
        <v>216394651.22</v>
      </c>
      <c r="R136" s="53">
        <v>216394651.22</v>
      </c>
      <c r="S136" s="54">
        <v>0</v>
      </c>
      <c r="T136" s="6"/>
    </row>
    <row r="137" spans="2:20">
      <c r="B137" s="1"/>
      <c r="C137" s="14" t="s">
        <v>1086</v>
      </c>
      <c r="D137" s="12"/>
      <c r="E137" s="56">
        <v>28240164.52</v>
      </c>
      <c r="F137" s="57">
        <v>28240164.52</v>
      </c>
      <c r="G137" s="58">
        <v>0</v>
      </c>
      <c r="H137" s="48"/>
      <c r="I137" s="56">
        <v>12446994.77</v>
      </c>
      <c r="J137" s="57">
        <v>12446994.77</v>
      </c>
      <c r="K137" s="58">
        <v>0</v>
      </c>
      <c r="L137" s="48"/>
      <c r="M137" s="56">
        <v>286246192.38999999</v>
      </c>
      <c r="N137" s="57">
        <v>286246192.38999999</v>
      </c>
      <c r="O137" s="58">
        <v>0</v>
      </c>
      <c r="P137" s="48"/>
      <c r="Q137" s="56">
        <v>326933351.68000001</v>
      </c>
      <c r="R137" s="57">
        <v>326933351.68000001</v>
      </c>
      <c r="S137" s="58">
        <v>0</v>
      </c>
      <c r="T137" s="6"/>
    </row>
    <row r="138" spans="2:20" ht="25.5" customHeight="1">
      <c r="B138" s="1"/>
      <c r="C138" s="13" t="s">
        <v>1087</v>
      </c>
      <c r="D138" s="11"/>
      <c r="E138" s="52">
        <v>221452553.96000001</v>
      </c>
      <c r="F138" s="53">
        <v>0</v>
      </c>
      <c r="G138" s="54">
        <v>221452553.96000001</v>
      </c>
      <c r="H138" s="55"/>
      <c r="I138" s="52">
        <v>5857966506.1700001</v>
      </c>
      <c r="J138" s="53">
        <v>0</v>
      </c>
      <c r="K138" s="54">
        <v>5857966506.1700001</v>
      </c>
      <c r="L138" s="55"/>
      <c r="M138" s="52">
        <v>2911159569.3699999</v>
      </c>
      <c r="N138" s="53">
        <v>556276.43999999994</v>
      </c>
      <c r="O138" s="54">
        <v>2910603292.9299998</v>
      </c>
      <c r="P138" s="55"/>
      <c r="Q138" s="52">
        <v>8990578629.5</v>
      </c>
      <c r="R138" s="53">
        <v>556276.44000099995</v>
      </c>
      <c r="S138" s="54">
        <v>8990022353.0599995</v>
      </c>
      <c r="T138" s="6"/>
    </row>
    <row r="139" spans="2:20" ht="25.5" customHeight="1">
      <c r="B139" s="1"/>
      <c r="C139" s="14" t="s">
        <v>1088</v>
      </c>
      <c r="D139" s="12"/>
      <c r="E139" s="56">
        <v>221452553.96000001</v>
      </c>
      <c r="F139" s="57">
        <v>0</v>
      </c>
      <c r="G139" s="58">
        <v>221452553.96000001</v>
      </c>
      <c r="H139" s="48"/>
      <c r="I139" s="56">
        <v>5857966506.1700001</v>
      </c>
      <c r="J139" s="57">
        <v>0</v>
      </c>
      <c r="K139" s="58">
        <v>5857966506.1700001</v>
      </c>
      <c r="L139" s="48"/>
      <c r="M139" s="56">
        <v>2910603292.9299998</v>
      </c>
      <c r="N139" s="57">
        <v>0</v>
      </c>
      <c r="O139" s="58">
        <v>2910603292.9299998</v>
      </c>
      <c r="P139" s="48"/>
      <c r="Q139" s="56">
        <v>8990022353.0599995</v>
      </c>
      <c r="R139" s="57">
        <v>0</v>
      </c>
      <c r="S139" s="58">
        <v>8990022353.0599995</v>
      </c>
      <c r="T139" s="6"/>
    </row>
    <row r="140" spans="2:20" ht="25.5" customHeight="1">
      <c r="B140" s="1"/>
      <c r="C140" s="13" t="s">
        <v>1089</v>
      </c>
      <c r="D140" s="11"/>
      <c r="E140" s="52">
        <v>0</v>
      </c>
      <c r="F140" s="53">
        <v>0</v>
      </c>
      <c r="G140" s="54">
        <v>0</v>
      </c>
      <c r="H140" s="55"/>
      <c r="I140" s="52">
        <v>0</v>
      </c>
      <c r="J140" s="53">
        <v>0</v>
      </c>
      <c r="K140" s="54">
        <v>0</v>
      </c>
      <c r="L140" s="55"/>
      <c r="M140" s="52">
        <v>42118.73</v>
      </c>
      <c r="N140" s="53">
        <v>42118.73</v>
      </c>
      <c r="O140" s="54">
        <v>0</v>
      </c>
      <c r="P140" s="55"/>
      <c r="Q140" s="52">
        <v>42118.73</v>
      </c>
      <c r="R140" s="53">
        <v>42118.73</v>
      </c>
      <c r="S140" s="54">
        <v>0</v>
      </c>
      <c r="T140" s="6"/>
    </row>
    <row r="141" spans="2:20" ht="25.5" customHeight="1">
      <c r="B141" s="1"/>
      <c r="C141" s="14" t="s">
        <v>1090</v>
      </c>
      <c r="D141" s="12"/>
      <c r="E141" s="56">
        <v>0</v>
      </c>
      <c r="F141" s="57">
        <v>0</v>
      </c>
      <c r="G141" s="58">
        <v>0</v>
      </c>
      <c r="H141" s="48"/>
      <c r="I141" s="56">
        <v>0</v>
      </c>
      <c r="J141" s="57">
        <v>0</v>
      </c>
      <c r="K141" s="58">
        <v>0</v>
      </c>
      <c r="L141" s="48"/>
      <c r="M141" s="56">
        <v>505185.07</v>
      </c>
      <c r="N141" s="57">
        <v>505185.07</v>
      </c>
      <c r="O141" s="58">
        <v>0</v>
      </c>
      <c r="P141" s="48"/>
      <c r="Q141" s="56">
        <v>505185.07</v>
      </c>
      <c r="R141" s="57">
        <v>505185.07</v>
      </c>
      <c r="S141" s="58">
        <v>0</v>
      </c>
      <c r="T141" s="6"/>
    </row>
    <row r="142" spans="2:20" ht="25.5" customHeight="1">
      <c r="B142" s="1"/>
      <c r="C142" s="13" t="s">
        <v>1091</v>
      </c>
      <c r="D142" s="11"/>
      <c r="E142" s="52">
        <v>0</v>
      </c>
      <c r="F142" s="53">
        <v>0</v>
      </c>
      <c r="G142" s="54">
        <v>0</v>
      </c>
      <c r="H142" s="55"/>
      <c r="I142" s="52">
        <v>0</v>
      </c>
      <c r="J142" s="53">
        <v>0</v>
      </c>
      <c r="K142" s="54">
        <v>0</v>
      </c>
      <c r="L142" s="55"/>
      <c r="M142" s="52">
        <v>0</v>
      </c>
      <c r="N142" s="53">
        <v>0</v>
      </c>
      <c r="O142" s="54">
        <v>0</v>
      </c>
      <c r="P142" s="55"/>
      <c r="Q142" s="52">
        <v>0</v>
      </c>
      <c r="R142" s="53">
        <v>0</v>
      </c>
      <c r="S142" s="54">
        <v>0</v>
      </c>
      <c r="T142" s="6"/>
    </row>
    <row r="143" spans="2:20" ht="25.5" customHeight="1">
      <c r="B143" s="1"/>
      <c r="C143" s="14" t="s">
        <v>1092</v>
      </c>
      <c r="D143" s="12"/>
      <c r="E143" s="56">
        <v>0</v>
      </c>
      <c r="F143" s="57">
        <v>0</v>
      </c>
      <c r="G143" s="58">
        <v>0</v>
      </c>
      <c r="H143" s="48"/>
      <c r="I143" s="56">
        <v>0</v>
      </c>
      <c r="J143" s="57">
        <v>0</v>
      </c>
      <c r="K143" s="58">
        <v>0</v>
      </c>
      <c r="L143" s="48"/>
      <c r="M143" s="56">
        <v>8972.64</v>
      </c>
      <c r="N143" s="57">
        <v>8972.64</v>
      </c>
      <c r="O143" s="58">
        <v>0</v>
      </c>
      <c r="P143" s="48"/>
      <c r="Q143" s="56">
        <v>8972.64</v>
      </c>
      <c r="R143" s="57">
        <v>8972.64</v>
      </c>
      <c r="S143" s="58">
        <v>0</v>
      </c>
      <c r="T143" s="6"/>
    </row>
    <row r="144" spans="2:20">
      <c r="B144" s="1"/>
      <c r="C144" s="13" t="s">
        <v>1093</v>
      </c>
      <c r="D144" s="11"/>
      <c r="E144" s="52">
        <v>6687445657.0900002</v>
      </c>
      <c r="F144" s="53">
        <v>0</v>
      </c>
      <c r="G144" s="54">
        <v>6687445657.0900002</v>
      </c>
      <c r="H144" s="55"/>
      <c r="I144" s="52">
        <v>4336693695.2299995</v>
      </c>
      <c r="J144" s="53">
        <v>0</v>
      </c>
      <c r="K144" s="54">
        <v>4336693695.2299995</v>
      </c>
      <c r="L144" s="55"/>
      <c r="M144" s="52">
        <v>3625447174.2600002</v>
      </c>
      <c r="N144" s="53">
        <v>0</v>
      </c>
      <c r="O144" s="54">
        <v>3625447174.2600002</v>
      </c>
      <c r="P144" s="55"/>
      <c r="Q144" s="52">
        <v>14649586526.58</v>
      </c>
      <c r="R144" s="53">
        <v>0</v>
      </c>
      <c r="S144" s="54">
        <v>14649586526.58</v>
      </c>
      <c r="T144" s="6"/>
    </row>
    <row r="145" spans="2:20">
      <c r="B145" s="1"/>
      <c r="C145" s="14" t="s">
        <v>1094</v>
      </c>
      <c r="D145" s="12"/>
      <c r="E145" s="56">
        <v>6490361306.6999998</v>
      </c>
      <c r="F145" s="57">
        <v>0</v>
      </c>
      <c r="G145" s="58">
        <v>6490361306.6999998</v>
      </c>
      <c r="H145" s="48"/>
      <c r="I145" s="56">
        <v>4287028866.1799998</v>
      </c>
      <c r="J145" s="57">
        <v>0</v>
      </c>
      <c r="K145" s="58">
        <v>4287028866.1799998</v>
      </c>
      <c r="L145" s="48"/>
      <c r="M145" s="56">
        <v>3499232572.1199999</v>
      </c>
      <c r="N145" s="57">
        <v>0</v>
      </c>
      <c r="O145" s="58">
        <v>3499232572.1199999</v>
      </c>
      <c r="P145" s="48"/>
      <c r="Q145" s="56">
        <v>14276622745</v>
      </c>
      <c r="R145" s="57">
        <v>0</v>
      </c>
      <c r="S145" s="58">
        <v>14276622745</v>
      </c>
      <c r="T145" s="6"/>
    </row>
    <row r="146" spans="2:20">
      <c r="B146" s="1"/>
      <c r="C146" s="13" t="s">
        <v>1095</v>
      </c>
      <c r="D146" s="11"/>
      <c r="E146" s="52">
        <v>6490361306.6999998</v>
      </c>
      <c r="F146" s="53">
        <v>0</v>
      </c>
      <c r="G146" s="54">
        <v>6490361306.6999998</v>
      </c>
      <c r="H146" s="55"/>
      <c r="I146" s="52">
        <v>4287028866.1799998</v>
      </c>
      <c r="J146" s="53">
        <v>0</v>
      </c>
      <c r="K146" s="54">
        <v>4287028866.1799998</v>
      </c>
      <c r="L146" s="55"/>
      <c r="M146" s="52">
        <v>3499232572.1199999</v>
      </c>
      <c r="N146" s="53">
        <v>0</v>
      </c>
      <c r="O146" s="54">
        <v>3499232572.1199999</v>
      </c>
      <c r="P146" s="55"/>
      <c r="Q146" s="52">
        <v>14276622745</v>
      </c>
      <c r="R146" s="53">
        <v>0</v>
      </c>
      <c r="S146" s="54">
        <v>14276622745</v>
      </c>
      <c r="T146" s="6"/>
    </row>
    <row r="147" spans="2:20">
      <c r="B147" s="1"/>
      <c r="C147" s="14" t="s">
        <v>1096</v>
      </c>
      <c r="D147" s="12"/>
      <c r="E147" s="56">
        <v>197084350.38999999</v>
      </c>
      <c r="F147" s="57">
        <v>0</v>
      </c>
      <c r="G147" s="58">
        <v>197084350.38999999</v>
      </c>
      <c r="H147" s="48"/>
      <c r="I147" s="56">
        <v>49444653.299999997</v>
      </c>
      <c r="J147" s="57">
        <v>0</v>
      </c>
      <c r="K147" s="58">
        <v>49444653.299999997</v>
      </c>
      <c r="L147" s="48"/>
      <c r="M147" s="56">
        <v>112181635.19</v>
      </c>
      <c r="N147" s="57">
        <v>0</v>
      </c>
      <c r="O147" s="58">
        <v>112181635.19</v>
      </c>
      <c r="P147" s="48"/>
      <c r="Q147" s="56">
        <v>358710638.88</v>
      </c>
      <c r="R147" s="57">
        <v>0</v>
      </c>
      <c r="S147" s="58">
        <v>358710638.88</v>
      </c>
      <c r="T147" s="6"/>
    </row>
    <row r="148" spans="2:20">
      <c r="B148" s="1"/>
      <c r="C148" s="13" t="s">
        <v>1097</v>
      </c>
      <c r="D148" s="11"/>
      <c r="E148" s="52">
        <v>197084350.38999999</v>
      </c>
      <c r="F148" s="53">
        <v>0</v>
      </c>
      <c r="G148" s="54">
        <v>197084350.38999999</v>
      </c>
      <c r="H148" s="55"/>
      <c r="I148" s="52">
        <v>49444653.299999997</v>
      </c>
      <c r="J148" s="53">
        <v>0</v>
      </c>
      <c r="K148" s="54">
        <v>49444653.299999997</v>
      </c>
      <c r="L148" s="55"/>
      <c r="M148" s="52">
        <v>112181635.19</v>
      </c>
      <c r="N148" s="53">
        <v>0</v>
      </c>
      <c r="O148" s="54">
        <v>112181635.19</v>
      </c>
      <c r="P148" s="55"/>
      <c r="Q148" s="52">
        <v>358710638.88</v>
      </c>
      <c r="R148" s="53">
        <v>0</v>
      </c>
      <c r="S148" s="54">
        <v>358710638.88</v>
      </c>
      <c r="T148" s="6"/>
    </row>
    <row r="149" spans="2:20">
      <c r="B149" s="1"/>
      <c r="C149" s="14" t="s">
        <v>1098</v>
      </c>
      <c r="D149" s="12"/>
      <c r="E149" s="56">
        <v>0</v>
      </c>
      <c r="F149" s="57">
        <v>0</v>
      </c>
      <c r="G149" s="58">
        <v>0</v>
      </c>
      <c r="H149" s="48"/>
      <c r="I149" s="56">
        <v>220175.75</v>
      </c>
      <c r="J149" s="57">
        <v>0</v>
      </c>
      <c r="K149" s="58">
        <v>220175.75</v>
      </c>
      <c r="L149" s="48"/>
      <c r="M149" s="56">
        <v>14032966.949999999</v>
      </c>
      <c r="N149" s="57">
        <v>0</v>
      </c>
      <c r="O149" s="58">
        <v>14032966.949999999</v>
      </c>
      <c r="P149" s="48"/>
      <c r="Q149" s="56">
        <v>14253142.699999999</v>
      </c>
      <c r="R149" s="57">
        <v>0</v>
      </c>
      <c r="S149" s="58">
        <v>14253142.699999999</v>
      </c>
      <c r="T149" s="6"/>
    </row>
    <row r="150" spans="2:20">
      <c r="B150" s="1"/>
      <c r="C150" s="13" t="s">
        <v>1099</v>
      </c>
      <c r="D150" s="11"/>
      <c r="E150" s="52">
        <v>0</v>
      </c>
      <c r="F150" s="53">
        <v>0</v>
      </c>
      <c r="G150" s="54">
        <v>0</v>
      </c>
      <c r="H150" s="55"/>
      <c r="I150" s="52">
        <v>220175.75</v>
      </c>
      <c r="J150" s="53">
        <v>0</v>
      </c>
      <c r="K150" s="54">
        <v>220175.75</v>
      </c>
      <c r="L150" s="55"/>
      <c r="M150" s="52">
        <v>14032966.949999999</v>
      </c>
      <c r="N150" s="53">
        <v>0</v>
      </c>
      <c r="O150" s="54">
        <v>14032966.949999999</v>
      </c>
      <c r="P150" s="55"/>
      <c r="Q150" s="52">
        <v>14253142.699999999</v>
      </c>
      <c r="R150" s="53">
        <v>0</v>
      </c>
      <c r="S150" s="54">
        <v>14253142.699999999</v>
      </c>
      <c r="T150" s="6"/>
    </row>
    <row r="151" spans="2:20">
      <c r="B151" s="1"/>
      <c r="C151" s="14" t="s">
        <v>1100</v>
      </c>
      <c r="D151" s="12"/>
      <c r="E151" s="56">
        <v>830876332294.30005</v>
      </c>
      <c r="F151" s="57">
        <v>8822924145.7000732</v>
      </c>
      <c r="G151" s="58">
        <v>822053408148.59998</v>
      </c>
      <c r="H151" s="48"/>
      <c r="I151" s="56">
        <v>85987616224.979996</v>
      </c>
      <c r="J151" s="57">
        <v>32419139866.77</v>
      </c>
      <c r="K151" s="58">
        <v>53568476358.209991</v>
      </c>
      <c r="L151" s="48"/>
      <c r="M151" s="56">
        <v>19961362733.900002</v>
      </c>
      <c r="N151" s="57">
        <v>4337376340.7200012</v>
      </c>
      <c r="O151" s="58">
        <v>15623986393.18</v>
      </c>
      <c r="P151" s="48"/>
      <c r="Q151" s="56">
        <v>936825311253.18005</v>
      </c>
      <c r="R151" s="57">
        <v>45579440353.190063</v>
      </c>
      <c r="S151" s="58">
        <v>891245870899.98999</v>
      </c>
      <c r="T151" s="6"/>
    </row>
    <row r="152" spans="2:20" ht="25.5" customHeight="1">
      <c r="B152" s="1"/>
      <c r="C152" s="13" t="s">
        <v>1101</v>
      </c>
      <c r="D152" s="11"/>
      <c r="E152" s="52">
        <v>330645850540.42999</v>
      </c>
      <c r="F152" s="53">
        <v>3255062173.5699458</v>
      </c>
      <c r="G152" s="54">
        <v>327390788366.85999</v>
      </c>
      <c r="H152" s="55"/>
      <c r="I152" s="52">
        <v>22130143768.639999</v>
      </c>
      <c r="J152" s="53">
        <v>2676796004.9700012</v>
      </c>
      <c r="K152" s="54">
        <v>19453347763.669998</v>
      </c>
      <c r="L152" s="55"/>
      <c r="M152" s="52">
        <v>6653053202.9399996</v>
      </c>
      <c r="N152" s="53">
        <v>2528600624.3499999</v>
      </c>
      <c r="O152" s="54">
        <v>4124452578.5900002</v>
      </c>
      <c r="P152" s="55"/>
      <c r="Q152" s="52">
        <v>359429047512.01001</v>
      </c>
      <c r="R152" s="53">
        <v>8460458802.8899536</v>
      </c>
      <c r="S152" s="54">
        <v>350968588709.12012</v>
      </c>
      <c r="T152" s="6"/>
    </row>
    <row r="153" spans="2:20">
      <c r="B153" s="1"/>
      <c r="C153" s="14" t="s">
        <v>1102</v>
      </c>
      <c r="D153" s="12"/>
      <c r="E153" s="56">
        <v>8011318205.2200003</v>
      </c>
      <c r="F153" s="57">
        <v>3731372.42</v>
      </c>
      <c r="G153" s="58">
        <v>8007586832.8000002</v>
      </c>
      <c r="H153" s="48"/>
      <c r="I153" s="56">
        <v>18418809359.139999</v>
      </c>
      <c r="J153" s="57">
        <v>2676796004.9699988</v>
      </c>
      <c r="K153" s="58">
        <v>15742013354.17</v>
      </c>
      <c r="L153" s="48"/>
      <c r="M153" s="56">
        <v>5936722605.1700001</v>
      </c>
      <c r="N153" s="57">
        <v>2499232093.5900002</v>
      </c>
      <c r="O153" s="58">
        <v>3437490511.5799999</v>
      </c>
      <c r="P153" s="48"/>
      <c r="Q153" s="56">
        <v>32366850169.529999</v>
      </c>
      <c r="R153" s="57">
        <v>5179759470.9799957</v>
      </c>
      <c r="S153" s="58">
        <v>27187090698.549999</v>
      </c>
      <c r="T153" s="6"/>
    </row>
    <row r="154" spans="2:20" ht="25.5" customHeight="1">
      <c r="B154" s="1"/>
      <c r="C154" s="13" t="s">
        <v>1103</v>
      </c>
      <c r="D154" s="11"/>
      <c r="E154" s="52">
        <v>8007586832.8000002</v>
      </c>
      <c r="F154" s="53">
        <v>0</v>
      </c>
      <c r="G154" s="54">
        <v>8007586832.8000002</v>
      </c>
      <c r="H154" s="55"/>
      <c r="I154" s="52">
        <v>15742013354.17</v>
      </c>
      <c r="J154" s="53">
        <v>0</v>
      </c>
      <c r="K154" s="54">
        <v>15742013354.17</v>
      </c>
      <c r="L154" s="55"/>
      <c r="M154" s="52">
        <v>3437490511.5799999</v>
      </c>
      <c r="N154" s="53">
        <v>0</v>
      </c>
      <c r="O154" s="54">
        <v>3437490511.5799999</v>
      </c>
      <c r="P154" s="55"/>
      <c r="Q154" s="52">
        <v>27187090698.549999</v>
      </c>
      <c r="R154" s="53">
        <v>0</v>
      </c>
      <c r="S154" s="54">
        <v>27187090698.549999</v>
      </c>
      <c r="T154" s="6"/>
    </row>
    <row r="155" spans="2:20" ht="25.5" customHeight="1">
      <c r="B155" s="1"/>
      <c r="C155" s="14" t="s">
        <v>1104</v>
      </c>
      <c r="D155" s="12"/>
      <c r="E155" s="56">
        <v>0</v>
      </c>
      <c r="F155" s="57">
        <v>0</v>
      </c>
      <c r="G155" s="58">
        <v>0</v>
      </c>
      <c r="H155" s="48"/>
      <c r="I155" s="56">
        <v>0</v>
      </c>
      <c r="J155" s="57">
        <v>0</v>
      </c>
      <c r="K155" s="58">
        <v>0</v>
      </c>
      <c r="L155" s="48"/>
      <c r="M155" s="56">
        <v>168977319.65000001</v>
      </c>
      <c r="N155" s="57">
        <v>168977319.65000001</v>
      </c>
      <c r="O155" s="58">
        <v>0</v>
      </c>
      <c r="P155" s="48"/>
      <c r="Q155" s="56">
        <v>168977319.65000001</v>
      </c>
      <c r="R155" s="57">
        <v>168977319.65000001</v>
      </c>
      <c r="S155" s="58">
        <v>0</v>
      </c>
      <c r="T155" s="6"/>
    </row>
    <row r="156" spans="2:20" ht="25.5" customHeight="1">
      <c r="B156" s="1"/>
      <c r="C156" s="13" t="s">
        <v>1105</v>
      </c>
      <c r="D156" s="11"/>
      <c r="E156" s="52">
        <v>0</v>
      </c>
      <c r="F156" s="53">
        <v>0</v>
      </c>
      <c r="G156" s="54">
        <v>0</v>
      </c>
      <c r="H156" s="55"/>
      <c r="I156" s="52">
        <v>2676791916.02</v>
      </c>
      <c r="J156" s="53">
        <v>2676791916.02</v>
      </c>
      <c r="K156" s="54">
        <v>0</v>
      </c>
      <c r="L156" s="55"/>
      <c r="M156" s="52">
        <v>2090891789.8599999</v>
      </c>
      <c r="N156" s="53">
        <v>2090891789.8599999</v>
      </c>
      <c r="O156" s="54">
        <v>0</v>
      </c>
      <c r="P156" s="55"/>
      <c r="Q156" s="52">
        <v>4767683705.8800001</v>
      </c>
      <c r="R156" s="53">
        <v>4767683705.8800001</v>
      </c>
      <c r="S156" s="54">
        <v>0</v>
      </c>
      <c r="T156" s="6"/>
    </row>
    <row r="157" spans="2:20" ht="25.5" customHeight="1">
      <c r="B157" s="1"/>
      <c r="C157" s="14" t="s">
        <v>1106</v>
      </c>
      <c r="D157" s="12"/>
      <c r="E157" s="56">
        <v>0</v>
      </c>
      <c r="F157" s="57">
        <v>0</v>
      </c>
      <c r="G157" s="58">
        <v>0</v>
      </c>
      <c r="H157" s="48"/>
      <c r="I157" s="56">
        <v>0</v>
      </c>
      <c r="J157" s="57">
        <v>0</v>
      </c>
      <c r="K157" s="58">
        <v>0</v>
      </c>
      <c r="L157" s="48"/>
      <c r="M157" s="56">
        <v>87764702.959999993</v>
      </c>
      <c r="N157" s="57">
        <v>87764702.959999993</v>
      </c>
      <c r="O157" s="58">
        <v>0</v>
      </c>
      <c r="P157" s="48"/>
      <c r="Q157" s="56">
        <v>87764702.959999993</v>
      </c>
      <c r="R157" s="57">
        <v>87764702.959999993</v>
      </c>
      <c r="S157" s="58">
        <v>0</v>
      </c>
      <c r="T157" s="6"/>
    </row>
    <row r="158" spans="2:20" ht="25.5" customHeight="1">
      <c r="B158" s="1"/>
      <c r="C158" s="13" t="s">
        <v>1107</v>
      </c>
      <c r="D158" s="11"/>
      <c r="E158" s="52">
        <v>3731372.42</v>
      </c>
      <c r="F158" s="53">
        <v>3731372.42</v>
      </c>
      <c r="G158" s="54">
        <v>0</v>
      </c>
      <c r="H158" s="55"/>
      <c r="I158" s="52">
        <v>4088.95</v>
      </c>
      <c r="J158" s="53">
        <v>4088.95</v>
      </c>
      <c r="K158" s="54">
        <v>0</v>
      </c>
      <c r="L158" s="55"/>
      <c r="M158" s="52">
        <v>151598281.12</v>
      </c>
      <c r="N158" s="53">
        <v>151598281.12</v>
      </c>
      <c r="O158" s="54">
        <v>0</v>
      </c>
      <c r="P158" s="55"/>
      <c r="Q158" s="52">
        <v>155333742.49000001</v>
      </c>
      <c r="R158" s="53">
        <v>155333742.49000001</v>
      </c>
      <c r="S158" s="54">
        <v>0</v>
      </c>
      <c r="T158" s="6"/>
    </row>
    <row r="159" spans="2:20">
      <c r="B159" s="1"/>
      <c r="C159" s="14" t="s">
        <v>1108</v>
      </c>
      <c r="D159" s="12"/>
      <c r="E159" s="56">
        <v>579787644.26999998</v>
      </c>
      <c r="F159" s="57">
        <v>0</v>
      </c>
      <c r="G159" s="58">
        <v>579787644.26999998</v>
      </c>
      <c r="H159" s="48"/>
      <c r="I159" s="56">
        <v>3704847037.75</v>
      </c>
      <c r="J159" s="57">
        <v>0</v>
      </c>
      <c r="K159" s="58">
        <v>3704847037.75</v>
      </c>
      <c r="L159" s="48"/>
      <c r="M159" s="56">
        <v>475340037.38999999</v>
      </c>
      <c r="N159" s="57">
        <v>0</v>
      </c>
      <c r="O159" s="58">
        <v>475340037.38999999</v>
      </c>
      <c r="P159" s="48"/>
      <c r="Q159" s="56">
        <v>4759974719.4099998</v>
      </c>
      <c r="R159" s="57">
        <v>0</v>
      </c>
      <c r="S159" s="58">
        <v>4759974719.4099998</v>
      </c>
      <c r="T159" s="6"/>
    </row>
    <row r="160" spans="2:20" ht="25.5" customHeight="1">
      <c r="B160" s="1"/>
      <c r="C160" s="13" t="s">
        <v>1109</v>
      </c>
      <c r="D160" s="11"/>
      <c r="E160" s="52">
        <v>579787644.26999998</v>
      </c>
      <c r="F160" s="53">
        <v>0</v>
      </c>
      <c r="G160" s="54">
        <v>579787644.26999998</v>
      </c>
      <c r="H160" s="55"/>
      <c r="I160" s="52">
        <v>3704847037.75</v>
      </c>
      <c r="J160" s="53">
        <v>0</v>
      </c>
      <c r="K160" s="54">
        <v>3704847037.75</v>
      </c>
      <c r="L160" s="55"/>
      <c r="M160" s="52">
        <v>475340037.38999999</v>
      </c>
      <c r="N160" s="53">
        <v>0</v>
      </c>
      <c r="O160" s="54">
        <v>475340037.38999999</v>
      </c>
      <c r="P160" s="55"/>
      <c r="Q160" s="52">
        <v>4759974719.4099998</v>
      </c>
      <c r="R160" s="53">
        <v>0</v>
      </c>
      <c r="S160" s="54">
        <v>4759974719.4099998</v>
      </c>
      <c r="T160" s="6"/>
    </row>
    <row r="161" spans="2:20">
      <c r="B161" s="1"/>
      <c r="C161" s="14" t="s">
        <v>1110</v>
      </c>
      <c r="D161" s="12"/>
      <c r="E161" s="56">
        <v>318756347952.06</v>
      </c>
      <c r="F161" s="57">
        <v>0</v>
      </c>
      <c r="G161" s="58">
        <v>318756347952.06</v>
      </c>
      <c r="H161" s="48"/>
      <c r="I161" s="56">
        <v>160022.48000000001</v>
      </c>
      <c r="J161" s="57">
        <v>0</v>
      </c>
      <c r="K161" s="58">
        <v>160022.48000000001</v>
      </c>
      <c r="L161" s="48"/>
      <c r="M161" s="56">
        <v>105613259.91</v>
      </c>
      <c r="N161" s="57">
        <v>0</v>
      </c>
      <c r="O161" s="58">
        <v>105613259.91</v>
      </c>
      <c r="P161" s="48"/>
      <c r="Q161" s="56">
        <v>318862121234.45001</v>
      </c>
      <c r="R161" s="57">
        <v>6.0999999999999999E-5</v>
      </c>
      <c r="S161" s="58">
        <v>318862121234.45001</v>
      </c>
      <c r="T161" s="6"/>
    </row>
    <row r="162" spans="2:20">
      <c r="B162" s="1"/>
      <c r="C162" s="13" t="s">
        <v>1111</v>
      </c>
      <c r="D162" s="11"/>
      <c r="E162" s="52">
        <v>318756347952.06</v>
      </c>
      <c r="F162" s="53">
        <v>0</v>
      </c>
      <c r="G162" s="54">
        <v>318756347952.06</v>
      </c>
      <c r="H162" s="55"/>
      <c r="I162" s="52">
        <v>160022.48000000001</v>
      </c>
      <c r="J162" s="53">
        <v>0</v>
      </c>
      <c r="K162" s="54">
        <v>160022.48000000001</v>
      </c>
      <c r="L162" s="55"/>
      <c r="M162" s="52">
        <v>105613259.91</v>
      </c>
      <c r="N162" s="53">
        <v>0</v>
      </c>
      <c r="O162" s="54">
        <v>105613259.91</v>
      </c>
      <c r="P162" s="55"/>
      <c r="Q162" s="52">
        <v>318862121234.45001</v>
      </c>
      <c r="R162" s="53">
        <v>0</v>
      </c>
      <c r="S162" s="54">
        <v>318862121234.45001</v>
      </c>
      <c r="T162" s="6"/>
    </row>
    <row r="163" spans="2:20">
      <c r="B163" s="1"/>
      <c r="C163" s="14" t="s">
        <v>1112</v>
      </c>
      <c r="D163" s="12"/>
      <c r="E163" s="56">
        <v>0</v>
      </c>
      <c r="F163" s="57">
        <v>0</v>
      </c>
      <c r="G163" s="58">
        <v>0</v>
      </c>
      <c r="H163" s="48"/>
      <c r="I163" s="56">
        <v>0</v>
      </c>
      <c r="J163" s="57">
        <v>0</v>
      </c>
      <c r="K163" s="58">
        <v>0</v>
      </c>
      <c r="L163" s="48"/>
      <c r="M163" s="56">
        <v>0</v>
      </c>
      <c r="N163" s="57">
        <v>0</v>
      </c>
      <c r="O163" s="58">
        <v>0</v>
      </c>
      <c r="P163" s="48"/>
      <c r="Q163" s="56">
        <v>0</v>
      </c>
      <c r="R163" s="57">
        <v>0</v>
      </c>
      <c r="S163" s="58">
        <v>0</v>
      </c>
      <c r="T163" s="6"/>
    </row>
    <row r="164" spans="2:20" ht="25.5" customHeight="1">
      <c r="B164" s="1"/>
      <c r="C164" s="13" t="s">
        <v>1113</v>
      </c>
      <c r="D164" s="11"/>
      <c r="E164" s="52">
        <v>0</v>
      </c>
      <c r="F164" s="53">
        <v>0</v>
      </c>
      <c r="G164" s="54">
        <v>0</v>
      </c>
      <c r="H164" s="55"/>
      <c r="I164" s="52">
        <v>0</v>
      </c>
      <c r="J164" s="53">
        <v>0</v>
      </c>
      <c r="K164" s="54">
        <v>0</v>
      </c>
      <c r="L164" s="55"/>
      <c r="M164" s="52">
        <v>0</v>
      </c>
      <c r="N164" s="53">
        <v>0</v>
      </c>
      <c r="O164" s="54">
        <v>0</v>
      </c>
      <c r="P164" s="55"/>
      <c r="Q164" s="52">
        <v>0</v>
      </c>
      <c r="R164" s="53">
        <v>0</v>
      </c>
      <c r="S164" s="54">
        <v>0</v>
      </c>
      <c r="T164" s="6"/>
    </row>
    <row r="165" spans="2:20" ht="25.5" customHeight="1">
      <c r="B165" s="1"/>
      <c r="C165" s="14" t="s">
        <v>1114</v>
      </c>
      <c r="D165" s="12"/>
      <c r="E165" s="56">
        <v>0</v>
      </c>
      <c r="F165" s="57">
        <v>0</v>
      </c>
      <c r="G165" s="58">
        <v>0</v>
      </c>
      <c r="H165" s="48"/>
      <c r="I165" s="56">
        <v>0</v>
      </c>
      <c r="J165" s="57">
        <v>0</v>
      </c>
      <c r="K165" s="58">
        <v>0</v>
      </c>
      <c r="L165" s="48"/>
      <c r="M165" s="56">
        <v>0</v>
      </c>
      <c r="N165" s="57">
        <v>0</v>
      </c>
      <c r="O165" s="58">
        <v>0</v>
      </c>
      <c r="P165" s="48"/>
      <c r="Q165" s="56">
        <v>0</v>
      </c>
      <c r="R165" s="57">
        <v>0</v>
      </c>
      <c r="S165" s="58">
        <v>0</v>
      </c>
      <c r="T165" s="6"/>
    </row>
    <row r="166" spans="2:20" ht="25.5" customHeight="1">
      <c r="B166" s="1"/>
      <c r="C166" s="13" t="s">
        <v>1115</v>
      </c>
      <c r="D166" s="11"/>
      <c r="E166" s="52">
        <v>0</v>
      </c>
      <c r="F166" s="53">
        <v>0</v>
      </c>
      <c r="G166" s="54">
        <v>0</v>
      </c>
      <c r="H166" s="55"/>
      <c r="I166" s="52">
        <v>0</v>
      </c>
      <c r="J166" s="53">
        <v>0</v>
      </c>
      <c r="K166" s="54">
        <v>0</v>
      </c>
      <c r="L166" s="55"/>
      <c r="M166" s="52">
        <v>0</v>
      </c>
      <c r="N166" s="53">
        <v>0</v>
      </c>
      <c r="O166" s="54">
        <v>0</v>
      </c>
      <c r="P166" s="55"/>
      <c r="Q166" s="52">
        <v>0</v>
      </c>
      <c r="R166" s="53">
        <v>0</v>
      </c>
      <c r="S166" s="54">
        <v>0</v>
      </c>
      <c r="T166" s="6"/>
    </row>
    <row r="167" spans="2:20" ht="25.5" customHeight="1">
      <c r="B167" s="1"/>
      <c r="C167" s="14" t="s">
        <v>1116</v>
      </c>
      <c r="D167" s="12"/>
      <c r="E167" s="56">
        <v>0</v>
      </c>
      <c r="F167" s="57">
        <v>0</v>
      </c>
      <c r="G167" s="58">
        <v>0</v>
      </c>
      <c r="H167" s="48"/>
      <c r="I167" s="56">
        <v>6327349.2699999996</v>
      </c>
      <c r="J167" s="57">
        <v>0</v>
      </c>
      <c r="K167" s="58">
        <v>6327349.2699999996</v>
      </c>
      <c r="L167" s="48"/>
      <c r="M167" s="56">
        <v>13700091.359999999</v>
      </c>
      <c r="N167" s="57">
        <v>0</v>
      </c>
      <c r="O167" s="58">
        <v>13700091.359999999</v>
      </c>
      <c r="P167" s="48"/>
      <c r="Q167" s="56">
        <v>20027440.629999999</v>
      </c>
      <c r="R167" s="57">
        <v>0</v>
      </c>
      <c r="S167" s="58">
        <v>20027440.629999999</v>
      </c>
      <c r="T167" s="6"/>
    </row>
    <row r="168" spans="2:20" ht="25.5" customHeight="1">
      <c r="B168" s="1"/>
      <c r="C168" s="13" t="s">
        <v>1117</v>
      </c>
      <c r="D168" s="11"/>
      <c r="E168" s="52">
        <v>0</v>
      </c>
      <c r="F168" s="53">
        <v>0</v>
      </c>
      <c r="G168" s="54">
        <v>0</v>
      </c>
      <c r="H168" s="55"/>
      <c r="I168" s="52">
        <v>6327349.2699999996</v>
      </c>
      <c r="J168" s="53">
        <v>0</v>
      </c>
      <c r="K168" s="54">
        <v>6327349.2699999996</v>
      </c>
      <c r="L168" s="55"/>
      <c r="M168" s="52">
        <v>13700091.359999999</v>
      </c>
      <c r="N168" s="53">
        <v>0</v>
      </c>
      <c r="O168" s="54">
        <v>13700091.359999999</v>
      </c>
      <c r="P168" s="55"/>
      <c r="Q168" s="52">
        <v>20027440.629999999</v>
      </c>
      <c r="R168" s="53">
        <v>0</v>
      </c>
      <c r="S168" s="54">
        <v>20027440.629999999</v>
      </c>
      <c r="T168" s="6"/>
    </row>
    <row r="169" spans="2:20" ht="25.5" customHeight="1">
      <c r="B169" s="1"/>
      <c r="C169" s="14" t="s">
        <v>1118</v>
      </c>
      <c r="D169" s="12"/>
      <c r="E169" s="56">
        <v>3251418687.0999999</v>
      </c>
      <c r="F169" s="57">
        <v>3251330801.1500001</v>
      </c>
      <c r="G169" s="58">
        <v>87885.95</v>
      </c>
      <c r="H169" s="48"/>
      <c r="I169" s="56">
        <v>0</v>
      </c>
      <c r="J169" s="57">
        <v>0</v>
      </c>
      <c r="K169" s="58">
        <v>0</v>
      </c>
      <c r="L169" s="48"/>
      <c r="M169" s="56">
        <v>112797070.63</v>
      </c>
      <c r="N169" s="57">
        <v>29368530.760000002</v>
      </c>
      <c r="O169" s="58">
        <v>83428539.870000005</v>
      </c>
      <c r="P169" s="48"/>
      <c r="Q169" s="56">
        <v>3364215757.73</v>
      </c>
      <c r="R169" s="57">
        <v>3280699331.9099998</v>
      </c>
      <c r="S169" s="58">
        <v>83516425.819999993</v>
      </c>
      <c r="T169" s="6"/>
    </row>
    <row r="170" spans="2:20" ht="25.5" customHeight="1">
      <c r="B170" s="1"/>
      <c r="C170" s="13" t="s">
        <v>1119</v>
      </c>
      <c r="D170" s="11"/>
      <c r="E170" s="52">
        <v>87885.95</v>
      </c>
      <c r="F170" s="53">
        <v>0</v>
      </c>
      <c r="G170" s="54">
        <v>87885.95</v>
      </c>
      <c r="H170" s="55"/>
      <c r="I170" s="52">
        <v>0</v>
      </c>
      <c r="J170" s="53">
        <v>0</v>
      </c>
      <c r="K170" s="54">
        <v>0</v>
      </c>
      <c r="L170" s="55"/>
      <c r="M170" s="52">
        <v>83428539.870000005</v>
      </c>
      <c r="N170" s="53">
        <v>0</v>
      </c>
      <c r="O170" s="54">
        <v>83428539.870000005</v>
      </c>
      <c r="P170" s="55"/>
      <c r="Q170" s="52">
        <v>83516425.819999993</v>
      </c>
      <c r="R170" s="53">
        <v>0</v>
      </c>
      <c r="S170" s="54">
        <v>83516425.819999993</v>
      </c>
      <c r="T170" s="6"/>
    </row>
    <row r="171" spans="2:20" ht="25.5" customHeight="1">
      <c r="B171" s="1"/>
      <c r="C171" s="14" t="s">
        <v>1120</v>
      </c>
      <c r="D171" s="12"/>
      <c r="E171" s="56">
        <v>0</v>
      </c>
      <c r="F171" s="57">
        <v>0</v>
      </c>
      <c r="G171" s="58">
        <v>0</v>
      </c>
      <c r="H171" s="48"/>
      <c r="I171" s="56">
        <v>0</v>
      </c>
      <c r="J171" s="57">
        <v>0</v>
      </c>
      <c r="K171" s="58">
        <v>0</v>
      </c>
      <c r="L171" s="48"/>
      <c r="M171" s="56">
        <v>0</v>
      </c>
      <c r="N171" s="57">
        <v>0</v>
      </c>
      <c r="O171" s="58">
        <v>0</v>
      </c>
      <c r="P171" s="48"/>
      <c r="Q171" s="56">
        <v>0</v>
      </c>
      <c r="R171" s="57">
        <v>0</v>
      </c>
      <c r="S171" s="58">
        <v>0</v>
      </c>
      <c r="T171" s="6"/>
    </row>
    <row r="172" spans="2:20" ht="25.5" customHeight="1">
      <c r="B172" s="1"/>
      <c r="C172" s="13" t="s">
        <v>1121</v>
      </c>
      <c r="D172" s="11"/>
      <c r="E172" s="52">
        <v>0</v>
      </c>
      <c r="F172" s="53">
        <v>0</v>
      </c>
      <c r="G172" s="54">
        <v>0</v>
      </c>
      <c r="H172" s="55"/>
      <c r="I172" s="52">
        <v>0</v>
      </c>
      <c r="J172" s="53">
        <v>0</v>
      </c>
      <c r="K172" s="54">
        <v>0</v>
      </c>
      <c r="L172" s="55"/>
      <c r="M172" s="52">
        <v>27455261</v>
      </c>
      <c r="N172" s="53">
        <v>27455261</v>
      </c>
      <c r="O172" s="54">
        <v>0</v>
      </c>
      <c r="P172" s="55"/>
      <c r="Q172" s="52">
        <v>27455261</v>
      </c>
      <c r="R172" s="53">
        <v>27455261</v>
      </c>
      <c r="S172" s="54">
        <v>0</v>
      </c>
      <c r="T172" s="6"/>
    </row>
    <row r="173" spans="2:20" ht="25.5" customHeight="1">
      <c r="B173" s="1"/>
      <c r="C173" s="14" t="s">
        <v>1122</v>
      </c>
      <c r="D173" s="12"/>
      <c r="E173" s="56">
        <v>3062393751.6999998</v>
      </c>
      <c r="F173" s="57">
        <v>3062393751.6999998</v>
      </c>
      <c r="G173" s="58">
        <v>0</v>
      </c>
      <c r="H173" s="48"/>
      <c r="I173" s="56">
        <v>0</v>
      </c>
      <c r="J173" s="57">
        <v>0</v>
      </c>
      <c r="K173" s="58">
        <v>0</v>
      </c>
      <c r="L173" s="48"/>
      <c r="M173" s="56">
        <v>855292.11</v>
      </c>
      <c r="N173" s="57">
        <v>855292.11</v>
      </c>
      <c r="O173" s="58">
        <v>0</v>
      </c>
      <c r="P173" s="48"/>
      <c r="Q173" s="56">
        <v>3063249043.8099999</v>
      </c>
      <c r="R173" s="57">
        <v>3063249043.8099999</v>
      </c>
      <c r="S173" s="58">
        <v>0</v>
      </c>
      <c r="T173" s="6"/>
    </row>
    <row r="174" spans="2:20" ht="25.5" customHeight="1">
      <c r="B174" s="1"/>
      <c r="C174" s="13" t="s">
        <v>1123</v>
      </c>
      <c r="D174" s="11"/>
      <c r="E174" s="52">
        <v>188937049.44999999</v>
      </c>
      <c r="F174" s="53">
        <v>188937049.44999999</v>
      </c>
      <c r="G174" s="54">
        <v>0</v>
      </c>
      <c r="H174" s="55"/>
      <c r="I174" s="52">
        <v>0</v>
      </c>
      <c r="J174" s="53">
        <v>0</v>
      </c>
      <c r="K174" s="54">
        <v>0</v>
      </c>
      <c r="L174" s="55"/>
      <c r="M174" s="52">
        <v>1057977.6499999999</v>
      </c>
      <c r="N174" s="53">
        <v>1057977.6499999999</v>
      </c>
      <c r="O174" s="54">
        <v>0</v>
      </c>
      <c r="P174" s="55"/>
      <c r="Q174" s="52">
        <v>189995027.09999999</v>
      </c>
      <c r="R174" s="53">
        <v>189995027.09999999</v>
      </c>
      <c r="S174" s="54">
        <v>0</v>
      </c>
      <c r="T174" s="6"/>
    </row>
    <row r="175" spans="2:20" ht="25.5" customHeight="1">
      <c r="B175" s="1"/>
      <c r="C175" s="14" t="s">
        <v>1124</v>
      </c>
      <c r="D175" s="12"/>
      <c r="E175" s="56">
        <v>46978051.780000001</v>
      </c>
      <c r="F175" s="57">
        <v>0</v>
      </c>
      <c r="G175" s="58">
        <v>46978051.780000001</v>
      </c>
      <c r="H175" s="48"/>
      <c r="I175" s="56">
        <v>0</v>
      </c>
      <c r="J175" s="57">
        <v>0</v>
      </c>
      <c r="K175" s="58">
        <v>0</v>
      </c>
      <c r="L175" s="48"/>
      <c r="M175" s="56">
        <v>8880138.4800000004</v>
      </c>
      <c r="N175" s="57">
        <v>0</v>
      </c>
      <c r="O175" s="58">
        <v>8880138.4800000004</v>
      </c>
      <c r="P175" s="48"/>
      <c r="Q175" s="56">
        <v>55858190.259999998</v>
      </c>
      <c r="R175" s="57">
        <v>0</v>
      </c>
      <c r="S175" s="58">
        <v>55858190.259999998</v>
      </c>
      <c r="T175" s="6"/>
    </row>
    <row r="176" spans="2:20" ht="25.5" customHeight="1">
      <c r="B176" s="1"/>
      <c r="C176" s="13" t="s">
        <v>1125</v>
      </c>
      <c r="D176" s="11"/>
      <c r="E176" s="52">
        <v>46978051.780000001</v>
      </c>
      <c r="F176" s="53">
        <v>0</v>
      </c>
      <c r="G176" s="54">
        <v>46978051.780000001</v>
      </c>
      <c r="H176" s="55"/>
      <c r="I176" s="52">
        <v>0</v>
      </c>
      <c r="J176" s="53">
        <v>0</v>
      </c>
      <c r="K176" s="54">
        <v>0</v>
      </c>
      <c r="L176" s="55"/>
      <c r="M176" s="52">
        <v>8880138.4800000004</v>
      </c>
      <c r="N176" s="53">
        <v>0</v>
      </c>
      <c r="O176" s="54">
        <v>8880138.4800000004</v>
      </c>
      <c r="P176" s="55"/>
      <c r="Q176" s="52">
        <v>55858190.259999998</v>
      </c>
      <c r="R176" s="53">
        <v>0</v>
      </c>
      <c r="S176" s="54">
        <v>55858190.259999998</v>
      </c>
      <c r="T176" s="6"/>
    </row>
    <row r="177" spans="2:20">
      <c r="B177" s="1"/>
      <c r="C177" s="14" t="s">
        <v>1126</v>
      </c>
      <c r="D177" s="12"/>
      <c r="E177" s="56">
        <v>881308948.96000004</v>
      </c>
      <c r="F177" s="57">
        <v>25337115.73</v>
      </c>
      <c r="G177" s="58">
        <v>855971833.23000002</v>
      </c>
      <c r="H177" s="48"/>
      <c r="I177" s="56">
        <v>463804307.60000002</v>
      </c>
      <c r="J177" s="57">
        <v>79653801.819999993</v>
      </c>
      <c r="K177" s="58">
        <v>384150505.77999997</v>
      </c>
      <c r="L177" s="48"/>
      <c r="M177" s="56">
        <v>620059430.01999998</v>
      </c>
      <c r="N177" s="57">
        <v>216446359.37</v>
      </c>
      <c r="O177" s="58">
        <v>403613070.64999998</v>
      </c>
      <c r="P177" s="48"/>
      <c r="Q177" s="56">
        <v>1965172686.5799999</v>
      </c>
      <c r="R177" s="57">
        <v>321437276.92000002</v>
      </c>
      <c r="S177" s="58">
        <v>1643735409.6600001</v>
      </c>
      <c r="T177" s="6"/>
    </row>
    <row r="178" spans="2:20" ht="25.5" customHeight="1">
      <c r="B178" s="1"/>
      <c r="C178" s="13" t="s">
        <v>1127</v>
      </c>
      <c r="D178" s="11"/>
      <c r="E178" s="52">
        <v>1928731.83</v>
      </c>
      <c r="F178" s="53">
        <v>1077.5899999999999</v>
      </c>
      <c r="G178" s="54">
        <v>1927654.24</v>
      </c>
      <c r="H178" s="55"/>
      <c r="I178" s="52">
        <v>0</v>
      </c>
      <c r="J178" s="53">
        <v>0</v>
      </c>
      <c r="K178" s="54">
        <v>0</v>
      </c>
      <c r="L178" s="55"/>
      <c r="M178" s="52">
        <v>83073065.040000007</v>
      </c>
      <c r="N178" s="53">
        <v>2598647.77</v>
      </c>
      <c r="O178" s="54">
        <v>80474417.269999996</v>
      </c>
      <c r="P178" s="55"/>
      <c r="Q178" s="52">
        <v>85001796.870000005</v>
      </c>
      <c r="R178" s="53">
        <v>2599725.36</v>
      </c>
      <c r="S178" s="54">
        <v>82402071.510000005</v>
      </c>
      <c r="T178" s="6"/>
    </row>
    <row r="179" spans="2:20" ht="25.5" customHeight="1">
      <c r="B179" s="1"/>
      <c r="C179" s="14" t="s">
        <v>1128</v>
      </c>
      <c r="D179" s="12"/>
      <c r="E179" s="56">
        <v>1927654.24</v>
      </c>
      <c r="F179" s="57">
        <v>0</v>
      </c>
      <c r="G179" s="58">
        <v>1927654.24</v>
      </c>
      <c r="H179" s="48"/>
      <c r="I179" s="56">
        <v>0</v>
      </c>
      <c r="J179" s="57">
        <v>0</v>
      </c>
      <c r="K179" s="58">
        <v>0</v>
      </c>
      <c r="L179" s="48"/>
      <c r="M179" s="56">
        <v>80474417.269999996</v>
      </c>
      <c r="N179" s="57">
        <v>0</v>
      </c>
      <c r="O179" s="58">
        <v>80474417.269999996</v>
      </c>
      <c r="P179" s="48"/>
      <c r="Q179" s="56">
        <v>82402071.510000005</v>
      </c>
      <c r="R179" s="57">
        <v>0</v>
      </c>
      <c r="S179" s="58">
        <v>82402071.510000005</v>
      </c>
      <c r="T179" s="6"/>
    </row>
    <row r="180" spans="2:20" ht="25.5" customHeight="1">
      <c r="B180" s="1"/>
      <c r="C180" s="13" t="s">
        <v>1129</v>
      </c>
      <c r="D180" s="11"/>
      <c r="E180" s="52">
        <v>0</v>
      </c>
      <c r="F180" s="53">
        <v>0</v>
      </c>
      <c r="G180" s="54">
        <v>0</v>
      </c>
      <c r="H180" s="55"/>
      <c r="I180" s="52">
        <v>0</v>
      </c>
      <c r="J180" s="53">
        <v>0</v>
      </c>
      <c r="K180" s="54">
        <v>0</v>
      </c>
      <c r="L180" s="55"/>
      <c r="M180" s="52">
        <v>54865.279999999999</v>
      </c>
      <c r="N180" s="53">
        <v>54865.279999999999</v>
      </c>
      <c r="O180" s="54">
        <v>0</v>
      </c>
      <c r="P180" s="55"/>
      <c r="Q180" s="52">
        <v>54865.279999999999</v>
      </c>
      <c r="R180" s="53">
        <v>54865.279999999999</v>
      </c>
      <c r="S180" s="54">
        <v>0</v>
      </c>
      <c r="T180" s="6"/>
    </row>
    <row r="181" spans="2:20" ht="25.5" customHeight="1">
      <c r="B181" s="1"/>
      <c r="C181" s="14" t="s">
        <v>1130</v>
      </c>
      <c r="D181" s="12"/>
      <c r="E181" s="56">
        <v>0</v>
      </c>
      <c r="F181" s="57">
        <v>0</v>
      </c>
      <c r="G181" s="58">
        <v>0</v>
      </c>
      <c r="H181" s="48"/>
      <c r="I181" s="56">
        <v>0</v>
      </c>
      <c r="J181" s="57">
        <v>0</v>
      </c>
      <c r="K181" s="58">
        <v>0</v>
      </c>
      <c r="L181" s="48"/>
      <c r="M181" s="56">
        <v>1709617.04</v>
      </c>
      <c r="N181" s="57">
        <v>1709617.04</v>
      </c>
      <c r="O181" s="58">
        <v>0</v>
      </c>
      <c r="P181" s="48"/>
      <c r="Q181" s="56">
        <v>1709617.04</v>
      </c>
      <c r="R181" s="57">
        <v>1709617.04</v>
      </c>
      <c r="S181" s="58">
        <v>0</v>
      </c>
      <c r="T181" s="6"/>
    </row>
    <row r="182" spans="2:20" ht="25.5" customHeight="1">
      <c r="B182" s="1"/>
      <c r="C182" s="13" t="s">
        <v>1131</v>
      </c>
      <c r="D182" s="11"/>
      <c r="E182" s="52">
        <v>0</v>
      </c>
      <c r="F182" s="53">
        <v>0</v>
      </c>
      <c r="G182" s="54">
        <v>0</v>
      </c>
      <c r="H182" s="55"/>
      <c r="I182" s="52">
        <v>0</v>
      </c>
      <c r="J182" s="53">
        <v>0</v>
      </c>
      <c r="K182" s="54">
        <v>0</v>
      </c>
      <c r="L182" s="55"/>
      <c r="M182" s="52">
        <v>346100.79</v>
      </c>
      <c r="N182" s="53">
        <v>346100.79</v>
      </c>
      <c r="O182" s="54">
        <v>0</v>
      </c>
      <c r="P182" s="55"/>
      <c r="Q182" s="52">
        <v>346100.79</v>
      </c>
      <c r="R182" s="53">
        <v>346100.79</v>
      </c>
      <c r="S182" s="54">
        <v>0</v>
      </c>
      <c r="T182" s="6"/>
    </row>
    <row r="183" spans="2:20" ht="25.5" customHeight="1">
      <c r="B183" s="1"/>
      <c r="C183" s="14" t="s">
        <v>1132</v>
      </c>
      <c r="D183" s="12"/>
      <c r="E183" s="56">
        <v>1077.5899999999999</v>
      </c>
      <c r="F183" s="57">
        <v>1077.5899999999999</v>
      </c>
      <c r="G183" s="58">
        <v>0</v>
      </c>
      <c r="H183" s="48"/>
      <c r="I183" s="56">
        <v>0</v>
      </c>
      <c r="J183" s="57">
        <v>0</v>
      </c>
      <c r="K183" s="58">
        <v>0</v>
      </c>
      <c r="L183" s="48"/>
      <c r="M183" s="56">
        <v>488064.66</v>
      </c>
      <c r="N183" s="57">
        <v>488064.66</v>
      </c>
      <c r="O183" s="58">
        <v>0</v>
      </c>
      <c r="P183" s="48"/>
      <c r="Q183" s="56">
        <v>489142.25</v>
      </c>
      <c r="R183" s="57">
        <v>489142.25</v>
      </c>
      <c r="S183" s="58">
        <v>0</v>
      </c>
      <c r="T183" s="6"/>
    </row>
    <row r="184" spans="2:20" ht="25.5" customHeight="1">
      <c r="B184" s="1"/>
      <c r="C184" s="13" t="s">
        <v>1133</v>
      </c>
      <c r="D184" s="11"/>
      <c r="E184" s="52">
        <v>0</v>
      </c>
      <c r="F184" s="53">
        <v>0</v>
      </c>
      <c r="G184" s="54">
        <v>0</v>
      </c>
      <c r="H184" s="55"/>
      <c r="I184" s="52">
        <v>0</v>
      </c>
      <c r="J184" s="53">
        <v>0</v>
      </c>
      <c r="K184" s="54">
        <v>0</v>
      </c>
      <c r="L184" s="55"/>
      <c r="M184" s="52">
        <v>10618130.130000001</v>
      </c>
      <c r="N184" s="53">
        <v>0</v>
      </c>
      <c r="O184" s="54">
        <v>10618130.130000001</v>
      </c>
      <c r="P184" s="55"/>
      <c r="Q184" s="52">
        <v>10618130.130000001</v>
      </c>
      <c r="R184" s="53">
        <v>0</v>
      </c>
      <c r="S184" s="54">
        <v>10618130.130000001</v>
      </c>
      <c r="T184" s="6"/>
    </row>
    <row r="185" spans="2:20" ht="25.5" customHeight="1">
      <c r="B185" s="1"/>
      <c r="C185" s="14" t="s">
        <v>1134</v>
      </c>
      <c r="D185" s="12"/>
      <c r="E185" s="56">
        <v>0</v>
      </c>
      <c r="F185" s="57">
        <v>0</v>
      </c>
      <c r="G185" s="58">
        <v>0</v>
      </c>
      <c r="H185" s="48"/>
      <c r="I185" s="56">
        <v>0</v>
      </c>
      <c r="J185" s="57">
        <v>0</v>
      </c>
      <c r="K185" s="58">
        <v>0</v>
      </c>
      <c r="L185" s="48"/>
      <c r="M185" s="56">
        <v>10618130.130000001</v>
      </c>
      <c r="N185" s="57">
        <v>0</v>
      </c>
      <c r="O185" s="58">
        <v>10618130.130000001</v>
      </c>
      <c r="P185" s="48"/>
      <c r="Q185" s="56">
        <v>10618130.130000001</v>
      </c>
      <c r="R185" s="57">
        <v>0</v>
      </c>
      <c r="S185" s="58">
        <v>10618130.130000001</v>
      </c>
      <c r="T185" s="6"/>
    </row>
    <row r="186" spans="2:20" ht="25.5" customHeight="1">
      <c r="B186" s="1"/>
      <c r="C186" s="13" t="s">
        <v>1135</v>
      </c>
      <c r="D186" s="11"/>
      <c r="E186" s="52">
        <v>9835043.0899999999</v>
      </c>
      <c r="F186" s="53">
        <v>1890797.56</v>
      </c>
      <c r="G186" s="54">
        <v>7944245.5300000003</v>
      </c>
      <c r="H186" s="55"/>
      <c r="I186" s="52">
        <v>242748739.40000001</v>
      </c>
      <c r="J186" s="53">
        <v>47209806.640000001</v>
      </c>
      <c r="K186" s="54">
        <v>195538932.75999999</v>
      </c>
      <c r="L186" s="55"/>
      <c r="M186" s="52">
        <v>230768831.77000001</v>
      </c>
      <c r="N186" s="53">
        <v>74656694.099999994</v>
      </c>
      <c r="O186" s="54">
        <v>156112137.66999999</v>
      </c>
      <c r="P186" s="55"/>
      <c r="Q186" s="52">
        <v>483352614.25999999</v>
      </c>
      <c r="R186" s="53">
        <v>123757298.3</v>
      </c>
      <c r="S186" s="54">
        <v>359595315.95999998</v>
      </c>
      <c r="T186" s="6"/>
    </row>
    <row r="187" spans="2:20" ht="25.5" customHeight="1">
      <c r="B187" s="1"/>
      <c r="C187" s="14" t="s">
        <v>1136</v>
      </c>
      <c r="D187" s="12"/>
      <c r="E187" s="56">
        <v>7944245.5300000003</v>
      </c>
      <c r="F187" s="57">
        <v>0</v>
      </c>
      <c r="G187" s="58">
        <v>7944245.5300000003</v>
      </c>
      <c r="H187" s="48"/>
      <c r="I187" s="56">
        <v>195538932.75999999</v>
      </c>
      <c r="J187" s="57">
        <v>0</v>
      </c>
      <c r="K187" s="58">
        <v>195538932.75999999</v>
      </c>
      <c r="L187" s="48"/>
      <c r="M187" s="56">
        <v>156112137.66999999</v>
      </c>
      <c r="N187" s="57">
        <v>0</v>
      </c>
      <c r="O187" s="58">
        <v>156112137.66999999</v>
      </c>
      <c r="P187" s="48"/>
      <c r="Q187" s="56">
        <v>359595315.95999998</v>
      </c>
      <c r="R187" s="57">
        <v>0</v>
      </c>
      <c r="S187" s="58">
        <v>359595315.95999998</v>
      </c>
      <c r="T187" s="6"/>
    </row>
    <row r="188" spans="2:20" ht="25.5" customHeight="1">
      <c r="B188" s="1"/>
      <c r="C188" s="13" t="s">
        <v>1137</v>
      </c>
      <c r="D188" s="11"/>
      <c r="E188" s="52">
        <v>1408748.89</v>
      </c>
      <c r="F188" s="53">
        <v>1408748.89</v>
      </c>
      <c r="G188" s="54">
        <v>0</v>
      </c>
      <c r="H188" s="55"/>
      <c r="I188" s="52">
        <v>49288.28</v>
      </c>
      <c r="J188" s="53">
        <v>49288.28</v>
      </c>
      <c r="K188" s="54">
        <v>0</v>
      </c>
      <c r="L188" s="55"/>
      <c r="M188" s="52">
        <v>73563973.099999994</v>
      </c>
      <c r="N188" s="53">
        <v>73563973.099999994</v>
      </c>
      <c r="O188" s="54">
        <v>0</v>
      </c>
      <c r="P188" s="55"/>
      <c r="Q188" s="52">
        <v>75022010.269999996</v>
      </c>
      <c r="R188" s="53">
        <v>75022010.269999996</v>
      </c>
      <c r="S188" s="54">
        <v>0</v>
      </c>
      <c r="T188" s="6"/>
    </row>
    <row r="189" spans="2:20" ht="25.5" customHeight="1">
      <c r="B189" s="1"/>
      <c r="C189" s="14" t="s">
        <v>1138</v>
      </c>
      <c r="D189" s="12"/>
      <c r="E189" s="56">
        <v>0</v>
      </c>
      <c r="F189" s="57">
        <v>0</v>
      </c>
      <c r="G189" s="58">
        <v>0</v>
      </c>
      <c r="H189" s="48"/>
      <c r="I189" s="56">
        <v>46473887.850000001</v>
      </c>
      <c r="J189" s="57">
        <v>46473887.850000001</v>
      </c>
      <c r="K189" s="58">
        <v>0</v>
      </c>
      <c r="L189" s="48"/>
      <c r="M189" s="56">
        <v>1026697.14</v>
      </c>
      <c r="N189" s="57">
        <v>1026697.14</v>
      </c>
      <c r="O189" s="58">
        <v>0</v>
      </c>
      <c r="P189" s="48"/>
      <c r="Q189" s="56">
        <v>47500584.990000002</v>
      </c>
      <c r="R189" s="57">
        <v>47500584.990000002</v>
      </c>
      <c r="S189" s="58">
        <v>0</v>
      </c>
      <c r="T189" s="6"/>
    </row>
    <row r="190" spans="2:20" ht="25.5" customHeight="1">
      <c r="B190" s="1"/>
      <c r="C190" s="13" t="s">
        <v>1139</v>
      </c>
      <c r="D190" s="11"/>
      <c r="E190" s="52">
        <v>231803.72</v>
      </c>
      <c r="F190" s="53">
        <v>231803.72</v>
      </c>
      <c r="G190" s="54">
        <v>0</v>
      </c>
      <c r="H190" s="55"/>
      <c r="I190" s="52">
        <v>0</v>
      </c>
      <c r="J190" s="53">
        <v>0</v>
      </c>
      <c r="K190" s="54">
        <v>0</v>
      </c>
      <c r="L190" s="55"/>
      <c r="M190" s="52">
        <v>45935.41</v>
      </c>
      <c r="N190" s="53">
        <v>45935.41</v>
      </c>
      <c r="O190" s="54">
        <v>0</v>
      </c>
      <c r="P190" s="55"/>
      <c r="Q190" s="52">
        <v>277739.13</v>
      </c>
      <c r="R190" s="53">
        <v>277739.13</v>
      </c>
      <c r="S190" s="54">
        <v>0</v>
      </c>
      <c r="T190" s="6"/>
    </row>
    <row r="191" spans="2:20" ht="25.5" customHeight="1">
      <c r="B191" s="1"/>
      <c r="C191" s="14" t="s">
        <v>1140</v>
      </c>
      <c r="D191" s="12"/>
      <c r="E191" s="56">
        <v>250244.95</v>
      </c>
      <c r="F191" s="57">
        <v>250244.95</v>
      </c>
      <c r="G191" s="58">
        <v>0</v>
      </c>
      <c r="H191" s="48"/>
      <c r="I191" s="56">
        <v>686630.51</v>
      </c>
      <c r="J191" s="57">
        <v>686630.51</v>
      </c>
      <c r="K191" s="58">
        <v>0</v>
      </c>
      <c r="L191" s="48"/>
      <c r="M191" s="56">
        <v>20088.45</v>
      </c>
      <c r="N191" s="57">
        <v>20088.45</v>
      </c>
      <c r="O191" s="58">
        <v>0</v>
      </c>
      <c r="P191" s="48"/>
      <c r="Q191" s="56">
        <v>956963.91</v>
      </c>
      <c r="R191" s="57">
        <v>956963.91</v>
      </c>
      <c r="S191" s="58">
        <v>0</v>
      </c>
      <c r="T191" s="6"/>
    </row>
    <row r="192" spans="2:20">
      <c r="B192" s="1"/>
      <c r="C192" s="13" t="s">
        <v>1141</v>
      </c>
      <c r="D192" s="11"/>
      <c r="E192" s="52">
        <v>25793399.510000002</v>
      </c>
      <c r="F192" s="53">
        <v>23445240.579999998</v>
      </c>
      <c r="G192" s="54">
        <v>2348158.9300000002</v>
      </c>
      <c r="H192" s="55"/>
      <c r="I192" s="52">
        <v>35540472.719999999</v>
      </c>
      <c r="J192" s="53">
        <v>22624017.420000002</v>
      </c>
      <c r="K192" s="54">
        <v>12916455.300000001</v>
      </c>
      <c r="L192" s="55"/>
      <c r="M192" s="52">
        <v>65153895.810000002</v>
      </c>
      <c r="N192" s="53">
        <v>5379594.5700000003</v>
      </c>
      <c r="O192" s="54">
        <v>59774301.240000002</v>
      </c>
      <c r="P192" s="55"/>
      <c r="Q192" s="52">
        <v>126487768.04000001</v>
      </c>
      <c r="R192" s="53">
        <v>51448852.57</v>
      </c>
      <c r="S192" s="54">
        <v>75038915.469999999</v>
      </c>
      <c r="T192" s="6"/>
    </row>
    <row r="193" spans="2:20" ht="25.5" customHeight="1">
      <c r="B193" s="1"/>
      <c r="C193" s="14" t="s">
        <v>1142</v>
      </c>
      <c r="D193" s="12"/>
      <c r="E193" s="56">
        <v>2348158.9300000002</v>
      </c>
      <c r="F193" s="57">
        <v>0</v>
      </c>
      <c r="G193" s="58">
        <v>2348158.9300000002</v>
      </c>
      <c r="H193" s="48"/>
      <c r="I193" s="56">
        <v>12916455.300000001</v>
      </c>
      <c r="J193" s="57">
        <v>0</v>
      </c>
      <c r="K193" s="58">
        <v>12916455.300000001</v>
      </c>
      <c r="L193" s="48"/>
      <c r="M193" s="56">
        <v>59774301.240000002</v>
      </c>
      <c r="N193" s="57">
        <v>0</v>
      </c>
      <c r="O193" s="58">
        <v>59774301.240000002</v>
      </c>
      <c r="P193" s="48"/>
      <c r="Q193" s="56">
        <v>75038915.469999999</v>
      </c>
      <c r="R193" s="57">
        <v>0</v>
      </c>
      <c r="S193" s="58">
        <v>75038915.469999999</v>
      </c>
      <c r="T193" s="6"/>
    </row>
    <row r="194" spans="2:20" ht="25.5" customHeight="1">
      <c r="B194" s="1"/>
      <c r="C194" s="13" t="s">
        <v>1143</v>
      </c>
      <c r="D194" s="11"/>
      <c r="E194" s="52">
        <v>23302538.989999998</v>
      </c>
      <c r="F194" s="53">
        <v>23302538.989999998</v>
      </c>
      <c r="G194" s="54">
        <v>0</v>
      </c>
      <c r="H194" s="55"/>
      <c r="I194" s="52">
        <v>94399.5</v>
      </c>
      <c r="J194" s="53">
        <v>94399.5</v>
      </c>
      <c r="K194" s="54">
        <v>0</v>
      </c>
      <c r="L194" s="55"/>
      <c r="M194" s="52">
        <v>20712.03</v>
      </c>
      <c r="N194" s="53">
        <v>20712.03</v>
      </c>
      <c r="O194" s="54">
        <v>0</v>
      </c>
      <c r="P194" s="55"/>
      <c r="Q194" s="52">
        <v>23417650.52</v>
      </c>
      <c r="R194" s="53">
        <v>23417650.52</v>
      </c>
      <c r="S194" s="54">
        <v>0</v>
      </c>
      <c r="T194" s="6"/>
    </row>
    <row r="195" spans="2:20" ht="25.5" customHeight="1">
      <c r="B195" s="1"/>
      <c r="C195" s="14" t="s">
        <v>1144</v>
      </c>
      <c r="D195" s="12"/>
      <c r="E195" s="56">
        <v>0</v>
      </c>
      <c r="F195" s="57">
        <v>0</v>
      </c>
      <c r="G195" s="58">
        <v>0</v>
      </c>
      <c r="H195" s="48"/>
      <c r="I195" s="56">
        <v>22261661.920000002</v>
      </c>
      <c r="J195" s="57">
        <v>22261661.920000002</v>
      </c>
      <c r="K195" s="58">
        <v>0</v>
      </c>
      <c r="L195" s="48"/>
      <c r="M195" s="56">
        <v>5316903.79</v>
      </c>
      <c r="N195" s="57">
        <v>5316903.79</v>
      </c>
      <c r="O195" s="58">
        <v>0</v>
      </c>
      <c r="P195" s="48"/>
      <c r="Q195" s="56">
        <v>27578565.710000001</v>
      </c>
      <c r="R195" s="57">
        <v>27578565.710000001</v>
      </c>
      <c r="S195" s="58">
        <v>0</v>
      </c>
      <c r="T195" s="6"/>
    </row>
    <row r="196" spans="2:20" ht="25.5" customHeight="1">
      <c r="B196" s="1"/>
      <c r="C196" s="13" t="s">
        <v>1145</v>
      </c>
      <c r="D196" s="11"/>
      <c r="E196" s="52">
        <v>13601.67</v>
      </c>
      <c r="F196" s="53">
        <v>13601.67</v>
      </c>
      <c r="G196" s="54">
        <v>0</v>
      </c>
      <c r="H196" s="55"/>
      <c r="I196" s="52">
        <v>0</v>
      </c>
      <c r="J196" s="53">
        <v>0</v>
      </c>
      <c r="K196" s="54">
        <v>0</v>
      </c>
      <c r="L196" s="55"/>
      <c r="M196" s="52">
        <v>5396.07</v>
      </c>
      <c r="N196" s="53">
        <v>5396.07</v>
      </c>
      <c r="O196" s="54">
        <v>0</v>
      </c>
      <c r="P196" s="55"/>
      <c r="Q196" s="52">
        <v>18997.740000000002</v>
      </c>
      <c r="R196" s="53">
        <v>18997.740000000002</v>
      </c>
      <c r="S196" s="54">
        <v>0</v>
      </c>
      <c r="T196" s="6"/>
    </row>
    <row r="197" spans="2:20" ht="25.5" customHeight="1">
      <c r="B197" s="1"/>
      <c r="C197" s="14" t="s">
        <v>1146</v>
      </c>
      <c r="D197" s="12"/>
      <c r="E197" s="56">
        <v>129099.92</v>
      </c>
      <c r="F197" s="57">
        <v>129099.92</v>
      </c>
      <c r="G197" s="58">
        <v>0</v>
      </c>
      <c r="H197" s="48"/>
      <c r="I197" s="56">
        <v>267956</v>
      </c>
      <c r="J197" s="57">
        <v>267956</v>
      </c>
      <c r="K197" s="58">
        <v>0</v>
      </c>
      <c r="L197" s="48"/>
      <c r="M197" s="56">
        <v>36582.68</v>
      </c>
      <c r="N197" s="57">
        <v>36582.68</v>
      </c>
      <c r="O197" s="58">
        <v>0</v>
      </c>
      <c r="P197" s="48"/>
      <c r="Q197" s="56">
        <v>433638.6</v>
      </c>
      <c r="R197" s="57">
        <v>433638.6</v>
      </c>
      <c r="S197" s="58">
        <v>0</v>
      </c>
      <c r="T197" s="6"/>
    </row>
    <row r="198" spans="2:20" ht="25.5" customHeight="1">
      <c r="B198" s="1"/>
      <c r="C198" s="13" t="s">
        <v>1147</v>
      </c>
      <c r="D198" s="11"/>
      <c r="E198" s="52">
        <v>0</v>
      </c>
      <c r="F198" s="53">
        <v>0</v>
      </c>
      <c r="G198" s="54">
        <v>0</v>
      </c>
      <c r="H198" s="55"/>
      <c r="I198" s="52">
        <v>3139451.7</v>
      </c>
      <c r="J198" s="53">
        <v>3139451.7</v>
      </c>
      <c r="K198" s="54">
        <v>0</v>
      </c>
      <c r="L198" s="55"/>
      <c r="M198" s="52">
        <v>63422273.700000003</v>
      </c>
      <c r="N198" s="53">
        <v>50490150.560000002</v>
      </c>
      <c r="O198" s="54">
        <v>12932123.140000001</v>
      </c>
      <c r="P198" s="55"/>
      <c r="Q198" s="52">
        <v>66561725.399999999</v>
      </c>
      <c r="R198" s="53">
        <v>53629602.259999998</v>
      </c>
      <c r="S198" s="54">
        <v>12932123.140000001</v>
      </c>
      <c r="T198" s="6"/>
    </row>
    <row r="199" spans="2:20" ht="25.5" customHeight="1">
      <c r="B199" s="1"/>
      <c r="C199" s="14" t="s">
        <v>1148</v>
      </c>
      <c r="D199" s="12"/>
      <c r="E199" s="56">
        <v>0</v>
      </c>
      <c r="F199" s="57">
        <v>0</v>
      </c>
      <c r="G199" s="58">
        <v>0</v>
      </c>
      <c r="H199" s="48"/>
      <c r="I199" s="56">
        <v>0</v>
      </c>
      <c r="J199" s="57">
        <v>0</v>
      </c>
      <c r="K199" s="58">
        <v>0</v>
      </c>
      <c r="L199" s="48"/>
      <c r="M199" s="56">
        <v>12932123.140000001</v>
      </c>
      <c r="N199" s="57">
        <v>0</v>
      </c>
      <c r="O199" s="58">
        <v>12932123.140000001</v>
      </c>
      <c r="P199" s="48"/>
      <c r="Q199" s="56">
        <v>12932123.140000001</v>
      </c>
      <c r="R199" s="57">
        <v>0</v>
      </c>
      <c r="S199" s="58">
        <v>12932123.140000001</v>
      </c>
      <c r="T199" s="6"/>
    </row>
    <row r="200" spans="2:20" ht="25.5" customHeight="1">
      <c r="B200" s="1"/>
      <c r="C200" s="13" t="s">
        <v>1149</v>
      </c>
      <c r="D200" s="11"/>
      <c r="E200" s="52">
        <v>0</v>
      </c>
      <c r="F200" s="53">
        <v>0</v>
      </c>
      <c r="G200" s="54">
        <v>0</v>
      </c>
      <c r="H200" s="55"/>
      <c r="I200" s="52">
        <v>2859548.23</v>
      </c>
      <c r="J200" s="53">
        <v>2859548.23</v>
      </c>
      <c r="K200" s="54">
        <v>0</v>
      </c>
      <c r="L200" s="55"/>
      <c r="M200" s="52">
        <v>20596243.539999999</v>
      </c>
      <c r="N200" s="53">
        <v>20596243.539999999</v>
      </c>
      <c r="O200" s="54">
        <v>0</v>
      </c>
      <c r="P200" s="55"/>
      <c r="Q200" s="52">
        <v>23455791.77</v>
      </c>
      <c r="R200" s="53">
        <v>23455791.77</v>
      </c>
      <c r="S200" s="54">
        <v>0</v>
      </c>
      <c r="T200" s="6"/>
    </row>
    <row r="201" spans="2:20" ht="25.5" customHeight="1">
      <c r="B201" s="1"/>
      <c r="C201" s="14" t="s">
        <v>1150</v>
      </c>
      <c r="D201" s="12"/>
      <c r="E201" s="56">
        <v>0</v>
      </c>
      <c r="F201" s="57">
        <v>0</v>
      </c>
      <c r="G201" s="58">
        <v>0</v>
      </c>
      <c r="H201" s="48"/>
      <c r="I201" s="56">
        <v>279903.46999999997</v>
      </c>
      <c r="J201" s="57">
        <v>279903.46999999997</v>
      </c>
      <c r="K201" s="58">
        <v>0</v>
      </c>
      <c r="L201" s="48"/>
      <c r="M201" s="56">
        <v>26521700.48</v>
      </c>
      <c r="N201" s="57">
        <v>26521700.48</v>
      </c>
      <c r="O201" s="58">
        <v>0</v>
      </c>
      <c r="P201" s="48"/>
      <c r="Q201" s="56">
        <v>26801603.949999999</v>
      </c>
      <c r="R201" s="57">
        <v>26801603.949999999</v>
      </c>
      <c r="S201" s="58">
        <v>0</v>
      </c>
      <c r="T201" s="6"/>
    </row>
    <row r="202" spans="2:20" ht="25.5" customHeight="1">
      <c r="B202" s="1"/>
      <c r="C202" s="13" t="s">
        <v>1151</v>
      </c>
      <c r="D202" s="11"/>
      <c r="E202" s="52">
        <v>0</v>
      </c>
      <c r="F202" s="53">
        <v>0</v>
      </c>
      <c r="G202" s="54">
        <v>0</v>
      </c>
      <c r="H202" s="55"/>
      <c r="I202" s="52">
        <v>0</v>
      </c>
      <c r="J202" s="53">
        <v>0</v>
      </c>
      <c r="K202" s="54">
        <v>0</v>
      </c>
      <c r="L202" s="55"/>
      <c r="M202" s="52">
        <v>0</v>
      </c>
      <c r="N202" s="53">
        <v>0</v>
      </c>
      <c r="O202" s="54">
        <v>0</v>
      </c>
      <c r="P202" s="55"/>
      <c r="Q202" s="52">
        <v>0</v>
      </c>
      <c r="R202" s="53">
        <v>0</v>
      </c>
      <c r="S202" s="54">
        <v>0</v>
      </c>
      <c r="T202" s="6"/>
    </row>
    <row r="203" spans="2:20" ht="25.5" customHeight="1">
      <c r="B203" s="1"/>
      <c r="C203" s="14" t="s">
        <v>1152</v>
      </c>
      <c r="D203" s="12"/>
      <c r="E203" s="56">
        <v>0</v>
      </c>
      <c r="F203" s="57">
        <v>0</v>
      </c>
      <c r="G203" s="58">
        <v>0</v>
      </c>
      <c r="H203" s="48"/>
      <c r="I203" s="56">
        <v>0</v>
      </c>
      <c r="J203" s="57">
        <v>0</v>
      </c>
      <c r="K203" s="58">
        <v>0</v>
      </c>
      <c r="L203" s="48"/>
      <c r="M203" s="56">
        <v>3372206.54</v>
      </c>
      <c r="N203" s="57">
        <v>3372206.54</v>
      </c>
      <c r="O203" s="58">
        <v>0</v>
      </c>
      <c r="P203" s="48"/>
      <c r="Q203" s="56">
        <v>3372206.54</v>
      </c>
      <c r="R203" s="57">
        <v>3372206.54</v>
      </c>
      <c r="S203" s="58">
        <v>0</v>
      </c>
      <c r="T203" s="6"/>
    </row>
    <row r="204" spans="2:20">
      <c r="B204" s="1"/>
      <c r="C204" s="13" t="s">
        <v>1153</v>
      </c>
      <c r="D204" s="11"/>
      <c r="E204" s="52">
        <v>843751774.52999997</v>
      </c>
      <c r="F204" s="53">
        <v>0</v>
      </c>
      <c r="G204" s="54">
        <v>843751774.52999997</v>
      </c>
      <c r="H204" s="55"/>
      <c r="I204" s="52">
        <v>182375643.78</v>
      </c>
      <c r="J204" s="53">
        <v>6680526.0599999996</v>
      </c>
      <c r="K204" s="54">
        <v>175695117.72</v>
      </c>
      <c r="L204" s="55"/>
      <c r="M204" s="52">
        <v>167023233.56999999</v>
      </c>
      <c r="N204" s="53">
        <v>83321272.370000005</v>
      </c>
      <c r="O204" s="54">
        <v>83701961.200000003</v>
      </c>
      <c r="P204" s="55"/>
      <c r="Q204" s="52">
        <v>1193150651.8800001</v>
      </c>
      <c r="R204" s="53">
        <v>90001798.430000007</v>
      </c>
      <c r="S204" s="54">
        <v>1103148853.45</v>
      </c>
      <c r="T204" s="6"/>
    </row>
    <row r="205" spans="2:20">
      <c r="B205" s="1"/>
      <c r="C205" s="14" t="s">
        <v>1154</v>
      </c>
      <c r="D205" s="12"/>
      <c r="E205" s="56">
        <v>843751774.52999997</v>
      </c>
      <c r="F205" s="57">
        <v>0</v>
      </c>
      <c r="G205" s="58">
        <v>843751774.52999997</v>
      </c>
      <c r="H205" s="48"/>
      <c r="I205" s="56">
        <v>175695117.72</v>
      </c>
      <c r="J205" s="57">
        <v>0</v>
      </c>
      <c r="K205" s="58">
        <v>175695117.72</v>
      </c>
      <c r="L205" s="48"/>
      <c r="M205" s="56">
        <v>83701961.200000003</v>
      </c>
      <c r="N205" s="57">
        <v>0</v>
      </c>
      <c r="O205" s="58">
        <v>83701961.200000003</v>
      </c>
      <c r="P205" s="48"/>
      <c r="Q205" s="56">
        <v>1103148853.45</v>
      </c>
      <c r="R205" s="57">
        <v>0</v>
      </c>
      <c r="S205" s="58">
        <v>1103148853.45</v>
      </c>
      <c r="T205" s="6"/>
    </row>
    <row r="206" spans="2:20">
      <c r="B206" s="1"/>
      <c r="C206" s="13" t="s">
        <v>1155</v>
      </c>
      <c r="D206" s="11"/>
      <c r="E206" s="52">
        <v>0</v>
      </c>
      <c r="F206" s="53">
        <v>0</v>
      </c>
      <c r="G206" s="54">
        <v>0</v>
      </c>
      <c r="H206" s="55"/>
      <c r="I206" s="52">
        <v>859909.13</v>
      </c>
      <c r="J206" s="53">
        <v>859909.13</v>
      </c>
      <c r="K206" s="54">
        <v>0</v>
      </c>
      <c r="L206" s="55"/>
      <c r="M206" s="52">
        <v>68226586.819999993</v>
      </c>
      <c r="N206" s="53">
        <v>68226586.819999993</v>
      </c>
      <c r="O206" s="54">
        <v>0</v>
      </c>
      <c r="P206" s="55"/>
      <c r="Q206" s="52">
        <v>69086495.950000003</v>
      </c>
      <c r="R206" s="53">
        <v>69086495.950000003</v>
      </c>
      <c r="S206" s="54">
        <v>0</v>
      </c>
      <c r="T206" s="6"/>
    </row>
    <row r="207" spans="2:20">
      <c r="B207" s="1"/>
      <c r="C207" s="14" t="s">
        <v>1156</v>
      </c>
      <c r="D207" s="12"/>
      <c r="E207" s="56">
        <v>0</v>
      </c>
      <c r="F207" s="57">
        <v>0</v>
      </c>
      <c r="G207" s="58">
        <v>0</v>
      </c>
      <c r="H207" s="48"/>
      <c r="I207" s="56">
        <v>5820616.9299999997</v>
      </c>
      <c r="J207" s="57">
        <v>5820616.9299999997</v>
      </c>
      <c r="K207" s="58">
        <v>0</v>
      </c>
      <c r="L207" s="48"/>
      <c r="M207" s="56">
        <v>14006828.300000001</v>
      </c>
      <c r="N207" s="57">
        <v>14006828.300000001</v>
      </c>
      <c r="O207" s="58">
        <v>0</v>
      </c>
      <c r="P207" s="48"/>
      <c r="Q207" s="56">
        <v>19827445.23</v>
      </c>
      <c r="R207" s="57">
        <v>19827445.23</v>
      </c>
      <c r="S207" s="58">
        <v>0</v>
      </c>
      <c r="T207" s="6"/>
    </row>
    <row r="208" spans="2:20" ht="25.5" customHeight="1">
      <c r="B208" s="1"/>
      <c r="C208" s="13" t="s">
        <v>1157</v>
      </c>
      <c r="D208" s="11"/>
      <c r="E208" s="52">
        <v>0</v>
      </c>
      <c r="F208" s="53">
        <v>0</v>
      </c>
      <c r="G208" s="54">
        <v>0</v>
      </c>
      <c r="H208" s="55"/>
      <c r="I208" s="52">
        <v>0</v>
      </c>
      <c r="J208" s="53">
        <v>0</v>
      </c>
      <c r="K208" s="54">
        <v>0</v>
      </c>
      <c r="L208" s="55"/>
      <c r="M208" s="52">
        <v>62479.95</v>
      </c>
      <c r="N208" s="53">
        <v>62479.95</v>
      </c>
      <c r="O208" s="54">
        <v>0</v>
      </c>
      <c r="P208" s="55"/>
      <c r="Q208" s="52">
        <v>62479.95</v>
      </c>
      <c r="R208" s="53">
        <v>62479.95</v>
      </c>
      <c r="S208" s="54">
        <v>0</v>
      </c>
      <c r="T208" s="6"/>
    </row>
    <row r="209" spans="2:20" ht="25.5" customHeight="1">
      <c r="B209" s="1"/>
      <c r="C209" s="14" t="s">
        <v>1158</v>
      </c>
      <c r="D209" s="12"/>
      <c r="E209" s="56">
        <v>0</v>
      </c>
      <c r="F209" s="57">
        <v>0</v>
      </c>
      <c r="G209" s="58">
        <v>0</v>
      </c>
      <c r="H209" s="48"/>
      <c r="I209" s="56">
        <v>0</v>
      </c>
      <c r="J209" s="57">
        <v>0</v>
      </c>
      <c r="K209" s="58">
        <v>0</v>
      </c>
      <c r="L209" s="48"/>
      <c r="M209" s="56">
        <v>1025377.3</v>
      </c>
      <c r="N209" s="57">
        <v>1025377.3</v>
      </c>
      <c r="O209" s="58">
        <v>0</v>
      </c>
      <c r="P209" s="48"/>
      <c r="Q209" s="56">
        <v>1025377.3</v>
      </c>
      <c r="R209" s="57">
        <v>1025377.3</v>
      </c>
      <c r="S209" s="58">
        <v>0</v>
      </c>
      <c r="T209" s="6"/>
    </row>
    <row r="210" spans="2:20">
      <c r="B210" s="1"/>
      <c r="C210" s="13" t="s">
        <v>1159</v>
      </c>
      <c r="D210" s="11"/>
      <c r="E210" s="52">
        <v>480885137620.69</v>
      </c>
      <c r="F210" s="53">
        <v>5487832878.3200684</v>
      </c>
      <c r="G210" s="54">
        <v>475397304742.36987</v>
      </c>
      <c r="H210" s="55"/>
      <c r="I210" s="52">
        <v>58379772069.790001</v>
      </c>
      <c r="J210" s="53">
        <v>29535801441.009998</v>
      </c>
      <c r="K210" s="54">
        <v>28843970628.779999</v>
      </c>
      <c r="L210" s="55"/>
      <c r="M210" s="52">
        <v>7560402814.4899998</v>
      </c>
      <c r="N210" s="53">
        <v>1553718265.99</v>
      </c>
      <c r="O210" s="54">
        <v>6006684548.5</v>
      </c>
      <c r="P210" s="55"/>
      <c r="Q210" s="52">
        <v>546825312504.96997</v>
      </c>
      <c r="R210" s="53">
        <v>36577352585.320068</v>
      </c>
      <c r="S210" s="54">
        <v>510247959919.6499</v>
      </c>
      <c r="T210" s="6"/>
    </row>
    <row r="211" spans="2:20" ht="25.5" customHeight="1">
      <c r="B211" s="1"/>
      <c r="C211" s="14" t="s">
        <v>1160</v>
      </c>
      <c r="D211" s="12"/>
      <c r="E211" s="56">
        <v>9730311294.6900005</v>
      </c>
      <c r="F211" s="57">
        <v>3055421369.150001</v>
      </c>
      <c r="G211" s="58">
        <v>6674889925.54</v>
      </c>
      <c r="H211" s="48"/>
      <c r="I211" s="56">
        <v>36651449040.769997</v>
      </c>
      <c r="J211" s="57">
        <v>29176395128.860001</v>
      </c>
      <c r="K211" s="58">
        <v>7475053911.9099998</v>
      </c>
      <c r="L211" s="48"/>
      <c r="M211" s="56">
        <v>1999982125.53</v>
      </c>
      <c r="N211" s="57">
        <v>1192315972.9300001</v>
      </c>
      <c r="O211" s="58">
        <v>807666152.60000002</v>
      </c>
      <c r="P211" s="48"/>
      <c r="Q211" s="56">
        <v>48381742460.989998</v>
      </c>
      <c r="R211" s="57">
        <v>33424132470.939991</v>
      </c>
      <c r="S211" s="58">
        <v>14957609990.049999</v>
      </c>
      <c r="T211" s="6"/>
    </row>
    <row r="212" spans="2:20" ht="25.5" customHeight="1">
      <c r="B212" s="1"/>
      <c r="C212" s="13" t="s">
        <v>1161</v>
      </c>
      <c r="D212" s="11"/>
      <c r="E212" s="52">
        <v>6674889925.54</v>
      </c>
      <c r="F212" s="53">
        <v>0</v>
      </c>
      <c r="G212" s="54">
        <v>6674889925.54</v>
      </c>
      <c r="H212" s="55"/>
      <c r="I212" s="52">
        <v>7475053911.9099998</v>
      </c>
      <c r="J212" s="53">
        <v>0</v>
      </c>
      <c r="K212" s="54">
        <v>7475053911.9099998</v>
      </c>
      <c r="L212" s="55"/>
      <c r="M212" s="52">
        <v>807666152.60000002</v>
      </c>
      <c r="N212" s="53">
        <v>0</v>
      </c>
      <c r="O212" s="54">
        <v>807666152.60000002</v>
      </c>
      <c r="P212" s="55"/>
      <c r="Q212" s="52">
        <v>14957609990.049999</v>
      </c>
      <c r="R212" s="53">
        <v>0</v>
      </c>
      <c r="S212" s="54">
        <v>14957609990.049999</v>
      </c>
      <c r="T212" s="6"/>
    </row>
    <row r="213" spans="2:20" ht="25.5" customHeight="1">
      <c r="B213" s="1"/>
      <c r="C213" s="14" t="s">
        <v>1162</v>
      </c>
      <c r="D213" s="12"/>
      <c r="E213" s="56">
        <v>3055421369.1500001</v>
      </c>
      <c r="F213" s="57">
        <v>3055421369.1500001</v>
      </c>
      <c r="G213" s="58">
        <v>0</v>
      </c>
      <c r="H213" s="48"/>
      <c r="I213" s="56">
        <v>0</v>
      </c>
      <c r="J213" s="57">
        <v>0</v>
      </c>
      <c r="K213" s="58">
        <v>0</v>
      </c>
      <c r="L213" s="48"/>
      <c r="M213" s="56">
        <v>35314459.789999999</v>
      </c>
      <c r="N213" s="57">
        <v>35314459.789999999</v>
      </c>
      <c r="O213" s="58">
        <v>0</v>
      </c>
      <c r="P213" s="48"/>
      <c r="Q213" s="56">
        <v>3090735828.9400001</v>
      </c>
      <c r="R213" s="57">
        <v>3090735828.9400001</v>
      </c>
      <c r="S213" s="58">
        <v>0</v>
      </c>
      <c r="T213" s="6"/>
    </row>
    <row r="214" spans="2:20" ht="25.5" customHeight="1">
      <c r="B214" s="1"/>
      <c r="C214" s="13" t="s">
        <v>1163</v>
      </c>
      <c r="D214" s="11"/>
      <c r="E214" s="52">
        <v>0</v>
      </c>
      <c r="F214" s="53">
        <v>0</v>
      </c>
      <c r="G214" s="54">
        <v>0</v>
      </c>
      <c r="H214" s="55"/>
      <c r="I214" s="52">
        <v>29176395128.860001</v>
      </c>
      <c r="J214" s="53">
        <v>29176395128.860001</v>
      </c>
      <c r="K214" s="54">
        <v>0</v>
      </c>
      <c r="L214" s="55"/>
      <c r="M214" s="52">
        <v>1100949487.1099999</v>
      </c>
      <c r="N214" s="53">
        <v>1100949487.1099999</v>
      </c>
      <c r="O214" s="54">
        <v>0</v>
      </c>
      <c r="P214" s="55"/>
      <c r="Q214" s="52">
        <v>30277344615.970001</v>
      </c>
      <c r="R214" s="53">
        <v>30277344615.970001</v>
      </c>
      <c r="S214" s="54">
        <v>0</v>
      </c>
      <c r="T214" s="6"/>
    </row>
    <row r="215" spans="2:20" ht="25.5" customHeight="1">
      <c r="B215" s="1"/>
      <c r="C215" s="14" t="s">
        <v>1164</v>
      </c>
      <c r="D215" s="12"/>
      <c r="E215" s="56">
        <v>0</v>
      </c>
      <c r="F215" s="57">
        <v>0</v>
      </c>
      <c r="G215" s="58">
        <v>0</v>
      </c>
      <c r="H215" s="48"/>
      <c r="I215" s="56">
        <v>0</v>
      </c>
      <c r="J215" s="57">
        <v>0</v>
      </c>
      <c r="K215" s="58">
        <v>0</v>
      </c>
      <c r="L215" s="48"/>
      <c r="M215" s="56">
        <v>16543953.210000001</v>
      </c>
      <c r="N215" s="57">
        <v>16543953.210000001</v>
      </c>
      <c r="O215" s="58">
        <v>0</v>
      </c>
      <c r="P215" s="48"/>
      <c r="Q215" s="56">
        <v>16543953.210000001</v>
      </c>
      <c r="R215" s="57">
        <v>16543953.210000001</v>
      </c>
      <c r="S215" s="58">
        <v>0</v>
      </c>
      <c r="T215" s="6"/>
    </row>
    <row r="216" spans="2:20" ht="25.5" customHeight="1">
      <c r="B216" s="1"/>
      <c r="C216" s="13" t="s">
        <v>1165</v>
      </c>
      <c r="D216" s="11"/>
      <c r="E216" s="52">
        <v>0</v>
      </c>
      <c r="F216" s="53">
        <v>0</v>
      </c>
      <c r="G216" s="54">
        <v>0</v>
      </c>
      <c r="H216" s="55"/>
      <c r="I216" s="52">
        <v>0</v>
      </c>
      <c r="J216" s="53">
        <v>0</v>
      </c>
      <c r="K216" s="54">
        <v>0</v>
      </c>
      <c r="L216" s="55"/>
      <c r="M216" s="52">
        <v>39508072.82</v>
      </c>
      <c r="N216" s="53">
        <v>39508072.82</v>
      </c>
      <c r="O216" s="54">
        <v>0</v>
      </c>
      <c r="P216" s="55"/>
      <c r="Q216" s="52">
        <v>39508072.82</v>
      </c>
      <c r="R216" s="53">
        <v>39508072.82</v>
      </c>
      <c r="S216" s="54">
        <v>0</v>
      </c>
      <c r="T216" s="6"/>
    </row>
    <row r="217" spans="2:20" ht="25.5" customHeight="1">
      <c r="B217" s="1"/>
      <c r="C217" s="14" t="s">
        <v>1166</v>
      </c>
      <c r="D217" s="12"/>
      <c r="E217" s="56">
        <v>6092228799.6400003</v>
      </c>
      <c r="F217" s="57">
        <v>0</v>
      </c>
      <c r="G217" s="58">
        <v>6092228799.6400003</v>
      </c>
      <c r="H217" s="48"/>
      <c r="I217" s="56">
        <v>16239917592.26</v>
      </c>
      <c r="J217" s="57">
        <v>0</v>
      </c>
      <c r="K217" s="58">
        <v>16239917592.26</v>
      </c>
      <c r="L217" s="48"/>
      <c r="M217" s="56">
        <v>2449016067.1399999</v>
      </c>
      <c r="N217" s="57">
        <v>0</v>
      </c>
      <c r="O217" s="58">
        <v>2449016067.1399999</v>
      </c>
      <c r="P217" s="48"/>
      <c r="Q217" s="56">
        <v>24781162459.040001</v>
      </c>
      <c r="R217" s="57">
        <v>0</v>
      </c>
      <c r="S217" s="58">
        <v>24781162459.040001</v>
      </c>
      <c r="T217" s="6"/>
    </row>
    <row r="218" spans="2:20" ht="25.5" customHeight="1">
      <c r="B218" s="1"/>
      <c r="C218" s="13" t="s">
        <v>1167</v>
      </c>
      <c r="D218" s="11"/>
      <c r="E218" s="52">
        <v>6092228799.6400003</v>
      </c>
      <c r="F218" s="53">
        <v>0</v>
      </c>
      <c r="G218" s="54">
        <v>6092228799.6400003</v>
      </c>
      <c r="H218" s="55"/>
      <c r="I218" s="52">
        <v>16239917592.26</v>
      </c>
      <c r="J218" s="53">
        <v>0</v>
      </c>
      <c r="K218" s="54">
        <v>16239917592.26</v>
      </c>
      <c r="L218" s="55"/>
      <c r="M218" s="52">
        <v>2449016067.1399999</v>
      </c>
      <c r="N218" s="53">
        <v>0</v>
      </c>
      <c r="O218" s="54">
        <v>2449016067.1399999</v>
      </c>
      <c r="P218" s="55"/>
      <c r="Q218" s="52">
        <v>24781162459.040001</v>
      </c>
      <c r="R218" s="53">
        <v>0</v>
      </c>
      <c r="S218" s="54">
        <v>24781162459.040001</v>
      </c>
      <c r="T218" s="6"/>
    </row>
    <row r="219" spans="2:20" ht="25.5" customHeight="1">
      <c r="B219" s="1"/>
      <c r="C219" s="14" t="s">
        <v>1168</v>
      </c>
      <c r="D219" s="12"/>
      <c r="E219" s="56">
        <v>422642410635.35999</v>
      </c>
      <c r="F219" s="57">
        <v>1107713790.8699951</v>
      </c>
      <c r="G219" s="58">
        <v>421534696844.48999</v>
      </c>
      <c r="H219" s="48"/>
      <c r="I219" s="56">
        <v>0</v>
      </c>
      <c r="J219" s="57">
        <v>0</v>
      </c>
      <c r="K219" s="58">
        <v>0</v>
      </c>
      <c r="L219" s="48"/>
      <c r="M219" s="56">
        <v>2443538.4</v>
      </c>
      <c r="N219" s="57">
        <v>523117.57</v>
      </c>
      <c r="O219" s="58">
        <v>1920420.83</v>
      </c>
      <c r="P219" s="48"/>
      <c r="Q219" s="56">
        <v>422644854173.76001</v>
      </c>
      <c r="R219" s="57">
        <v>1108236908.440002</v>
      </c>
      <c r="S219" s="58">
        <v>421536617265.32001</v>
      </c>
      <c r="T219" s="6"/>
    </row>
    <row r="220" spans="2:20" ht="25.5" customHeight="1">
      <c r="B220" s="1"/>
      <c r="C220" s="13" t="s">
        <v>1169</v>
      </c>
      <c r="D220" s="11"/>
      <c r="E220" s="52">
        <v>421534696844.48999</v>
      </c>
      <c r="F220" s="53">
        <v>0</v>
      </c>
      <c r="G220" s="54">
        <v>421534696844.48999</v>
      </c>
      <c r="H220" s="55"/>
      <c r="I220" s="52">
        <v>0</v>
      </c>
      <c r="J220" s="53">
        <v>0</v>
      </c>
      <c r="K220" s="54">
        <v>0</v>
      </c>
      <c r="L220" s="55"/>
      <c r="M220" s="52">
        <v>1920420.83</v>
      </c>
      <c r="N220" s="53">
        <v>0</v>
      </c>
      <c r="O220" s="54">
        <v>1920420.83</v>
      </c>
      <c r="P220" s="55"/>
      <c r="Q220" s="52">
        <v>421536617265.32001</v>
      </c>
      <c r="R220" s="53">
        <v>0</v>
      </c>
      <c r="S220" s="54">
        <v>421536617265.32001</v>
      </c>
      <c r="T220" s="6"/>
    </row>
    <row r="221" spans="2:20" ht="25.5" customHeight="1">
      <c r="B221" s="1"/>
      <c r="C221" s="14" t="s">
        <v>1170</v>
      </c>
      <c r="D221" s="12"/>
      <c r="E221" s="56">
        <v>0</v>
      </c>
      <c r="F221" s="57">
        <v>0</v>
      </c>
      <c r="G221" s="58">
        <v>0</v>
      </c>
      <c r="H221" s="48"/>
      <c r="I221" s="56">
        <v>0</v>
      </c>
      <c r="J221" s="57">
        <v>0</v>
      </c>
      <c r="K221" s="58">
        <v>0</v>
      </c>
      <c r="L221" s="48"/>
      <c r="M221" s="56">
        <v>0</v>
      </c>
      <c r="N221" s="57">
        <v>0</v>
      </c>
      <c r="O221" s="58">
        <v>0</v>
      </c>
      <c r="P221" s="48"/>
      <c r="Q221" s="56">
        <v>0</v>
      </c>
      <c r="R221" s="57">
        <v>0</v>
      </c>
      <c r="S221" s="58">
        <v>0</v>
      </c>
      <c r="T221" s="6"/>
    </row>
    <row r="222" spans="2:20" ht="25.5" customHeight="1">
      <c r="B222" s="1"/>
      <c r="C222" s="13" t="s">
        <v>1171</v>
      </c>
      <c r="D222" s="11"/>
      <c r="E222" s="52">
        <v>0</v>
      </c>
      <c r="F222" s="53">
        <v>0</v>
      </c>
      <c r="G222" s="54">
        <v>0</v>
      </c>
      <c r="H222" s="55"/>
      <c r="I222" s="52">
        <v>0</v>
      </c>
      <c r="J222" s="53">
        <v>0</v>
      </c>
      <c r="K222" s="54">
        <v>0</v>
      </c>
      <c r="L222" s="55"/>
      <c r="M222" s="52">
        <v>44067.57</v>
      </c>
      <c r="N222" s="53">
        <v>44067.57</v>
      </c>
      <c r="O222" s="54">
        <v>0</v>
      </c>
      <c r="P222" s="55"/>
      <c r="Q222" s="52">
        <v>44067.57</v>
      </c>
      <c r="R222" s="53">
        <v>44067.57</v>
      </c>
      <c r="S222" s="54">
        <v>0</v>
      </c>
      <c r="T222" s="6"/>
    </row>
    <row r="223" spans="2:20" ht="25.5" customHeight="1">
      <c r="B223" s="1"/>
      <c r="C223" s="14" t="s">
        <v>1172</v>
      </c>
      <c r="D223" s="12"/>
      <c r="E223" s="56">
        <v>1107713790.8699999</v>
      </c>
      <c r="F223" s="57">
        <v>1107713790.8699999</v>
      </c>
      <c r="G223" s="58">
        <v>0</v>
      </c>
      <c r="H223" s="48"/>
      <c r="I223" s="56">
        <v>0</v>
      </c>
      <c r="J223" s="57">
        <v>0</v>
      </c>
      <c r="K223" s="58">
        <v>0</v>
      </c>
      <c r="L223" s="48"/>
      <c r="M223" s="56">
        <v>0</v>
      </c>
      <c r="N223" s="57">
        <v>0</v>
      </c>
      <c r="O223" s="58">
        <v>0</v>
      </c>
      <c r="P223" s="48"/>
      <c r="Q223" s="56">
        <v>1107713790.8699999</v>
      </c>
      <c r="R223" s="57">
        <v>1107713790.8699999</v>
      </c>
      <c r="S223" s="58">
        <v>0</v>
      </c>
      <c r="T223" s="6"/>
    </row>
    <row r="224" spans="2:20" ht="25.5" customHeight="1">
      <c r="B224" s="1"/>
      <c r="C224" s="13" t="s">
        <v>1173</v>
      </c>
      <c r="D224" s="11"/>
      <c r="E224" s="52">
        <v>0</v>
      </c>
      <c r="F224" s="53">
        <v>0</v>
      </c>
      <c r="G224" s="54">
        <v>0</v>
      </c>
      <c r="H224" s="55"/>
      <c r="I224" s="52">
        <v>0</v>
      </c>
      <c r="J224" s="53">
        <v>0</v>
      </c>
      <c r="K224" s="54">
        <v>0</v>
      </c>
      <c r="L224" s="55"/>
      <c r="M224" s="52">
        <v>479050</v>
      </c>
      <c r="N224" s="53">
        <v>479050</v>
      </c>
      <c r="O224" s="54">
        <v>0</v>
      </c>
      <c r="P224" s="55"/>
      <c r="Q224" s="52">
        <v>479050</v>
      </c>
      <c r="R224" s="53">
        <v>479050</v>
      </c>
      <c r="S224" s="54">
        <v>0</v>
      </c>
      <c r="T224" s="6"/>
    </row>
    <row r="225" spans="2:20" ht="25.5" customHeight="1">
      <c r="B225" s="1"/>
      <c r="C225" s="14" t="s">
        <v>1174</v>
      </c>
      <c r="D225" s="12"/>
      <c r="E225" s="56">
        <v>29086028366.279999</v>
      </c>
      <c r="F225" s="57">
        <v>0</v>
      </c>
      <c r="G225" s="58">
        <v>29086028366.279999</v>
      </c>
      <c r="H225" s="48"/>
      <c r="I225" s="56">
        <v>4090244.43</v>
      </c>
      <c r="J225" s="57">
        <v>0</v>
      </c>
      <c r="K225" s="58">
        <v>4090244.43</v>
      </c>
      <c r="L225" s="48"/>
      <c r="M225" s="56">
        <v>28597054.23</v>
      </c>
      <c r="N225" s="57">
        <v>0</v>
      </c>
      <c r="O225" s="58">
        <v>28597054.23</v>
      </c>
      <c r="P225" s="48"/>
      <c r="Q225" s="56">
        <v>29118715664.939999</v>
      </c>
      <c r="R225" s="57">
        <v>0</v>
      </c>
      <c r="S225" s="58">
        <v>29118715664.939999</v>
      </c>
      <c r="T225" s="6"/>
    </row>
    <row r="226" spans="2:20" ht="25.5" customHeight="1">
      <c r="B226" s="1"/>
      <c r="C226" s="13" t="s">
        <v>1175</v>
      </c>
      <c r="D226" s="11"/>
      <c r="E226" s="52">
        <v>29086028366.279999</v>
      </c>
      <c r="F226" s="53">
        <v>0</v>
      </c>
      <c r="G226" s="54">
        <v>29086028366.279999</v>
      </c>
      <c r="H226" s="55"/>
      <c r="I226" s="52">
        <v>4090244.43</v>
      </c>
      <c r="J226" s="53">
        <v>0</v>
      </c>
      <c r="K226" s="54">
        <v>4090244.43</v>
      </c>
      <c r="L226" s="55"/>
      <c r="M226" s="52">
        <v>28597054.23</v>
      </c>
      <c r="N226" s="53">
        <v>0</v>
      </c>
      <c r="O226" s="54">
        <v>28597054.23</v>
      </c>
      <c r="P226" s="55"/>
      <c r="Q226" s="52">
        <v>29118715664.939999</v>
      </c>
      <c r="R226" s="53">
        <v>0</v>
      </c>
      <c r="S226" s="54">
        <v>29118715664.939999</v>
      </c>
      <c r="T226" s="6"/>
    </row>
    <row r="227" spans="2:20">
      <c r="B227" s="1"/>
      <c r="C227" s="14" t="s">
        <v>1176</v>
      </c>
      <c r="D227" s="12"/>
      <c r="E227" s="56">
        <v>13334158524.719999</v>
      </c>
      <c r="F227" s="57">
        <v>1324697718.299999</v>
      </c>
      <c r="G227" s="58">
        <v>12009460806.42</v>
      </c>
      <c r="H227" s="48"/>
      <c r="I227" s="56">
        <v>5484315192.3299999</v>
      </c>
      <c r="J227" s="57">
        <v>359406312.14999998</v>
      </c>
      <c r="K227" s="58">
        <v>5124908880.1800003</v>
      </c>
      <c r="L227" s="48"/>
      <c r="M227" s="56">
        <v>3080364029.1900001</v>
      </c>
      <c r="N227" s="57">
        <v>360879175.49000001</v>
      </c>
      <c r="O227" s="58">
        <v>2719484853.6999998</v>
      </c>
      <c r="P227" s="48"/>
      <c r="Q227" s="56">
        <v>21898837746.240002</v>
      </c>
      <c r="R227" s="57">
        <v>2044983205.9399991</v>
      </c>
      <c r="S227" s="58">
        <v>19853854540.299999</v>
      </c>
      <c r="T227" s="6"/>
    </row>
    <row r="228" spans="2:20" ht="25.5" customHeight="1">
      <c r="B228" s="1"/>
      <c r="C228" s="13" t="s">
        <v>1177</v>
      </c>
      <c r="D228" s="11"/>
      <c r="E228" s="52">
        <v>12009460806.42</v>
      </c>
      <c r="F228" s="53">
        <v>0</v>
      </c>
      <c r="G228" s="54">
        <v>12009460806.42</v>
      </c>
      <c r="H228" s="55"/>
      <c r="I228" s="52">
        <v>5124908880.1800003</v>
      </c>
      <c r="J228" s="53">
        <v>0</v>
      </c>
      <c r="K228" s="54">
        <v>5124908880.1800003</v>
      </c>
      <c r="L228" s="55"/>
      <c r="M228" s="52">
        <v>2719484853.6999998</v>
      </c>
      <c r="N228" s="53">
        <v>0</v>
      </c>
      <c r="O228" s="54">
        <v>2719484853.6999998</v>
      </c>
      <c r="P228" s="55"/>
      <c r="Q228" s="52">
        <v>19853854540.299999</v>
      </c>
      <c r="R228" s="53">
        <v>0</v>
      </c>
      <c r="S228" s="54">
        <v>19853854540.299999</v>
      </c>
      <c r="T228" s="6"/>
    </row>
    <row r="229" spans="2:20">
      <c r="B229" s="1"/>
      <c r="C229" s="14" t="s">
        <v>1178</v>
      </c>
      <c r="D229" s="12"/>
      <c r="E229" s="56">
        <v>98889964.230000004</v>
      </c>
      <c r="F229" s="57">
        <v>98889964.230000004</v>
      </c>
      <c r="G229" s="58">
        <v>0</v>
      </c>
      <c r="H229" s="48"/>
      <c r="I229" s="56">
        <v>21247102.129999999</v>
      </c>
      <c r="J229" s="57">
        <v>21247102.129999999</v>
      </c>
      <c r="K229" s="58">
        <v>0</v>
      </c>
      <c r="L229" s="48"/>
      <c r="M229" s="56">
        <v>13457102.34</v>
      </c>
      <c r="N229" s="57">
        <v>13457102.34</v>
      </c>
      <c r="O229" s="58">
        <v>0</v>
      </c>
      <c r="P229" s="48"/>
      <c r="Q229" s="56">
        <v>133594168.7</v>
      </c>
      <c r="R229" s="57">
        <v>133594168.7</v>
      </c>
      <c r="S229" s="58">
        <v>0</v>
      </c>
      <c r="T229" s="6"/>
    </row>
    <row r="230" spans="2:20" ht="25.5" customHeight="1">
      <c r="B230" s="1"/>
      <c r="C230" s="13" t="s">
        <v>1179</v>
      </c>
      <c r="D230" s="11"/>
      <c r="E230" s="52">
        <v>0</v>
      </c>
      <c r="F230" s="53">
        <v>0</v>
      </c>
      <c r="G230" s="54">
        <v>0</v>
      </c>
      <c r="H230" s="55"/>
      <c r="I230" s="52">
        <v>308545778.22000003</v>
      </c>
      <c r="J230" s="53">
        <v>308545778.22000003</v>
      </c>
      <c r="K230" s="54">
        <v>0</v>
      </c>
      <c r="L230" s="55"/>
      <c r="M230" s="52">
        <v>305875791.72000003</v>
      </c>
      <c r="N230" s="53">
        <v>305875791.72000003</v>
      </c>
      <c r="O230" s="54">
        <v>0</v>
      </c>
      <c r="P230" s="55"/>
      <c r="Q230" s="52">
        <v>614421569.94000006</v>
      </c>
      <c r="R230" s="53">
        <v>614421569.94000006</v>
      </c>
      <c r="S230" s="54">
        <v>0</v>
      </c>
      <c r="T230" s="6"/>
    </row>
    <row r="231" spans="2:20" ht="25.5" customHeight="1">
      <c r="B231" s="1"/>
      <c r="C231" s="14" t="s">
        <v>1180</v>
      </c>
      <c r="D231" s="12"/>
      <c r="E231" s="56">
        <v>1077071149.04</v>
      </c>
      <c r="F231" s="57">
        <v>1077071149.04</v>
      </c>
      <c r="G231" s="58">
        <v>0</v>
      </c>
      <c r="H231" s="48"/>
      <c r="I231" s="56">
        <v>0</v>
      </c>
      <c r="J231" s="57">
        <v>0</v>
      </c>
      <c r="K231" s="58">
        <v>0</v>
      </c>
      <c r="L231" s="48"/>
      <c r="M231" s="56">
        <v>3072943.37</v>
      </c>
      <c r="N231" s="57">
        <v>3072943.37</v>
      </c>
      <c r="O231" s="58">
        <v>0</v>
      </c>
      <c r="P231" s="48"/>
      <c r="Q231" s="56">
        <v>1080144092.4100001</v>
      </c>
      <c r="R231" s="57">
        <v>1080144092.4100001</v>
      </c>
      <c r="S231" s="58">
        <v>0</v>
      </c>
      <c r="T231" s="6"/>
    </row>
    <row r="232" spans="2:20" ht="25.5" customHeight="1">
      <c r="B232" s="1"/>
      <c r="C232" s="13" t="s">
        <v>1181</v>
      </c>
      <c r="D232" s="11"/>
      <c r="E232" s="52">
        <v>148736605.03</v>
      </c>
      <c r="F232" s="53">
        <v>148736605.03</v>
      </c>
      <c r="G232" s="54">
        <v>0</v>
      </c>
      <c r="H232" s="55"/>
      <c r="I232" s="52">
        <v>29613431.800000001</v>
      </c>
      <c r="J232" s="53">
        <v>29613431.800000001</v>
      </c>
      <c r="K232" s="54">
        <v>0</v>
      </c>
      <c r="L232" s="55"/>
      <c r="M232" s="52">
        <v>38473338.060000002</v>
      </c>
      <c r="N232" s="53">
        <v>38473338.060000002</v>
      </c>
      <c r="O232" s="54">
        <v>0</v>
      </c>
      <c r="P232" s="55"/>
      <c r="Q232" s="52">
        <v>216823374.88999999</v>
      </c>
      <c r="R232" s="53">
        <v>216823374.88999999</v>
      </c>
      <c r="S232" s="54">
        <v>0</v>
      </c>
      <c r="T232" s="6"/>
    </row>
    <row r="233" spans="2:20">
      <c r="B233" s="1"/>
      <c r="C233" s="14" t="s">
        <v>1182</v>
      </c>
      <c r="D233" s="12"/>
      <c r="E233" s="56">
        <v>382241773.64999998</v>
      </c>
      <c r="F233" s="57">
        <v>0</v>
      </c>
      <c r="G233" s="58">
        <v>382241773.64999998</v>
      </c>
      <c r="H233" s="48"/>
      <c r="I233" s="56">
        <v>10097403.560000001</v>
      </c>
      <c r="J233" s="57">
        <v>0</v>
      </c>
      <c r="K233" s="58">
        <v>10097403.560000001</v>
      </c>
      <c r="L233" s="48"/>
      <c r="M233" s="56">
        <v>2089719.34</v>
      </c>
      <c r="N233" s="57">
        <v>3300</v>
      </c>
      <c r="O233" s="58">
        <v>2086419.34</v>
      </c>
      <c r="P233" s="48"/>
      <c r="Q233" s="56">
        <v>394428896.55000001</v>
      </c>
      <c r="R233" s="57">
        <v>3300</v>
      </c>
      <c r="S233" s="58">
        <v>394425596.55000001</v>
      </c>
      <c r="T233" s="6"/>
    </row>
    <row r="234" spans="2:20">
      <c r="B234" s="1"/>
      <c r="C234" s="13" t="s">
        <v>1183</v>
      </c>
      <c r="D234" s="11"/>
      <c r="E234" s="52">
        <v>382241773.64999998</v>
      </c>
      <c r="F234" s="53">
        <v>0</v>
      </c>
      <c r="G234" s="54">
        <v>382241773.64999998</v>
      </c>
      <c r="H234" s="55"/>
      <c r="I234" s="52">
        <v>10097403.560000001</v>
      </c>
      <c r="J234" s="53">
        <v>0</v>
      </c>
      <c r="K234" s="54">
        <v>10097403.560000001</v>
      </c>
      <c r="L234" s="55"/>
      <c r="M234" s="52">
        <v>2086419.34</v>
      </c>
      <c r="N234" s="53">
        <v>0</v>
      </c>
      <c r="O234" s="54">
        <v>2086419.34</v>
      </c>
      <c r="P234" s="55"/>
      <c r="Q234" s="52">
        <v>394425596.55000001</v>
      </c>
      <c r="R234" s="53">
        <v>0</v>
      </c>
      <c r="S234" s="54">
        <v>394425596.55000001</v>
      </c>
      <c r="T234" s="6"/>
    </row>
    <row r="235" spans="2:20">
      <c r="B235" s="1"/>
      <c r="C235" s="14" t="s">
        <v>1184</v>
      </c>
      <c r="D235" s="12"/>
      <c r="E235" s="56">
        <v>0</v>
      </c>
      <c r="F235" s="57">
        <v>0</v>
      </c>
      <c r="G235" s="58">
        <v>0</v>
      </c>
      <c r="H235" s="48"/>
      <c r="I235" s="56">
        <v>0</v>
      </c>
      <c r="J235" s="57">
        <v>0</v>
      </c>
      <c r="K235" s="58">
        <v>0</v>
      </c>
      <c r="L235" s="48"/>
      <c r="M235" s="56">
        <v>0</v>
      </c>
      <c r="N235" s="57">
        <v>0</v>
      </c>
      <c r="O235" s="58">
        <v>0</v>
      </c>
      <c r="P235" s="48"/>
      <c r="Q235" s="56">
        <v>0</v>
      </c>
      <c r="R235" s="57">
        <v>0</v>
      </c>
      <c r="S235" s="58">
        <v>0</v>
      </c>
      <c r="T235" s="6"/>
    </row>
    <row r="236" spans="2:20">
      <c r="B236" s="1"/>
      <c r="C236" s="13" t="s">
        <v>1185</v>
      </c>
      <c r="D236" s="11"/>
      <c r="E236" s="52">
        <v>0</v>
      </c>
      <c r="F236" s="53">
        <v>0</v>
      </c>
      <c r="G236" s="54">
        <v>0</v>
      </c>
      <c r="H236" s="55"/>
      <c r="I236" s="52">
        <v>0</v>
      </c>
      <c r="J236" s="53">
        <v>0</v>
      </c>
      <c r="K236" s="54">
        <v>0</v>
      </c>
      <c r="L236" s="55"/>
      <c r="M236" s="52">
        <v>0</v>
      </c>
      <c r="N236" s="53">
        <v>0</v>
      </c>
      <c r="O236" s="54">
        <v>0</v>
      </c>
      <c r="P236" s="55"/>
      <c r="Q236" s="52">
        <v>0</v>
      </c>
      <c r="R236" s="53">
        <v>0</v>
      </c>
      <c r="S236" s="54">
        <v>0</v>
      </c>
      <c r="T236" s="6"/>
    </row>
    <row r="237" spans="2:20" ht="25.5" customHeight="1">
      <c r="B237" s="1"/>
      <c r="C237" s="14" t="s">
        <v>1186</v>
      </c>
      <c r="D237" s="12"/>
      <c r="E237" s="56">
        <v>0</v>
      </c>
      <c r="F237" s="57">
        <v>0</v>
      </c>
      <c r="G237" s="58">
        <v>0</v>
      </c>
      <c r="H237" s="48"/>
      <c r="I237" s="56">
        <v>0</v>
      </c>
      <c r="J237" s="57">
        <v>0</v>
      </c>
      <c r="K237" s="58">
        <v>0</v>
      </c>
      <c r="L237" s="48"/>
      <c r="M237" s="56">
        <v>0</v>
      </c>
      <c r="N237" s="57">
        <v>0</v>
      </c>
      <c r="O237" s="58">
        <v>0</v>
      </c>
      <c r="P237" s="48"/>
      <c r="Q237" s="56">
        <v>0</v>
      </c>
      <c r="R237" s="57">
        <v>0</v>
      </c>
      <c r="S237" s="58">
        <v>0</v>
      </c>
      <c r="T237" s="6"/>
    </row>
    <row r="238" spans="2:20" ht="25.5" customHeight="1">
      <c r="B238" s="1"/>
      <c r="C238" s="13" t="s">
        <v>1187</v>
      </c>
      <c r="D238" s="11"/>
      <c r="E238" s="52">
        <v>0</v>
      </c>
      <c r="F238" s="53">
        <v>0</v>
      </c>
      <c r="G238" s="54">
        <v>0</v>
      </c>
      <c r="H238" s="55"/>
      <c r="I238" s="52">
        <v>0</v>
      </c>
      <c r="J238" s="53">
        <v>0</v>
      </c>
      <c r="K238" s="54">
        <v>0</v>
      </c>
      <c r="L238" s="55"/>
      <c r="M238" s="52">
        <v>3300</v>
      </c>
      <c r="N238" s="53">
        <v>3300</v>
      </c>
      <c r="O238" s="54">
        <v>0</v>
      </c>
      <c r="P238" s="55"/>
      <c r="Q238" s="52">
        <v>3300</v>
      </c>
      <c r="R238" s="53">
        <v>3300</v>
      </c>
      <c r="S238" s="54">
        <v>0</v>
      </c>
      <c r="T238" s="6"/>
    </row>
    <row r="239" spans="2:20">
      <c r="B239" s="1"/>
      <c r="C239" s="14" t="s">
        <v>1188</v>
      </c>
      <c r="D239" s="12"/>
      <c r="E239" s="56">
        <v>7560780000.6000004</v>
      </c>
      <c r="F239" s="57">
        <v>0</v>
      </c>
      <c r="G239" s="58">
        <v>7560780000.6000004</v>
      </c>
      <c r="H239" s="48"/>
      <c r="I239" s="56">
        <v>0</v>
      </c>
      <c r="J239" s="57">
        <v>0</v>
      </c>
      <c r="K239" s="58">
        <v>0</v>
      </c>
      <c r="L239" s="48"/>
      <c r="M239" s="56">
        <v>0</v>
      </c>
      <c r="N239" s="57">
        <v>0</v>
      </c>
      <c r="O239" s="58">
        <v>0</v>
      </c>
      <c r="P239" s="48"/>
      <c r="Q239" s="56">
        <v>7560780000.6000004</v>
      </c>
      <c r="R239" s="57">
        <v>0</v>
      </c>
      <c r="S239" s="58">
        <v>7560780000.6000004</v>
      </c>
      <c r="T239" s="6"/>
    </row>
    <row r="240" spans="2:20">
      <c r="B240" s="1"/>
      <c r="C240" s="13" t="s">
        <v>1189</v>
      </c>
      <c r="D240" s="11"/>
      <c r="E240" s="52">
        <v>7560780000.6000004</v>
      </c>
      <c r="F240" s="53">
        <v>0</v>
      </c>
      <c r="G240" s="54">
        <v>7560780000.6000004</v>
      </c>
      <c r="H240" s="55"/>
      <c r="I240" s="52">
        <v>0</v>
      </c>
      <c r="J240" s="53">
        <v>0</v>
      </c>
      <c r="K240" s="54">
        <v>0</v>
      </c>
      <c r="L240" s="55"/>
      <c r="M240" s="52">
        <v>0</v>
      </c>
      <c r="N240" s="53">
        <v>0</v>
      </c>
      <c r="O240" s="54">
        <v>0</v>
      </c>
      <c r="P240" s="55"/>
      <c r="Q240" s="52">
        <v>7560780000.6000004</v>
      </c>
      <c r="R240" s="53">
        <v>0</v>
      </c>
      <c r="S240" s="54">
        <v>7560780000.6000004</v>
      </c>
      <c r="T240" s="6"/>
    </row>
    <row r="241" spans="2:20">
      <c r="B241" s="1"/>
      <c r="C241" s="14" t="s">
        <v>1190</v>
      </c>
      <c r="D241" s="12"/>
      <c r="E241" s="56">
        <v>7560780000.6000004</v>
      </c>
      <c r="F241" s="57">
        <v>0</v>
      </c>
      <c r="G241" s="58">
        <v>7560780000.6000004</v>
      </c>
      <c r="H241" s="48"/>
      <c r="I241" s="56">
        <v>0</v>
      </c>
      <c r="J241" s="57">
        <v>0</v>
      </c>
      <c r="K241" s="58">
        <v>0</v>
      </c>
      <c r="L241" s="48"/>
      <c r="M241" s="56">
        <v>0</v>
      </c>
      <c r="N241" s="57">
        <v>0</v>
      </c>
      <c r="O241" s="58">
        <v>0</v>
      </c>
      <c r="P241" s="48"/>
      <c r="Q241" s="56">
        <v>7560780000.6000004</v>
      </c>
      <c r="R241" s="57">
        <v>0</v>
      </c>
      <c r="S241" s="58">
        <v>7560780000.6000004</v>
      </c>
      <c r="T241" s="6"/>
    </row>
    <row r="242" spans="2:20">
      <c r="B242" s="1"/>
      <c r="C242" s="13" t="s">
        <v>1191</v>
      </c>
      <c r="D242" s="11"/>
      <c r="E242" s="52">
        <v>0</v>
      </c>
      <c r="F242" s="53">
        <v>0</v>
      </c>
      <c r="G242" s="54">
        <v>0</v>
      </c>
      <c r="H242" s="55"/>
      <c r="I242" s="52">
        <v>0</v>
      </c>
      <c r="J242" s="53">
        <v>0</v>
      </c>
      <c r="K242" s="54">
        <v>0</v>
      </c>
      <c r="L242" s="55"/>
      <c r="M242" s="52">
        <v>0</v>
      </c>
      <c r="N242" s="53">
        <v>0</v>
      </c>
      <c r="O242" s="54">
        <v>0</v>
      </c>
      <c r="P242" s="55"/>
      <c r="Q242" s="52">
        <v>0</v>
      </c>
      <c r="R242" s="53">
        <v>0</v>
      </c>
      <c r="S242" s="54">
        <v>0</v>
      </c>
      <c r="T242" s="6"/>
    </row>
    <row r="243" spans="2:20">
      <c r="B243" s="1"/>
      <c r="C243" s="14" t="s">
        <v>1192</v>
      </c>
      <c r="D243" s="12"/>
      <c r="E243" s="56">
        <v>0</v>
      </c>
      <c r="F243" s="57">
        <v>0</v>
      </c>
      <c r="G243" s="58">
        <v>0</v>
      </c>
      <c r="H243" s="48"/>
      <c r="I243" s="56">
        <v>0</v>
      </c>
      <c r="J243" s="57">
        <v>0</v>
      </c>
      <c r="K243" s="58">
        <v>0</v>
      </c>
      <c r="L243" s="48"/>
      <c r="M243" s="56">
        <v>0</v>
      </c>
      <c r="N243" s="57">
        <v>0</v>
      </c>
      <c r="O243" s="58">
        <v>0</v>
      </c>
      <c r="P243" s="48"/>
      <c r="Q243" s="56">
        <v>0</v>
      </c>
      <c r="R243" s="57">
        <v>0</v>
      </c>
      <c r="S243" s="58">
        <v>0</v>
      </c>
      <c r="T243" s="6"/>
    </row>
    <row r="244" spans="2:20" ht="25.5" customHeight="1">
      <c r="B244" s="1"/>
      <c r="C244" s="13" t="s">
        <v>1193</v>
      </c>
      <c r="D244" s="11"/>
      <c r="E244" s="52">
        <v>10521013409.969999</v>
      </c>
      <c r="F244" s="53">
        <v>54691978.079999998</v>
      </c>
      <c r="G244" s="54">
        <v>10466321431.889999</v>
      </c>
      <c r="H244" s="55"/>
      <c r="I244" s="52">
        <v>5003798675.3900003</v>
      </c>
      <c r="J244" s="53">
        <v>126888618.97</v>
      </c>
      <c r="K244" s="54">
        <v>4876910056.4200001</v>
      </c>
      <c r="L244" s="55"/>
      <c r="M244" s="52">
        <v>5125757567.1099997</v>
      </c>
      <c r="N244" s="53">
        <v>38607791.009999</v>
      </c>
      <c r="O244" s="54">
        <v>5087149776.1000004</v>
      </c>
      <c r="P244" s="55"/>
      <c r="Q244" s="52">
        <v>20650569652.470001</v>
      </c>
      <c r="R244" s="53">
        <v>220188388.06000099</v>
      </c>
      <c r="S244" s="54">
        <v>20430381264.41</v>
      </c>
      <c r="T244" s="6"/>
    </row>
    <row r="245" spans="2:20">
      <c r="B245" s="1"/>
      <c r="C245" s="14" t="s">
        <v>1194</v>
      </c>
      <c r="D245" s="12"/>
      <c r="E245" s="56">
        <v>0</v>
      </c>
      <c r="F245" s="57">
        <v>0</v>
      </c>
      <c r="G245" s="58">
        <v>0</v>
      </c>
      <c r="H245" s="48"/>
      <c r="I245" s="56">
        <v>12427648.76</v>
      </c>
      <c r="J245" s="57">
        <v>0</v>
      </c>
      <c r="K245" s="58">
        <v>12427648.76</v>
      </c>
      <c r="L245" s="48"/>
      <c r="M245" s="56">
        <v>297808292.02999997</v>
      </c>
      <c r="N245" s="57">
        <v>9366.65</v>
      </c>
      <c r="O245" s="58">
        <v>297798925.38</v>
      </c>
      <c r="P245" s="48"/>
      <c r="Q245" s="56">
        <v>310235940.79000002</v>
      </c>
      <c r="R245" s="57">
        <v>9366.65</v>
      </c>
      <c r="S245" s="58">
        <v>310226574.13999999</v>
      </c>
      <c r="T245" s="6"/>
    </row>
    <row r="246" spans="2:20" ht="25.5" customHeight="1">
      <c r="B246" s="1"/>
      <c r="C246" s="13" t="s">
        <v>1195</v>
      </c>
      <c r="D246" s="11"/>
      <c r="E246" s="52">
        <v>0</v>
      </c>
      <c r="F246" s="53">
        <v>0</v>
      </c>
      <c r="G246" s="54">
        <v>0</v>
      </c>
      <c r="H246" s="55"/>
      <c r="I246" s="52">
        <v>12427648.76</v>
      </c>
      <c r="J246" s="53">
        <v>0</v>
      </c>
      <c r="K246" s="54">
        <v>12427648.76</v>
      </c>
      <c r="L246" s="55"/>
      <c r="M246" s="52">
        <v>297798925.38</v>
      </c>
      <c r="N246" s="53">
        <v>0</v>
      </c>
      <c r="O246" s="54">
        <v>297798925.38</v>
      </c>
      <c r="P246" s="55"/>
      <c r="Q246" s="52">
        <v>310226574.13999999</v>
      </c>
      <c r="R246" s="53">
        <v>0</v>
      </c>
      <c r="S246" s="54">
        <v>310226574.13999999</v>
      </c>
      <c r="T246" s="6"/>
    </row>
    <row r="247" spans="2:20">
      <c r="B247" s="1"/>
      <c r="C247" s="14" t="s">
        <v>1196</v>
      </c>
      <c r="D247" s="12"/>
      <c r="E247" s="56">
        <v>0</v>
      </c>
      <c r="F247" s="57">
        <v>0</v>
      </c>
      <c r="G247" s="58">
        <v>0</v>
      </c>
      <c r="H247" s="48"/>
      <c r="I247" s="56">
        <v>0</v>
      </c>
      <c r="J247" s="57">
        <v>0</v>
      </c>
      <c r="K247" s="58">
        <v>0</v>
      </c>
      <c r="L247" s="48"/>
      <c r="M247" s="56">
        <v>1377.64</v>
      </c>
      <c r="N247" s="57">
        <v>1377.64</v>
      </c>
      <c r="O247" s="58">
        <v>0</v>
      </c>
      <c r="P247" s="48"/>
      <c r="Q247" s="56">
        <v>1377.64</v>
      </c>
      <c r="R247" s="57">
        <v>1377.64</v>
      </c>
      <c r="S247" s="58">
        <v>0</v>
      </c>
      <c r="T247" s="6"/>
    </row>
    <row r="248" spans="2:20" ht="25.5" customHeight="1">
      <c r="B248" s="1"/>
      <c r="C248" s="13" t="s">
        <v>1197</v>
      </c>
      <c r="D248" s="11"/>
      <c r="E248" s="52">
        <v>0</v>
      </c>
      <c r="F248" s="53">
        <v>0</v>
      </c>
      <c r="G248" s="54">
        <v>0</v>
      </c>
      <c r="H248" s="55"/>
      <c r="I248" s="52">
        <v>0</v>
      </c>
      <c r="J248" s="53">
        <v>0</v>
      </c>
      <c r="K248" s="54">
        <v>0</v>
      </c>
      <c r="L248" s="55"/>
      <c r="M248" s="52">
        <v>0</v>
      </c>
      <c r="N248" s="53">
        <v>0</v>
      </c>
      <c r="O248" s="54">
        <v>0</v>
      </c>
      <c r="P248" s="55"/>
      <c r="Q248" s="52">
        <v>0</v>
      </c>
      <c r="R248" s="53">
        <v>0</v>
      </c>
      <c r="S248" s="54">
        <v>0</v>
      </c>
      <c r="T248" s="6"/>
    </row>
    <row r="249" spans="2:20" ht="25.5" customHeight="1">
      <c r="B249" s="1"/>
      <c r="C249" s="14" t="s">
        <v>1198</v>
      </c>
      <c r="D249" s="12"/>
      <c r="E249" s="56">
        <v>0</v>
      </c>
      <c r="F249" s="57">
        <v>0</v>
      </c>
      <c r="G249" s="58">
        <v>0</v>
      </c>
      <c r="H249" s="48"/>
      <c r="I249" s="56">
        <v>0</v>
      </c>
      <c r="J249" s="57">
        <v>0</v>
      </c>
      <c r="K249" s="58">
        <v>0</v>
      </c>
      <c r="L249" s="48"/>
      <c r="M249" s="56">
        <v>0</v>
      </c>
      <c r="N249" s="57">
        <v>0</v>
      </c>
      <c r="O249" s="58">
        <v>0</v>
      </c>
      <c r="P249" s="48"/>
      <c r="Q249" s="56">
        <v>0</v>
      </c>
      <c r="R249" s="57">
        <v>0</v>
      </c>
      <c r="S249" s="58">
        <v>0</v>
      </c>
      <c r="T249" s="6"/>
    </row>
    <row r="250" spans="2:20" ht="25.5" customHeight="1">
      <c r="B250" s="1"/>
      <c r="C250" s="13" t="s">
        <v>1199</v>
      </c>
      <c r="D250" s="11"/>
      <c r="E250" s="52">
        <v>0</v>
      </c>
      <c r="F250" s="53">
        <v>0</v>
      </c>
      <c r="G250" s="54">
        <v>0</v>
      </c>
      <c r="H250" s="55"/>
      <c r="I250" s="52">
        <v>0</v>
      </c>
      <c r="J250" s="53">
        <v>0</v>
      </c>
      <c r="K250" s="54">
        <v>0</v>
      </c>
      <c r="L250" s="55"/>
      <c r="M250" s="52">
        <v>7989.01</v>
      </c>
      <c r="N250" s="53">
        <v>7989.01</v>
      </c>
      <c r="O250" s="54">
        <v>0</v>
      </c>
      <c r="P250" s="55"/>
      <c r="Q250" s="52">
        <v>7989.01</v>
      </c>
      <c r="R250" s="53">
        <v>7989.01</v>
      </c>
      <c r="S250" s="54">
        <v>0</v>
      </c>
      <c r="T250" s="6"/>
    </row>
    <row r="251" spans="2:20">
      <c r="B251" s="1"/>
      <c r="C251" s="14" t="s">
        <v>1200</v>
      </c>
      <c r="D251" s="12"/>
      <c r="E251" s="56">
        <v>0</v>
      </c>
      <c r="F251" s="57">
        <v>0</v>
      </c>
      <c r="G251" s="58">
        <v>0</v>
      </c>
      <c r="H251" s="48"/>
      <c r="I251" s="56">
        <v>250029714.38999999</v>
      </c>
      <c r="J251" s="57">
        <v>0</v>
      </c>
      <c r="K251" s="58">
        <v>250029714.38999999</v>
      </c>
      <c r="L251" s="48"/>
      <c r="M251" s="56">
        <v>15065317.91</v>
      </c>
      <c r="N251" s="57">
        <v>4.2</v>
      </c>
      <c r="O251" s="58">
        <v>15065313.710000001</v>
      </c>
      <c r="P251" s="48"/>
      <c r="Q251" s="56">
        <v>265095032.30000001</v>
      </c>
      <c r="R251" s="57">
        <v>4.2</v>
      </c>
      <c r="S251" s="58">
        <v>265095028.09999999</v>
      </c>
      <c r="T251" s="6"/>
    </row>
    <row r="252" spans="2:20" ht="25.5" customHeight="1">
      <c r="B252" s="1"/>
      <c r="C252" s="13" t="s">
        <v>1201</v>
      </c>
      <c r="D252" s="11"/>
      <c r="E252" s="52">
        <v>0</v>
      </c>
      <c r="F252" s="53">
        <v>0</v>
      </c>
      <c r="G252" s="54">
        <v>0</v>
      </c>
      <c r="H252" s="55"/>
      <c r="I252" s="52">
        <v>250029714.38999999</v>
      </c>
      <c r="J252" s="53">
        <v>0</v>
      </c>
      <c r="K252" s="54">
        <v>250029714.38999999</v>
      </c>
      <c r="L252" s="55"/>
      <c r="M252" s="52">
        <v>15065313.710000001</v>
      </c>
      <c r="N252" s="53">
        <v>0</v>
      </c>
      <c r="O252" s="54">
        <v>15065313.710000001</v>
      </c>
      <c r="P252" s="55"/>
      <c r="Q252" s="52">
        <v>265095028.09999999</v>
      </c>
      <c r="R252" s="53">
        <v>0</v>
      </c>
      <c r="S252" s="54">
        <v>265095028.09999999</v>
      </c>
      <c r="T252" s="6"/>
    </row>
    <row r="253" spans="2:20" ht="25.5" customHeight="1">
      <c r="B253" s="1"/>
      <c r="C253" s="14" t="s">
        <v>1202</v>
      </c>
      <c r="D253" s="12"/>
      <c r="E253" s="56">
        <v>0</v>
      </c>
      <c r="F253" s="57">
        <v>0</v>
      </c>
      <c r="G253" s="58">
        <v>0</v>
      </c>
      <c r="H253" s="48"/>
      <c r="I253" s="56">
        <v>0</v>
      </c>
      <c r="J253" s="57">
        <v>0</v>
      </c>
      <c r="K253" s="58">
        <v>0</v>
      </c>
      <c r="L253" s="48"/>
      <c r="M253" s="56">
        <v>0</v>
      </c>
      <c r="N253" s="57">
        <v>0</v>
      </c>
      <c r="O253" s="58">
        <v>0</v>
      </c>
      <c r="P253" s="48"/>
      <c r="Q253" s="56">
        <v>0</v>
      </c>
      <c r="R253" s="57">
        <v>0</v>
      </c>
      <c r="S253" s="58">
        <v>0</v>
      </c>
      <c r="T253" s="6"/>
    </row>
    <row r="254" spans="2:20" ht="25.5" customHeight="1">
      <c r="B254" s="1"/>
      <c r="C254" s="13" t="s">
        <v>1203</v>
      </c>
      <c r="D254" s="11"/>
      <c r="E254" s="52">
        <v>0</v>
      </c>
      <c r="F254" s="53">
        <v>0</v>
      </c>
      <c r="G254" s="54">
        <v>0</v>
      </c>
      <c r="H254" s="55"/>
      <c r="I254" s="52">
        <v>0</v>
      </c>
      <c r="J254" s="53">
        <v>0</v>
      </c>
      <c r="K254" s="54">
        <v>0</v>
      </c>
      <c r="L254" s="55"/>
      <c r="M254" s="52">
        <v>0</v>
      </c>
      <c r="N254" s="53">
        <v>0</v>
      </c>
      <c r="O254" s="54">
        <v>0</v>
      </c>
      <c r="P254" s="55"/>
      <c r="Q254" s="52">
        <v>0</v>
      </c>
      <c r="R254" s="53">
        <v>0</v>
      </c>
      <c r="S254" s="54">
        <v>0</v>
      </c>
      <c r="T254" s="6"/>
    </row>
    <row r="255" spans="2:20" ht="25.5" customHeight="1">
      <c r="B255" s="1"/>
      <c r="C255" s="14" t="s">
        <v>1204</v>
      </c>
      <c r="D255" s="12"/>
      <c r="E255" s="56">
        <v>0</v>
      </c>
      <c r="F255" s="57">
        <v>0</v>
      </c>
      <c r="G255" s="58">
        <v>0</v>
      </c>
      <c r="H255" s="48"/>
      <c r="I255" s="56">
        <v>0</v>
      </c>
      <c r="J255" s="57">
        <v>0</v>
      </c>
      <c r="K255" s="58">
        <v>0</v>
      </c>
      <c r="L255" s="48"/>
      <c r="M255" s="56">
        <v>0</v>
      </c>
      <c r="N255" s="57">
        <v>0</v>
      </c>
      <c r="O255" s="58">
        <v>0</v>
      </c>
      <c r="P255" s="48"/>
      <c r="Q255" s="56">
        <v>0</v>
      </c>
      <c r="R255" s="57">
        <v>0</v>
      </c>
      <c r="S255" s="58">
        <v>0</v>
      </c>
      <c r="T255" s="6"/>
    </row>
    <row r="256" spans="2:20" ht="25.5" customHeight="1">
      <c r="B256" s="1"/>
      <c r="C256" s="13" t="s">
        <v>1205</v>
      </c>
      <c r="D256" s="11"/>
      <c r="E256" s="52">
        <v>0</v>
      </c>
      <c r="F256" s="53">
        <v>0</v>
      </c>
      <c r="G256" s="54">
        <v>0</v>
      </c>
      <c r="H256" s="55"/>
      <c r="I256" s="52">
        <v>0</v>
      </c>
      <c r="J256" s="53">
        <v>0</v>
      </c>
      <c r="K256" s="54">
        <v>0</v>
      </c>
      <c r="L256" s="55"/>
      <c r="M256" s="52">
        <v>4.2</v>
      </c>
      <c r="N256" s="53">
        <v>4.2</v>
      </c>
      <c r="O256" s="54">
        <v>0</v>
      </c>
      <c r="P256" s="55"/>
      <c r="Q256" s="52">
        <v>4.2</v>
      </c>
      <c r="R256" s="53">
        <v>4.2</v>
      </c>
      <c r="S256" s="54">
        <v>0</v>
      </c>
      <c r="T256" s="6"/>
    </row>
    <row r="257" spans="2:20">
      <c r="B257" s="1"/>
      <c r="C257" s="14" t="s">
        <v>1206</v>
      </c>
      <c r="D257" s="12"/>
      <c r="E257" s="56">
        <v>10521013409.969999</v>
      </c>
      <c r="F257" s="57">
        <v>54691978.079999998</v>
      </c>
      <c r="G257" s="58">
        <v>10466321431.889999</v>
      </c>
      <c r="H257" s="48"/>
      <c r="I257" s="56">
        <v>4741341312.2399998</v>
      </c>
      <c r="J257" s="57">
        <v>126888618.969999</v>
      </c>
      <c r="K257" s="58">
        <v>4614452693.2700005</v>
      </c>
      <c r="L257" s="48"/>
      <c r="M257" s="56">
        <v>4812883957.1700001</v>
      </c>
      <c r="N257" s="57">
        <v>38598420.159999996</v>
      </c>
      <c r="O257" s="58">
        <v>4774285537.0100002</v>
      </c>
      <c r="P257" s="48"/>
      <c r="Q257" s="56">
        <v>20075238679.380001</v>
      </c>
      <c r="R257" s="57">
        <v>220179017.209999</v>
      </c>
      <c r="S257" s="58">
        <v>19855059662.169998</v>
      </c>
      <c r="T257" s="6"/>
    </row>
    <row r="258" spans="2:20" ht="25.5" customHeight="1">
      <c r="B258" s="1"/>
      <c r="C258" s="13" t="s">
        <v>1207</v>
      </c>
      <c r="D258" s="11"/>
      <c r="E258" s="52">
        <v>10466321431.889999</v>
      </c>
      <c r="F258" s="53">
        <v>0</v>
      </c>
      <c r="G258" s="54">
        <v>10466321431.889999</v>
      </c>
      <c r="H258" s="55"/>
      <c r="I258" s="52">
        <v>4614452693.2700005</v>
      </c>
      <c r="J258" s="53">
        <v>0</v>
      </c>
      <c r="K258" s="54">
        <v>4614452693.2700005</v>
      </c>
      <c r="L258" s="55"/>
      <c r="M258" s="52">
        <v>4774285537.0100002</v>
      </c>
      <c r="N258" s="53">
        <v>0</v>
      </c>
      <c r="O258" s="54">
        <v>4774285537.0100002</v>
      </c>
      <c r="P258" s="55"/>
      <c r="Q258" s="52">
        <v>19855059662.169998</v>
      </c>
      <c r="R258" s="53">
        <v>0</v>
      </c>
      <c r="S258" s="54">
        <v>19855059662.169998</v>
      </c>
      <c r="T258" s="6"/>
    </row>
    <row r="259" spans="2:20" ht="25.5" customHeight="1">
      <c r="B259" s="1"/>
      <c r="C259" s="14" t="s">
        <v>1208</v>
      </c>
      <c r="D259" s="12"/>
      <c r="E259" s="56">
        <v>24417841.93</v>
      </c>
      <c r="F259" s="57">
        <v>24417841.93</v>
      </c>
      <c r="G259" s="58">
        <v>0</v>
      </c>
      <c r="H259" s="48"/>
      <c r="I259" s="56">
        <v>109977755.34999999</v>
      </c>
      <c r="J259" s="57">
        <v>109977755.34999999</v>
      </c>
      <c r="K259" s="58">
        <v>0</v>
      </c>
      <c r="L259" s="48"/>
      <c r="M259" s="56">
        <v>1406932.19</v>
      </c>
      <c r="N259" s="57">
        <v>1406932.19</v>
      </c>
      <c r="O259" s="58">
        <v>0</v>
      </c>
      <c r="P259" s="48"/>
      <c r="Q259" s="56">
        <v>135802529.47</v>
      </c>
      <c r="R259" s="57">
        <v>135802529.47</v>
      </c>
      <c r="S259" s="58">
        <v>0</v>
      </c>
      <c r="T259" s="6"/>
    </row>
    <row r="260" spans="2:20" ht="25.5" customHeight="1">
      <c r="B260" s="1"/>
      <c r="C260" s="13" t="s">
        <v>1209</v>
      </c>
      <c r="D260" s="11"/>
      <c r="E260" s="52">
        <v>0</v>
      </c>
      <c r="F260" s="53">
        <v>0</v>
      </c>
      <c r="G260" s="54">
        <v>0</v>
      </c>
      <c r="H260" s="55"/>
      <c r="I260" s="52">
        <v>16910863.620000001</v>
      </c>
      <c r="J260" s="53">
        <v>16910863.620000001</v>
      </c>
      <c r="K260" s="54">
        <v>0</v>
      </c>
      <c r="L260" s="55"/>
      <c r="M260" s="52">
        <v>145848.24</v>
      </c>
      <c r="N260" s="53">
        <v>145848.24</v>
      </c>
      <c r="O260" s="54">
        <v>0</v>
      </c>
      <c r="P260" s="55"/>
      <c r="Q260" s="52">
        <v>17056711.859999999</v>
      </c>
      <c r="R260" s="53">
        <v>17056711.859999999</v>
      </c>
      <c r="S260" s="54">
        <v>0</v>
      </c>
      <c r="T260" s="6"/>
    </row>
    <row r="261" spans="2:20" ht="25.5" customHeight="1">
      <c r="B261" s="1"/>
      <c r="C261" s="14" t="s">
        <v>1210</v>
      </c>
      <c r="D261" s="12"/>
      <c r="E261" s="56">
        <v>20212654.98</v>
      </c>
      <c r="F261" s="57">
        <v>20212654.98</v>
      </c>
      <c r="G261" s="58">
        <v>0</v>
      </c>
      <c r="H261" s="48"/>
      <c r="I261" s="56">
        <v>0</v>
      </c>
      <c r="J261" s="57">
        <v>0</v>
      </c>
      <c r="K261" s="58">
        <v>0</v>
      </c>
      <c r="L261" s="48"/>
      <c r="M261" s="56">
        <v>18408460.710000001</v>
      </c>
      <c r="N261" s="57">
        <v>18408460.710000001</v>
      </c>
      <c r="O261" s="58">
        <v>0</v>
      </c>
      <c r="P261" s="48"/>
      <c r="Q261" s="56">
        <v>38621115.689999998</v>
      </c>
      <c r="R261" s="57">
        <v>38621115.689999998</v>
      </c>
      <c r="S261" s="58">
        <v>0</v>
      </c>
      <c r="T261" s="6"/>
    </row>
    <row r="262" spans="2:20" ht="25.5" customHeight="1">
      <c r="B262" s="1"/>
      <c r="C262" s="13" t="s">
        <v>1211</v>
      </c>
      <c r="D262" s="11"/>
      <c r="E262" s="52">
        <v>10061481.17</v>
      </c>
      <c r="F262" s="53">
        <v>10061481.17</v>
      </c>
      <c r="G262" s="54">
        <v>0</v>
      </c>
      <c r="H262" s="55"/>
      <c r="I262" s="52">
        <v>0</v>
      </c>
      <c r="J262" s="53">
        <v>0</v>
      </c>
      <c r="K262" s="54">
        <v>0</v>
      </c>
      <c r="L262" s="55"/>
      <c r="M262" s="52">
        <v>18637179.02</v>
      </c>
      <c r="N262" s="53">
        <v>18637179.02</v>
      </c>
      <c r="O262" s="54">
        <v>0</v>
      </c>
      <c r="P262" s="55"/>
      <c r="Q262" s="52">
        <v>28698660.190000001</v>
      </c>
      <c r="R262" s="53">
        <v>28698660.190000001</v>
      </c>
      <c r="S262" s="54">
        <v>0</v>
      </c>
      <c r="T262" s="6"/>
    </row>
    <row r="263" spans="2:20">
      <c r="B263" s="1"/>
      <c r="C263" s="14" t="s">
        <v>1212</v>
      </c>
      <c r="D263" s="12"/>
      <c r="E263" s="56">
        <v>11926443374904.16</v>
      </c>
      <c r="F263" s="57">
        <v>11902839466640.83</v>
      </c>
      <c r="G263" s="58">
        <v>23603908263.330002</v>
      </c>
      <c r="H263" s="48"/>
      <c r="I263" s="56">
        <v>1482613633074.1001</v>
      </c>
      <c r="J263" s="57">
        <v>914072752031.75012</v>
      </c>
      <c r="K263" s="58">
        <v>568540881042.34998</v>
      </c>
      <c r="L263" s="48"/>
      <c r="M263" s="56">
        <v>201835232770.87</v>
      </c>
      <c r="N263" s="57">
        <v>167171238726.09</v>
      </c>
      <c r="O263" s="58">
        <v>34663994044.779999</v>
      </c>
      <c r="P263" s="48"/>
      <c r="Q263" s="56">
        <v>13610892240749.131</v>
      </c>
      <c r="R263" s="57">
        <v>12984083457398.67</v>
      </c>
      <c r="S263" s="58">
        <v>626808783350.45996</v>
      </c>
      <c r="T263" s="6"/>
    </row>
    <row r="264" spans="2:20">
      <c r="B264" s="1"/>
      <c r="C264" s="13" t="s">
        <v>1213</v>
      </c>
      <c r="D264" s="11"/>
      <c r="E264" s="52">
        <v>11459371799296.26</v>
      </c>
      <c r="F264" s="53">
        <v>11459371799296.26</v>
      </c>
      <c r="G264" s="54">
        <v>0</v>
      </c>
      <c r="H264" s="55"/>
      <c r="I264" s="52">
        <v>670785812830.39001</v>
      </c>
      <c r="J264" s="53">
        <v>670785812830.39001</v>
      </c>
      <c r="K264" s="54">
        <v>0</v>
      </c>
      <c r="L264" s="55"/>
      <c r="M264" s="52">
        <v>147606296007.17999</v>
      </c>
      <c r="N264" s="53">
        <v>147606296007.17999</v>
      </c>
      <c r="O264" s="54">
        <v>0</v>
      </c>
      <c r="P264" s="55"/>
      <c r="Q264" s="52">
        <v>12277763908133.83</v>
      </c>
      <c r="R264" s="53">
        <v>12277763908133.83</v>
      </c>
      <c r="S264" s="54">
        <v>0</v>
      </c>
      <c r="T264" s="6"/>
    </row>
    <row r="265" spans="2:20" ht="25.5" customHeight="1">
      <c r="B265" s="1"/>
      <c r="C265" s="14" t="s">
        <v>1214</v>
      </c>
      <c r="D265" s="12"/>
      <c r="E265" s="56">
        <v>6362263941966.9004</v>
      </c>
      <c r="F265" s="57">
        <v>6362263941966.9004</v>
      </c>
      <c r="G265" s="58">
        <v>0</v>
      </c>
      <c r="H265" s="48"/>
      <c r="I265" s="56">
        <v>235900373426.57001</v>
      </c>
      <c r="J265" s="57">
        <v>235900373426.57001</v>
      </c>
      <c r="K265" s="58">
        <v>0</v>
      </c>
      <c r="L265" s="48"/>
      <c r="M265" s="56">
        <v>109925642026.78999</v>
      </c>
      <c r="N265" s="57">
        <v>109925642026.78999</v>
      </c>
      <c r="O265" s="58">
        <v>0</v>
      </c>
      <c r="P265" s="48"/>
      <c r="Q265" s="56">
        <v>6708089957420.2607</v>
      </c>
      <c r="R265" s="57">
        <v>6708089957420.2607</v>
      </c>
      <c r="S265" s="58">
        <v>0</v>
      </c>
      <c r="T265" s="6"/>
    </row>
    <row r="266" spans="2:20" ht="25.5" customHeight="1">
      <c r="B266" s="1"/>
      <c r="C266" s="13" t="s">
        <v>1215</v>
      </c>
      <c r="D266" s="11"/>
      <c r="E266" s="52">
        <v>6362263941966.9004</v>
      </c>
      <c r="F266" s="53">
        <v>6362263941966.9004</v>
      </c>
      <c r="G266" s="54">
        <v>0</v>
      </c>
      <c r="H266" s="55"/>
      <c r="I266" s="52">
        <v>235900373426.57001</v>
      </c>
      <c r="J266" s="53">
        <v>235900373426.57001</v>
      </c>
      <c r="K266" s="54">
        <v>0</v>
      </c>
      <c r="L266" s="55"/>
      <c r="M266" s="52">
        <v>109925642026.78999</v>
      </c>
      <c r="N266" s="53">
        <v>109925642026.78999</v>
      </c>
      <c r="O266" s="54">
        <v>0</v>
      </c>
      <c r="P266" s="55"/>
      <c r="Q266" s="52">
        <v>6708089957420.2607</v>
      </c>
      <c r="R266" s="53">
        <v>6708089957420.2607</v>
      </c>
      <c r="S266" s="54">
        <v>0</v>
      </c>
      <c r="T266" s="6"/>
    </row>
    <row r="267" spans="2:20" ht="25.5" customHeight="1">
      <c r="B267" s="1"/>
      <c r="C267" s="14" t="s">
        <v>1216</v>
      </c>
      <c r="D267" s="12"/>
      <c r="E267" s="56">
        <v>5086912927329.3604</v>
      </c>
      <c r="F267" s="57">
        <v>5086912927329.3604</v>
      </c>
      <c r="G267" s="58">
        <v>0</v>
      </c>
      <c r="H267" s="48"/>
      <c r="I267" s="56">
        <v>409052560162.87</v>
      </c>
      <c r="J267" s="57">
        <v>409052560162.87</v>
      </c>
      <c r="K267" s="58">
        <v>0</v>
      </c>
      <c r="L267" s="48"/>
      <c r="M267" s="56">
        <v>26181845244.650002</v>
      </c>
      <c r="N267" s="57">
        <v>26181845244.650002</v>
      </c>
      <c r="O267" s="58">
        <v>0</v>
      </c>
      <c r="P267" s="48"/>
      <c r="Q267" s="56">
        <v>5522147332736.8809</v>
      </c>
      <c r="R267" s="57">
        <v>5522147332736.8809</v>
      </c>
      <c r="S267" s="58">
        <v>0</v>
      </c>
      <c r="T267" s="6"/>
    </row>
    <row r="268" spans="2:20" ht="25.5" customHeight="1">
      <c r="B268" s="1"/>
      <c r="C268" s="13" t="s">
        <v>1217</v>
      </c>
      <c r="D268" s="11"/>
      <c r="E268" s="52">
        <v>5086912927329.3604</v>
      </c>
      <c r="F268" s="53">
        <v>5086912927329.3604</v>
      </c>
      <c r="G268" s="54">
        <v>0</v>
      </c>
      <c r="H268" s="55"/>
      <c r="I268" s="52">
        <v>409052560162.87</v>
      </c>
      <c r="J268" s="53">
        <v>409052560162.87</v>
      </c>
      <c r="K268" s="54">
        <v>0</v>
      </c>
      <c r="L268" s="55"/>
      <c r="M268" s="52">
        <v>26181845244.650002</v>
      </c>
      <c r="N268" s="53">
        <v>26181845244.650002</v>
      </c>
      <c r="O268" s="54">
        <v>0</v>
      </c>
      <c r="P268" s="55"/>
      <c r="Q268" s="52">
        <v>5522147332736.8809</v>
      </c>
      <c r="R268" s="53">
        <v>5522147332736.8809</v>
      </c>
      <c r="S268" s="54">
        <v>0</v>
      </c>
      <c r="T268" s="6"/>
    </row>
    <row r="269" spans="2:20" ht="25.5" customHeight="1">
      <c r="B269" s="1"/>
      <c r="C269" s="14" t="s">
        <v>1218</v>
      </c>
      <c r="D269" s="12"/>
      <c r="E269" s="56">
        <v>0</v>
      </c>
      <c r="F269" s="57">
        <v>0</v>
      </c>
      <c r="G269" s="58">
        <v>0</v>
      </c>
      <c r="H269" s="48"/>
      <c r="I269" s="56">
        <v>25832879240.950001</v>
      </c>
      <c r="J269" s="57">
        <v>25832879240.950001</v>
      </c>
      <c r="K269" s="58">
        <v>0</v>
      </c>
      <c r="L269" s="48"/>
      <c r="M269" s="56">
        <v>11472040757.780001</v>
      </c>
      <c r="N269" s="57">
        <v>11472040757.780001</v>
      </c>
      <c r="O269" s="58">
        <v>0</v>
      </c>
      <c r="P269" s="48"/>
      <c r="Q269" s="56">
        <v>37304919998.730003</v>
      </c>
      <c r="R269" s="57">
        <v>37304919998.730003</v>
      </c>
      <c r="S269" s="58">
        <v>0</v>
      </c>
      <c r="T269" s="6"/>
    </row>
    <row r="270" spans="2:20" ht="25.5" customHeight="1">
      <c r="B270" s="1"/>
      <c r="C270" s="13" t="s">
        <v>1219</v>
      </c>
      <c r="D270" s="11"/>
      <c r="E270" s="52">
        <v>0</v>
      </c>
      <c r="F270" s="53">
        <v>0</v>
      </c>
      <c r="G270" s="54">
        <v>0</v>
      </c>
      <c r="H270" s="55"/>
      <c r="I270" s="52">
        <v>25832879240.950001</v>
      </c>
      <c r="J270" s="53">
        <v>25832879240.950001</v>
      </c>
      <c r="K270" s="54">
        <v>0</v>
      </c>
      <c r="L270" s="55"/>
      <c r="M270" s="52">
        <v>11472040757.780001</v>
      </c>
      <c r="N270" s="53">
        <v>11472040757.780001</v>
      </c>
      <c r="O270" s="54">
        <v>0</v>
      </c>
      <c r="P270" s="55"/>
      <c r="Q270" s="52">
        <v>37304919998.730003</v>
      </c>
      <c r="R270" s="53">
        <v>37304919998.730003</v>
      </c>
      <c r="S270" s="54">
        <v>0</v>
      </c>
      <c r="T270" s="6"/>
    </row>
    <row r="271" spans="2:20" ht="25.5" customHeight="1">
      <c r="B271" s="1"/>
      <c r="C271" s="14" t="s">
        <v>1220</v>
      </c>
      <c r="D271" s="12"/>
      <c r="E271" s="56">
        <v>10194930000</v>
      </c>
      <c r="F271" s="57">
        <v>10194930000</v>
      </c>
      <c r="G271" s="58">
        <v>0</v>
      </c>
      <c r="H271" s="48"/>
      <c r="I271" s="56">
        <v>0</v>
      </c>
      <c r="J271" s="57">
        <v>0</v>
      </c>
      <c r="K271" s="58">
        <v>0</v>
      </c>
      <c r="L271" s="48"/>
      <c r="M271" s="56">
        <v>26767977.960000001</v>
      </c>
      <c r="N271" s="57">
        <v>26767977.960000001</v>
      </c>
      <c r="O271" s="58">
        <v>0</v>
      </c>
      <c r="P271" s="48"/>
      <c r="Q271" s="56">
        <v>10221697977.959999</v>
      </c>
      <c r="R271" s="57">
        <v>10221697977.959999</v>
      </c>
      <c r="S271" s="58">
        <v>0</v>
      </c>
      <c r="T271" s="6"/>
    </row>
    <row r="272" spans="2:20" ht="25.5" customHeight="1">
      <c r="B272" s="1"/>
      <c r="C272" s="13" t="s">
        <v>1221</v>
      </c>
      <c r="D272" s="11"/>
      <c r="E272" s="52">
        <v>10194930000</v>
      </c>
      <c r="F272" s="53">
        <v>10194930000</v>
      </c>
      <c r="G272" s="54">
        <v>0</v>
      </c>
      <c r="H272" s="55"/>
      <c r="I272" s="52">
        <v>0</v>
      </c>
      <c r="J272" s="53">
        <v>0</v>
      </c>
      <c r="K272" s="54">
        <v>0</v>
      </c>
      <c r="L272" s="55"/>
      <c r="M272" s="52">
        <v>26767977.960000001</v>
      </c>
      <c r="N272" s="53">
        <v>26767977.960000001</v>
      </c>
      <c r="O272" s="54">
        <v>0</v>
      </c>
      <c r="P272" s="55"/>
      <c r="Q272" s="52">
        <v>10221697977.959999</v>
      </c>
      <c r="R272" s="53">
        <v>10221697977.959999</v>
      </c>
      <c r="S272" s="54">
        <v>0</v>
      </c>
      <c r="T272" s="6"/>
    </row>
    <row r="273" spans="2:20" ht="25.5" customHeight="1">
      <c r="B273" s="1"/>
      <c r="C273" s="14" t="s">
        <v>1222</v>
      </c>
      <c r="D273" s="12"/>
      <c r="E273" s="56">
        <v>0</v>
      </c>
      <c r="F273" s="57">
        <v>0</v>
      </c>
      <c r="G273" s="58">
        <v>0</v>
      </c>
      <c r="H273" s="48"/>
      <c r="I273" s="56">
        <v>0</v>
      </c>
      <c r="J273" s="57">
        <v>0</v>
      </c>
      <c r="K273" s="58">
        <v>0</v>
      </c>
      <c r="L273" s="48"/>
      <c r="M273" s="56">
        <v>0</v>
      </c>
      <c r="N273" s="57">
        <v>0</v>
      </c>
      <c r="O273" s="58">
        <v>0</v>
      </c>
      <c r="P273" s="48"/>
      <c r="Q273" s="56">
        <v>0</v>
      </c>
      <c r="R273" s="57">
        <v>0</v>
      </c>
      <c r="S273" s="58">
        <v>0</v>
      </c>
      <c r="T273" s="6"/>
    </row>
    <row r="274" spans="2:20" ht="25.5" customHeight="1">
      <c r="B274" s="1"/>
      <c r="C274" s="13" t="s">
        <v>1223</v>
      </c>
      <c r="D274" s="11"/>
      <c r="E274" s="52">
        <v>0</v>
      </c>
      <c r="F274" s="53">
        <v>0</v>
      </c>
      <c r="G274" s="54">
        <v>0</v>
      </c>
      <c r="H274" s="55"/>
      <c r="I274" s="52">
        <v>0</v>
      </c>
      <c r="J274" s="53">
        <v>0</v>
      </c>
      <c r="K274" s="54">
        <v>0</v>
      </c>
      <c r="L274" s="55"/>
      <c r="M274" s="52">
        <v>0</v>
      </c>
      <c r="N274" s="53">
        <v>0</v>
      </c>
      <c r="O274" s="54">
        <v>0</v>
      </c>
      <c r="P274" s="55"/>
      <c r="Q274" s="52">
        <v>0</v>
      </c>
      <c r="R274" s="53">
        <v>0</v>
      </c>
      <c r="S274" s="54">
        <v>0</v>
      </c>
      <c r="T274" s="6"/>
    </row>
    <row r="275" spans="2:20">
      <c r="B275" s="1"/>
      <c r="C275" s="14" t="s">
        <v>1224</v>
      </c>
      <c r="D275" s="12"/>
      <c r="E275" s="56">
        <v>415131879814.52002</v>
      </c>
      <c r="F275" s="57">
        <v>395644584645.34003</v>
      </c>
      <c r="G275" s="58">
        <v>19487295169.18</v>
      </c>
      <c r="H275" s="48"/>
      <c r="I275" s="56">
        <v>254827113661</v>
      </c>
      <c r="J275" s="57">
        <v>242964902951.73999</v>
      </c>
      <c r="K275" s="58">
        <v>11862210709.26</v>
      </c>
      <c r="L275" s="48"/>
      <c r="M275" s="56">
        <v>24604224202.009998</v>
      </c>
      <c r="N275" s="57">
        <v>18753554484.66</v>
      </c>
      <c r="O275" s="58">
        <v>5850669717.3499994</v>
      </c>
      <c r="P275" s="48"/>
      <c r="Q275" s="56">
        <v>694563217677.53003</v>
      </c>
      <c r="R275" s="57">
        <v>657363042081.73999</v>
      </c>
      <c r="S275" s="58">
        <v>37200175595.790001</v>
      </c>
      <c r="T275" s="6"/>
    </row>
    <row r="276" spans="2:20">
      <c r="B276" s="1"/>
      <c r="C276" s="13" t="s">
        <v>1225</v>
      </c>
      <c r="D276" s="11"/>
      <c r="E276" s="52">
        <v>271407338656.54001</v>
      </c>
      <c r="F276" s="53">
        <v>271407338656.54001</v>
      </c>
      <c r="G276" s="54">
        <v>0</v>
      </c>
      <c r="H276" s="55"/>
      <c r="I276" s="52">
        <v>156081009835.31</v>
      </c>
      <c r="J276" s="53">
        <v>144669483681.19</v>
      </c>
      <c r="K276" s="54">
        <v>11411526154.120001</v>
      </c>
      <c r="L276" s="55"/>
      <c r="M276" s="52">
        <v>1348827248.4300001</v>
      </c>
      <c r="N276" s="53">
        <v>468148106.49000001</v>
      </c>
      <c r="O276" s="54">
        <v>880679141.94000006</v>
      </c>
      <c r="P276" s="55"/>
      <c r="Q276" s="52">
        <v>428837175740.28003</v>
      </c>
      <c r="R276" s="53">
        <v>416544970444.21997</v>
      </c>
      <c r="S276" s="54">
        <v>12292205296.059999</v>
      </c>
      <c r="T276" s="6"/>
    </row>
    <row r="277" spans="2:20" ht="25.5" customHeight="1">
      <c r="B277" s="1"/>
      <c r="C277" s="14" t="s">
        <v>1226</v>
      </c>
      <c r="D277" s="12"/>
      <c r="E277" s="56">
        <v>0</v>
      </c>
      <c r="F277" s="57">
        <v>0</v>
      </c>
      <c r="G277" s="58">
        <v>0</v>
      </c>
      <c r="H277" s="48"/>
      <c r="I277" s="56">
        <v>11411526154.120001</v>
      </c>
      <c r="J277" s="57">
        <v>0</v>
      </c>
      <c r="K277" s="58">
        <v>11411526154.120001</v>
      </c>
      <c r="L277" s="48"/>
      <c r="M277" s="56">
        <v>880679141.94000006</v>
      </c>
      <c r="N277" s="57">
        <v>0</v>
      </c>
      <c r="O277" s="58">
        <v>880679141.94000006</v>
      </c>
      <c r="P277" s="48"/>
      <c r="Q277" s="56">
        <v>12292205296.059999</v>
      </c>
      <c r="R277" s="57">
        <v>0</v>
      </c>
      <c r="S277" s="58">
        <v>12292205296.059999</v>
      </c>
      <c r="T277" s="6"/>
    </row>
    <row r="278" spans="2:20" ht="25.5" customHeight="1">
      <c r="B278" s="1"/>
      <c r="C278" s="13" t="s">
        <v>1227</v>
      </c>
      <c r="D278" s="11"/>
      <c r="E278" s="52">
        <v>0</v>
      </c>
      <c r="F278" s="53">
        <v>0</v>
      </c>
      <c r="G278" s="54">
        <v>0</v>
      </c>
      <c r="H278" s="55"/>
      <c r="I278" s="52">
        <v>0</v>
      </c>
      <c r="J278" s="53">
        <v>0</v>
      </c>
      <c r="K278" s="54">
        <v>0</v>
      </c>
      <c r="L278" s="55"/>
      <c r="M278" s="52">
        <v>31137290.739999998</v>
      </c>
      <c r="N278" s="53">
        <v>31137290.739999998</v>
      </c>
      <c r="O278" s="54">
        <v>0</v>
      </c>
      <c r="P278" s="55"/>
      <c r="Q278" s="52">
        <v>31137290.739999998</v>
      </c>
      <c r="R278" s="53">
        <v>31137290.739999998</v>
      </c>
      <c r="S278" s="54">
        <v>0</v>
      </c>
      <c r="T278" s="6"/>
    </row>
    <row r="279" spans="2:20" ht="25.5" customHeight="1">
      <c r="B279" s="1"/>
      <c r="C279" s="14" t="s">
        <v>1228</v>
      </c>
      <c r="D279" s="12"/>
      <c r="E279" s="56">
        <v>0</v>
      </c>
      <c r="F279" s="57">
        <v>0</v>
      </c>
      <c r="G279" s="58">
        <v>0</v>
      </c>
      <c r="H279" s="48"/>
      <c r="I279" s="56">
        <v>6158558.4199999999</v>
      </c>
      <c r="J279" s="57">
        <v>6158558.4199999999</v>
      </c>
      <c r="K279" s="58">
        <v>0</v>
      </c>
      <c r="L279" s="48"/>
      <c r="M279" s="56">
        <v>286905466.22000003</v>
      </c>
      <c r="N279" s="57">
        <v>286905466.22000003</v>
      </c>
      <c r="O279" s="58">
        <v>0</v>
      </c>
      <c r="P279" s="48"/>
      <c r="Q279" s="56">
        <v>293064024.63999999</v>
      </c>
      <c r="R279" s="57">
        <v>293064024.63999999</v>
      </c>
      <c r="S279" s="58">
        <v>0</v>
      </c>
      <c r="T279" s="6"/>
    </row>
    <row r="280" spans="2:20" ht="25.5" customHeight="1">
      <c r="B280" s="1"/>
      <c r="C280" s="13" t="s">
        <v>1229</v>
      </c>
      <c r="D280" s="11"/>
      <c r="E280" s="52">
        <v>154035722961.73001</v>
      </c>
      <c r="F280" s="53">
        <v>154035722961.73001</v>
      </c>
      <c r="G280" s="54">
        <v>0</v>
      </c>
      <c r="H280" s="55"/>
      <c r="I280" s="52">
        <v>0</v>
      </c>
      <c r="J280" s="53">
        <v>0</v>
      </c>
      <c r="K280" s="54">
        <v>0</v>
      </c>
      <c r="L280" s="55"/>
      <c r="M280" s="52">
        <v>69604054.780000001</v>
      </c>
      <c r="N280" s="53">
        <v>69604054.780000001</v>
      </c>
      <c r="O280" s="54">
        <v>0</v>
      </c>
      <c r="P280" s="55"/>
      <c r="Q280" s="52">
        <v>154105327016.51001</v>
      </c>
      <c r="R280" s="53">
        <v>154105327016.51001</v>
      </c>
      <c r="S280" s="54">
        <v>0</v>
      </c>
      <c r="T280" s="6"/>
    </row>
    <row r="281" spans="2:20" ht="25.5" customHeight="1">
      <c r="B281" s="1"/>
      <c r="C281" s="14" t="s">
        <v>1230</v>
      </c>
      <c r="D281" s="12"/>
      <c r="E281" s="56">
        <v>117371615694.81</v>
      </c>
      <c r="F281" s="57">
        <v>117371615694.81</v>
      </c>
      <c r="G281" s="58">
        <v>0</v>
      </c>
      <c r="H281" s="48"/>
      <c r="I281" s="56">
        <v>144663325122.76999</v>
      </c>
      <c r="J281" s="57">
        <v>144663325122.76999</v>
      </c>
      <c r="K281" s="58">
        <v>0</v>
      </c>
      <c r="L281" s="48"/>
      <c r="M281" s="56">
        <v>80501294.75</v>
      </c>
      <c r="N281" s="57">
        <v>80501294.75</v>
      </c>
      <c r="O281" s="58">
        <v>0</v>
      </c>
      <c r="P281" s="48"/>
      <c r="Q281" s="56">
        <v>262115442112.32999</v>
      </c>
      <c r="R281" s="57">
        <v>262115442112.32999</v>
      </c>
      <c r="S281" s="58">
        <v>0</v>
      </c>
      <c r="T281" s="6"/>
    </row>
    <row r="282" spans="2:20">
      <c r="B282" s="1"/>
      <c r="C282" s="13" t="s">
        <v>1231</v>
      </c>
      <c r="D282" s="11"/>
      <c r="E282" s="52">
        <v>0</v>
      </c>
      <c r="F282" s="53">
        <v>0</v>
      </c>
      <c r="G282" s="54">
        <v>0</v>
      </c>
      <c r="H282" s="55"/>
      <c r="I282" s="52">
        <v>73572613933.050003</v>
      </c>
      <c r="J282" s="53">
        <v>73572613933.050003</v>
      </c>
      <c r="K282" s="54">
        <v>0</v>
      </c>
      <c r="L282" s="55"/>
      <c r="M282" s="52">
        <v>16437458649.790001</v>
      </c>
      <c r="N282" s="53">
        <v>16437458649.790001</v>
      </c>
      <c r="O282" s="54">
        <v>0</v>
      </c>
      <c r="P282" s="55"/>
      <c r="Q282" s="52">
        <v>90010072582.839996</v>
      </c>
      <c r="R282" s="53">
        <v>90010072582.839996</v>
      </c>
      <c r="S282" s="54">
        <v>0</v>
      </c>
      <c r="T282" s="6"/>
    </row>
    <row r="283" spans="2:20">
      <c r="B283" s="1"/>
      <c r="C283" s="14" t="s">
        <v>1232</v>
      </c>
      <c r="D283" s="12"/>
      <c r="E283" s="56">
        <v>0</v>
      </c>
      <c r="F283" s="57">
        <v>0</v>
      </c>
      <c r="G283" s="58">
        <v>0</v>
      </c>
      <c r="H283" s="48"/>
      <c r="I283" s="56">
        <v>73572613933.050003</v>
      </c>
      <c r="J283" s="57">
        <v>73572613933.050003</v>
      </c>
      <c r="K283" s="58">
        <v>0</v>
      </c>
      <c r="L283" s="48"/>
      <c r="M283" s="56">
        <v>16437458649.790001</v>
      </c>
      <c r="N283" s="57">
        <v>16437458649.790001</v>
      </c>
      <c r="O283" s="58">
        <v>0</v>
      </c>
      <c r="P283" s="48"/>
      <c r="Q283" s="56">
        <v>90010072582.839996</v>
      </c>
      <c r="R283" s="57">
        <v>90010072582.839996</v>
      </c>
      <c r="S283" s="58">
        <v>0</v>
      </c>
      <c r="T283" s="6"/>
    </row>
    <row r="284" spans="2:20">
      <c r="B284" s="1"/>
      <c r="C284" s="13" t="s">
        <v>1233</v>
      </c>
      <c r="D284" s="11"/>
      <c r="E284" s="52">
        <v>21528628469.220001</v>
      </c>
      <c r="F284" s="53">
        <v>2361266380.2400022</v>
      </c>
      <c r="G284" s="54">
        <v>19167362088.98</v>
      </c>
      <c r="H284" s="55"/>
      <c r="I284" s="52">
        <v>6768411757.6400003</v>
      </c>
      <c r="J284" s="53">
        <v>6339566959.1000004</v>
      </c>
      <c r="K284" s="54">
        <v>428844798.54000002</v>
      </c>
      <c r="L284" s="55"/>
      <c r="M284" s="52">
        <v>5036789051.1400003</v>
      </c>
      <c r="N284" s="53">
        <v>844440402.51999998</v>
      </c>
      <c r="O284" s="54">
        <v>4192348648.6199999</v>
      </c>
      <c r="P284" s="55"/>
      <c r="Q284" s="52">
        <v>33333829278</v>
      </c>
      <c r="R284" s="53">
        <v>9545273741.8600006</v>
      </c>
      <c r="S284" s="54">
        <v>23788555536.139999</v>
      </c>
      <c r="T284" s="6"/>
    </row>
    <row r="285" spans="2:20">
      <c r="B285" s="1"/>
      <c r="C285" s="14" t="s">
        <v>1234</v>
      </c>
      <c r="D285" s="12"/>
      <c r="E285" s="56">
        <v>19167362088.98</v>
      </c>
      <c r="F285" s="57">
        <v>0</v>
      </c>
      <c r="G285" s="58">
        <v>19167362088.98</v>
      </c>
      <c r="H285" s="48"/>
      <c r="I285" s="56">
        <v>428844798.54000002</v>
      </c>
      <c r="J285" s="57">
        <v>0</v>
      </c>
      <c r="K285" s="58">
        <v>428844798.54000002</v>
      </c>
      <c r="L285" s="48"/>
      <c r="M285" s="56">
        <v>4192348648.6199999</v>
      </c>
      <c r="N285" s="57">
        <v>0</v>
      </c>
      <c r="O285" s="58">
        <v>4192348648.6199999</v>
      </c>
      <c r="P285" s="48"/>
      <c r="Q285" s="56">
        <v>23788555536.139999</v>
      </c>
      <c r="R285" s="57">
        <v>0</v>
      </c>
      <c r="S285" s="58">
        <v>23788555536.139999</v>
      </c>
      <c r="T285" s="6"/>
    </row>
    <row r="286" spans="2:20">
      <c r="B286" s="1"/>
      <c r="C286" s="13" t="s">
        <v>1235</v>
      </c>
      <c r="D286" s="11"/>
      <c r="E286" s="52">
        <v>0</v>
      </c>
      <c r="F286" s="53">
        <v>0</v>
      </c>
      <c r="G286" s="54">
        <v>0</v>
      </c>
      <c r="H286" s="55"/>
      <c r="I286" s="52">
        <v>194628266.56</v>
      </c>
      <c r="J286" s="53">
        <v>194628266.56</v>
      </c>
      <c r="K286" s="54">
        <v>0</v>
      </c>
      <c r="L286" s="55"/>
      <c r="M286" s="52">
        <v>346462244.56</v>
      </c>
      <c r="N286" s="53">
        <v>346462244.56</v>
      </c>
      <c r="O286" s="54">
        <v>0</v>
      </c>
      <c r="P286" s="55"/>
      <c r="Q286" s="52">
        <v>541090511.12</v>
      </c>
      <c r="R286" s="53">
        <v>541090511.12</v>
      </c>
      <c r="S286" s="54">
        <v>0</v>
      </c>
      <c r="T286" s="6"/>
    </row>
    <row r="287" spans="2:20">
      <c r="B287" s="1"/>
      <c r="C287" s="14" t="s">
        <v>1236</v>
      </c>
      <c r="D287" s="12"/>
      <c r="E287" s="56">
        <v>956830403.36000001</v>
      </c>
      <c r="F287" s="57">
        <v>956830403.36000001</v>
      </c>
      <c r="G287" s="58">
        <v>0</v>
      </c>
      <c r="H287" s="48"/>
      <c r="I287" s="56">
        <v>572546.25</v>
      </c>
      <c r="J287" s="57">
        <v>572546.25</v>
      </c>
      <c r="K287" s="58">
        <v>0</v>
      </c>
      <c r="L287" s="48"/>
      <c r="M287" s="56">
        <v>220367205.05000001</v>
      </c>
      <c r="N287" s="57">
        <v>220367205.05000001</v>
      </c>
      <c r="O287" s="58">
        <v>0</v>
      </c>
      <c r="P287" s="48"/>
      <c r="Q287" s="56">
        <v>1177770154.6600001</v>
      </c>
      <c r="R287" s="57">
        <v>1177770154.6600001</v>
      </c>
      <c r="S287" s="58">
        <v>0</v>
      </c>
      <c r="T287" s="6"/>
    </row>
    <row r="288" spans="2:20">
      <c r="B288" s="1"/>
      <c r="C288" s="13" t="s">
        <v>1237</v>
      </c>
      <c r="D288" s="11"/>
      <c r="E288" s="52">
        <v>1404435976.8800001</v>
      </c>
      <c r="F288" s="53">
        <v>1404435976.8800001</v>
      </c>
      <c r="G288" s="54">
        <v>0</v>
      </c>
      <c r="H288" s="55"/>
      <c r="I288" s="52">
        <v>6144366146.29</v>
      </c>
      <c r="J288" s="53">
        <v>6144366146.29</v>
      </c>
      <c r="K288" s="54">
        <v>0</v>
      </c>
      <c r="L288" s="55"/>
      <c r="M288" s="52">
        <v>277610952.91000003</v>
      </c>
      <c r="N288" s="53">
        <v>277610952.91000003</v>
      </c>
      <c r="O288" s="54">
        <v>0</v>
      </c>
      <c r="P288" s="55"/>
      <c r="Q288" s="52">
        <v>7826413076.0799999</v>
      </c>
      <c r="R288" s="53">
        <v>7826413076.0799999</v>
      </c>
      <c r="S288" s="54">
        <v>0</v>
      </c>
      <c r="T288" s="6"/>
    </row>
    <row r="289" spans="2:20">
      <c r="B289" s="1"/>
      <c r="C289" s="14" t="s">
        <v>1238</v>
      </c>
      <c r="D289" s="12"/>
      <c r="E289" s="56">
        <v>122195912688.75999</v>
      </c>
      <c r="F289" s="57">
        <v>121875979608.56</v>
      </c>
      <c r="G289" s="58">
        <v>319933080.19999999</v>
      </c>
      <c r="H289" s="48"/>
      <c r="I289" s="56">
        <v>18405078135</v>
      </c>
      <c r="J289" s="57">
        <v>18383238378.400002</v>
      </c>
      <c r="K289" s="58">
        <v>21839756.600000001</v>
      </c>
      <c r="L289" s="48"/>
      <c r="M289" s="56">
        <v>1781149252.6500001</v>
      </c>
      <c r="N289" s="57">
        <v>1003507325.86</v>
      </c>
      <c r="O289" s="58">
        <v>777641926.78999996</v>
      </c>
      <c r="P289" s="48"/>
      <c r="Q289" s="56">
        <v>142382140076.41</v>
      </c>
      <c r="R289" s="57">
        <v>141262725312.82001</v>
      </c>
      <c r="S289" s="58">
        <v>1119414763.5899999</v>
      </c>
      <c r="T289" s="6"/>
    </row>
    <row r="290" spans="2:20">
      <c r="B290" s="1"/>
      <c r="C290" s="13" t="s">
        <v>1239</v>
      </c>
      <c r="D290" s="11"/>
      <c r="E290" s="52">
        <v>319933080.19999999</v>
      </c>
      <c r="F290" s="53">
        <v>0</v>
      </c>
      <c r="G290" s="54">
        <v>319933080.19999999</v>
      </c>
      <c r="H290" s="55"/>
      <c r="I290" s="52">
        <v>21839756.600000001</v>
      </c>
      <c r="J290" s="53">
        <v>0</v>
      </c>
      <c r="K290" s="54">
        <v>21839756.600000001</v>
      </c>
      <c r="L290" s="55"/>
      <c r="M290" s="52">
        <v>777641926.78999996</v>
      </c>
      <c r="N290" s="53">
        <v>0</v>
      </c>
      <c r="O290" s="54">
        <v>777641926.78999996</v>
      </c>
      <c r="P290" s="55"/>
      <c r="Q290" s="52">
        <v>1119414763.5899999</v>
      </c>
      <c r="R290" s="53">
        <v>0</v>
      </c>
      <c r="S290" s="54">
        <v>1119414763.5899999</v>
      </c>
      <c r="T290" s="6"/>
    </row>
    <row r="291" spans="2:20">
      <c r="B291" s="1"/>
      <c r="C291" s="14" t="s">
        <v>1240</v>
      </c>
      <c r="D291" s="12"/>
      <c r="E291" s="56">
        <v>0</v>
      </c>
      <c r="F291" s="57">
        <v>0</v>
      </c>
      <c r="G291" s="58">
        <v>0</v>
      </c>
      <c r="H291" s="48"/>
      <c r="I291" s="56">
        <v>8597806927.2199993</v>
      </c>
      <c r="J291" s="57">
        <v>8597806927.2199993</v>
      </c>
      <c r="K291" s="58">
        <v>0</v>
      </c>
      <c r="L291" s="48"/>
      <c r="M291" s="56">
        <v>194898389.86000001</v>
      </c>
      <c r="N291" s="57">
        <v>194898389.86000001</v>
      </c>
      <c r="O291" s="58">
        <v>0</v>
      </c>
      <c r="P291" s="48"/>
      <c r="Q291" s="56">
        <v>8792705317.0799999</v>
      </c>
      <c r="R291" s="57">
        <v>8792705317.0799999</v>
      </c>
      <c r="S291" s="58">
        <v>0</v>
      </c>
      <c r="T291" s="6"/>
    </row>
    <row r="292" spans="2:20">
      <c r="B292" s="1"/>
      <c r="C292" s="13" t="s">
        <v>1241</v>
      </c>
      <c r="D292" s="11"/>
      <c r="E292" s="52">
        <v>33986508912.099998</v>
      </c>
      <c r="F292" s="53">
        <v>33986508912.099998</v>
      </c>
      <c r="G292" s="54">
        <v>0</v>
      </c>
      <c r="H292" s="55"/>
      <c r="I292" s="52">
        <v>396097.06</v>
      </c>
      <c r="J292" s="53">
        <v>396097.06</v>
      </c>
      <c r="K292" s="54">
        <v>0</v>
      </c>
      <c r="L292" s="55"/>
      <c r="M292" s="52">
        <v>798415348.10000002</v>
      </c>
      <c r="N292" s="53">
        <v>798415348.10000002</v>
      </c>
      <c r="O292" s="54">
        <v>0</v>
      </c>
      <c r="P292" s="55"/>
      <c r="Q292" s="52">
        <v>34785320357.260002</v>
      </c>
      <c r="R292" s="53">
        <v>34785320357.260002</v>
      </c>
      <c r="S292" s="54">
        <v>0</v>
      </c>
      <c r="T292" s="6"/>
    </row>
    <row r="293" spans="2:20">
      <c r="B293" s="1"/>
      <c r="C293" s="14" t="s">
        <v>1242</v>
      </c>
      <c r="D293" s="12"/>
      <c r="E293" s="56">
        <v>87889470696.460007</v>
      </c>
      <c r="F293" s="57">
        <v>87889470696.460007</v>
      </c>
      <c r="G293" s="58">
        <v>0</v>
      </c>
      <c r="H293" s="48"/>
      <c r="I293" s="56">
        <v>9785035354.1200008</v>
      </c>
      <c r="J293" s="57">
        <v>9785035354.1200008</v>
      </c>
      <c r="K293" s="58">
        <v>0</v>
      </c>
      <c r="L293" s="48"/>
      <c r="M293" s="56">
        <v>10193587.9</v>
      </c>
      <c r="N293" s="57">
        <v>10193587.9</v>
      </c>
      <c r="O293" s="58">
        <v>0</v>
      </c>
      <c r="P293" s="48"/>
      <c r="Q293" s="56">
        <v>97684699638.480011</v>
      </c>
      <c r="R293" s="57">
        <v>97684699638.480011</v>
      </c>
      <c r="S293" s="58">
        <v>0</v>
      </c>
      <c r="T293" s="6"/>
    </row>
    <row r="294" spans="2:20">
      <c r="B294" s="1"/>
      <c r="C294" s="13" t="s">
        <v>1243</v>
      </c>
      <c r="D294" s="11"/>
      <c r="E294" s="52">
        <v>2587361649.1100001</v>
      </c>
      <c r="F294" s="53">
        <v>0</v>
      </c>
      <c r="G294" s="54">
        <v>2587361649.1100001</v>
      </c>
      <c r="H294" s="55"/>
      <c r="I294" s="52">
        <v>16353079569.059999</v>
      </c>
      <c r="J294" s="53">
        <v>0</v>
      </c>
      <c r="K294" s="54">
        <v>16353079569.059999</v>
      </c>
      <c r="L294" s="55"/>
      <c r="M294" s="52">
        <v>20577788476.669998</v>
      </c>
      <c r="N294" s="53">
        <v>0</v>
      </c>
      <c r="O294" s="54">
        <v>20577788476.669998</v>
      </c>
      <c r="P294" s="55"/>
      <c r="Q294" s="52">
        <v>39518229694.839996</v>
      </c>
      <c r="R294" s="53">
        <v>0</v>
      </c>
      <c r="S294" s="54">
        <v>39518229694.839996</v>
      </c>
      <c r="T294" s="6"/>
    </row>
    <row r="295" spans="2:20" ht="25.5" customHeight="1">
      <c r="B295" s="1"/>
      <c r="C295" s="14" t="s">
        <v>1244</v>
      </c>
      <c r="D295" s="12"/>
      <c r="E295" s="56">
        <v>1991427049.3900001</v>
      </c>
      <c r="F295" s="57">
        <v>0</v>
      </c>
      <c r="G295" s="58">
        <v>1991427049.3900001</v>
      </c>
      <c r="H295" s="48"/>
      <c r="I295" s="56">
        <v>16034581334.059999</v>
      </c>
      <c r="J295" s="57">
        <v>0</v>
      </c>
      <c r="K295" s="58">
        <v>16034581334.059999</v>
      </c>
      <c r="L295" s="48"/>
      <c r="M295" s="56">
        <v>20371896792.119999</v>
      </c>
      <c r="N295" s="57">
        <v>0</v>
      </c>
      <c r="O295" s="58">
        <v>20371896792.119999</v>
      </c>
      <c r="P295" s="48"/>
      <c r="Q295" s="56">
        <v>38397905175.57</v>
      </c>
      <c r="R295" s="57">
        <v>0</v>
      </c>
      <c r="S295" s="58">
        <v>38397905175.57</v>
      </c>
      <c r="T295" s="6"/>
    </row>
    <row r="296" spans="2:20" ht="25.5" customHeight="1">
      <c r="B296" s="1"/>
      <c r="C296" s="13" t="s">
        <v>1245</v>
      </c>
      <c r="D296" s="11"/>
      <c r="E296" s="52">
        <v>1991427049.3900001</v>
      </c>
      <c r="F296" s="53">
        <v>0</v>
      </c>
      <c r="G296" s="54">
        <v>1991427049.3900001</v>
      </c>
      <c r="H296" s="55"/>
      <c r="I296" s="52">
        <v>16034581334.059999</v>
      </c>
      <c r="J296" s="53">
        <v>0</v>
      </c>
      <c r="K296" s="54">
        <v>16034581334.059999</v>
      </c>
      <c r="L296" s="55"/>
      <c r="M296" s="52">
        <v>20371896792.119999</v>
      </c>
      <c r="N296" s="53">
        <v>0</v>
      </c>
      <c r="O296" s="54">
        <v>20371896792.119999</v>
      </c>
      <c r="P296" s="55"/>
      <c r="Q296" s="52">
        <v>38397905175.57</v>
      </c>
      <c r="R296" s="53">
        <v>0</v>
      </c>
      <c r="S296" s="54">
        <v>38397905175.57</v>
      </c>
      <c r="T296" s="6"/>
    </row>
    <row r="297" spans="2:20" ht="25.5" customHeight="1">
      <c r="B297" s="1"/>
      <c r="C297" s="14" t="s">
        <v>1246</v>
      </c>
      <c r="D297" s="12"/>
      <c r="E297" s="56">
        <v>595934599.72000003</v>
      </c>
      <c r="F297" s="57">
        <v>0</v>
      </c>
      <c r="G297" s="58">
        <v>595934599.72000003</v>
      </c>
      <c r="H297" s="48"/>
      <c r="I297" s="56">
        <v>318498235</v>
      </c>
      <c r="J297" s="57">
        <v>0</v>
      </c>
      <c r="K297" s="58">
        <v>318498235</v>
      </c>
      <c r="L297" s="48"/>
      <c r="M297" s="56">
        <v>205891684.55000001</v>
      </c>
      <c r="N297" s="57">
        <v>0</v>
      </c>
      <c r="O297" s="58">
        <v>205891684.55000001</v>
      </c>
      <c r="P297" s="48"/>
      <c r="Q297" s="56">
        <v>1120324519.27</v>
      </c>
      <c r="R297" s="57">
        <v>0</v>
      </c>
      <c r="S297" s="58">
        <v>1120324519.27</v>
      </c>
      <c r="T297" s="6"/>
    </row>
    <row r="298" spans="2:20" ht="25.5" customHeight="1">
      <c r="B298" s="1"/>
      <c r="C298" s="13" t="s">
        <v>1247</v>
      </c>
      <c r="D298" s="11"/>
      <c r="E298" s="52">
        <v>595934599.72000003</v>
      </c>
      <c r="F298" s="53">
        <v>0</v>
      </c>
      <c r="G298" s="54">
        <v>595934599.72000003</v>
      </c>
      <c r="H298" s="55"/>
      <c r="I298" s="52">
        <v>318498235</v>
      </c>
      <c r="J298" s="53">
        <v>0</v>
      </c>
      <c r="K298" s="54">
        <v>318498235</v>
      </c>
      <c r="L298" s="55"/>
      <c r="M298" s="52">
        <v>205891684.55000001</v>
      </c>
      <c r="N298" s="53">
        <v>0</v>
      </c>
      <c r="O298" s="54">
        <v>205891684.55000001</v>
      </c>
      <c r="P298" s="55"/>
      <c r="Q298" s="52">
        <v>1120324519.27</v>
      </c>
      <c r="R298" s="53">
        <v>0</v>
      </c>
      <c r="S298" s="54">
        <v>1120324519.27</v>
      </c>
      <c r="T298" s="6"/>
    </row>
    <row r="299" spans="2:20">
      <c r="B299" s="1"/>
      <c r="C299" s="14" t="s">
        <v>1248</v>
      </c>
      <c r="D299" s="12"/>
      <c r="E299" s="56">
        <v>0</v>
      </c>
      <c r="F299" s="57">
        <v>0</v>
      </c>
      <c r="G299" s="58">
        <v>0</v>
      </c>
      <c r="H299" s="48"/>
      <c r="I299" s="56">
        <v>263809767.77000001</v>
      </c>
      <c r="J299" s="57">
        <v>0</v>
      </c>
      <c r="K299" s="58">
        <v>263809767.77000001</v>
      </c>
      <c r="L299" s="48"/>
      <c r="M299" s="56">
        <v>125953221.31999999</v>
      </c>
      <c r="N299" s="57">
        <v>0</v>
      </c>
      <c r="O299" s="58">
        <v>125953221.31999999</v>
      </c>
      <c r="P299" s="48"/>
      <c r="Q299" s="56">
        <v>389762989.08999997</v>
      </c>
      <c r="R299" s="57">
        <v>0</v>
      </c>
      <c r="S299" s="58">
        <v>389762989.08999997</v>
      </c>
      <c r="T299" s="6"/>
    </row>
    <row r="300" spans="2:20" ht="25.5" customHeight="1">
      <c r="B300" s="1"/>
      <c r="C300" s="13" t="s">
        <v>1249</v>
      </c>
      <c r="D300" s="11"/>
      <c r="E300" s="52">
        <v>0</v>
      </c>
      <c r="F300" s="53">
        <v>0</v>
      </c>
      <c r="G300" s="54">
        <v>0</v>
      </c>
      <c r="H300" s="55"/>
      <c r="I300" s="52">
        <v>263809767.77000001</v>
      </c>
      <c r="J300" s="53">
        <v>0</v>
      </c>
      <c r="K300" s="54">
        <v>263809767.77000001</v>
      </c>
      <c r="L300" s="55"/>
      <c r="M300" s="52">
        <v>125953221.31999999</v>
      </c>
      <c r="N300" s="53">
        <v>0</v>
      </c>
      <c r="O300" s="54">
        <v>125953221.31999999</v>
      </c>
      <c r="P300" s="55"/>
      <c r="Q300" s="52">
        <v>389762989.08999997</v>
      </c>
      <c r="R300" s="53">
        <v>0</v>
      </c>
      <c r="S300" s="54">
        <v>389762989.08999997</v>
      </c>
      <c r="T300" s="6"/>
    </row>
    <row r="301" spans="2:20">
      <c r="B301" s="1"/>
      <c r="C301" s="14" t="s">
        <v>1250</v>
      </c>
      <c r="D301" s="12"/>
      <c r="E301" s="56">
        <v>0</v>
      </c>
      <c r="F301" s="57">
        <v>0</v>
      </c>
      <c r="G301" s="58">
        <v>0</v>
      </c>
      <c r="H301" s="48"/>
      <c r="I301" s="56">
        <v>112927472.93000001</v>
      </c>
      <c r="J301" s="57">
        <v>0</v>
      </c>
      <c r="K301" s="58">
        <v>112927472.93000001</v>
      </c>
      <c r="L301" s="48"/>
      <c r="M301" s="56">
        <v>1018762979.85</v>
      </c>
      <c r="N301" s="57">
        <v>0</v>
      </c>
      <c r="O301" s="58">
        <v>1018762979.85</v>
      </c>
      <c r="P301" s="48"/>
      <c r="Q301" s="56">
        <v>1131690452.78</v>
      </c>
      <c r="R301" s="57">
        <v>0</v>
      </c>
      <c r="S301" s="58">
        <v>1131690452.78</v>
      </c>
      <c r="T301" s="6"/>
    </row>
    <row r="302" spans="2:20">
      <c r="B302" s="1"/>
      <c r="C302" s="13" t="s">
        <v>1251</v>
      </c>
      <c r="D302" s="11"/>
      <c r="E302" s="52">
        <v>0</v>
      </c>
      <c r="F302" s="53">
        <v>0</v>
      </c>
      <c r="G302" s="54">
        <v>0</v>
      </c>
      <c r="H302" s="55"/>
      <c r="I302" s="52">
        <v>112927472.93000001</v>
      </c>
      <c r="J302" s="53">
        <v>0</v>
      </c>
      <c r="K302" s="54">
        <v>112927472.93000001</v>
      </c>
      <c r="L302" s="55"/>
      <c r="M302" s="52">
        <v>1018762979.85</v>
      </c>
      <c r="N302" s="53">
        <v>0</v>
      </c>
      <c r="O302" s="54">
        <v>1018762979.85</v>
      </c>
      <c r="P302" s="55"/>
      <c r="Q302" s="52">
        <v>1131690452.78</v>
      </c>
      <c r="R302" s="53">
        <v>0</v>
      </c>
      <c r="S302" s="54">
        <v>1131690452.78</v>
      </c>
      <c r="T302" s="6"/>
    </row>
    <row r="303" spans="2:20">
      <c r="B303" s="1"/>
      <c r="C303" s="14" t="s">
        <v>1252</v>
      </c>
      <c r="D303" s="12"/>
      <c r="E303" s="56">
        <v>857660107.13</v>
      </c>
      <c r="F303" s="57">
        <v>0</v>
      </c>
      <c r="G303" s="58">
        <v>857660107.13</v>
      </c>
      <c r="H303" s="48"/>
      <c r="I303" s="56">
        <v>9144558.1400000006</v>
      </c>
      <c r="J303" s="57">
        <v>0</v>
      </c>
      <c r="K303" s="58">
        <v>9144558.1400000006</v>
      </c>
      <c r="L303" s="48"/>
      <c r="M303" s="56">
        <v>1840232.2</v>
      </c>
      <c r="N303" s="57">
        <v>0</v>
      </c>
      <c r="O303" s="58">
        <v>1840232.2</v>
      </c>
      <c r="P303" s="48"/>
      <c r="Q303" s="56">
        <v>868644897.47000003</v>
      </c>
      <c r="R303" s="57">
        <v>0</v>
      </c>
      <c r="S303" s="58">
        <v>868644897.47000003</v>
      </c>
      <c r="T303" s="6"/>
    </row>
    <row r="304" spans="2:20">
      <c r="B304" s="1"/>
      <c r="C304" s="13" t="s">
        <v>1253</v>
      </c>
      <c r="D304" s="11"/>
      <c r="E304" s="52">
        <v>857660107.13</v>
      </c>
      <c r="F304" s="53">
        <v>0</v>
      </c>
      <c r="G304" s="54">
        <v>857660107.13</v>
      </c>
      <c r="H304" s="55"/>
      <c r="I304" s="52">
        <v>9144558.1400000006</v>
      </c>
      <c r="J304" s="53">
        <v>0</v>
      </c>
      <c r="K304" s="54">
        <v>9144558.1400000006</v>
      </c>
      <c r="L304" s="55"/>
      <c r="M304" s="52">
        <v>1840232.2</v>
      </c>
      <c r="N304" s="53">
        <v>0</v>
      </c>
      <c r="O304" s="54">
        <v>1840232.2</v>
      </c>
      <c r="P304" s="55"/>
      <c r="Q304" s="52">
        <v>868644897.47000003</v>
      </c>
      <c r="R304" s="53">
        <v>0</v>
      </c>
      <c r="S304" s="54">
        <v>868644897.47000003</v>
      </c>
      <c r="T304" s="6"/>
    </row>
    <row r="305" spans="2:20">
      <c r="B305" s="1"/>
      <c r="C305" s="14" t="s">
        <v>1254</v>
      </c>
      <c r="D305" s="12"/>
      <c r="E305" s="56">
        <v>111156.45</v>
      </c>
      <c r="F305" s="57">
        <v>111156.45</v>
      </c>
      <c r="G305" s="58">
        <v>0</v>
      </c>
      <c r="H305" s="48"/>
      <c r="I305" s="56">
        <v>225480570.56999999</v>
      </c>
      <c r="J305" s="57">
        <v>225480570.56999999</v>
      </c>
      <c r="K305" s="58">
        <v>0</v>
      </c>
      <c r="L305" s="48"/>
      <c r="M305" s="56">
        <v>1090430166.99</v>
      </c>
      <c r="N305" s="57">
        <v>674853840.70000005</v>
      </c>
      <c r="O305" s="58">
        <v>415576326.29000002</v>
      </c>
      <c r="P305" s="48"/>
      <c r="Q305" s="56">
        <v>1316021894.01</v>
      </c>
      <c r="R305" s="57">
        <v>900445567.72000003</v>
      </c>
      <c r="S305" s="58">
        <v>415576326.29000002</v>
      </c>
      <c r="T305" s="6"/>
    </row>
    <row r="306" spans="2:20">
      <c r="B306" s="1"/>
      <c r="C306" s="13" t="s">
        <v>1255</v>
      </c>
      <c r="D306" s="11"/>
      <c r="E306" s="52">
        <v>111156.45</v>
      </c>
      <c r="F306" s="53">
        <v>111156.45</v>
      </c>
      <c r="G306" s="54">
        <v>0</v>
      </c>
      <c r="H306" s="55"/>
      <c r="I306" s="52">
        <v>225480570.56999999</v>
      </c>
      <c r="J306" s="53">
        <v>225480570.56999999</v>
      </c>
      <c r="K306" s="54">
        <v>0</v>
      </c>
      <c r="L306" s="55"/>
      <c r="M306" s="52">
        <v>674853840.70000005</v>
      </c>
      <c r="N306" s="53">
        <v>674853840.70000005</v>
      </c>
      <c r="O306" s="54">
        <v>0</v>
      </c>
      <c r="P306" s="55"/>
      <c r="Q306" s="52">
        <v>900445567.72000003</v>
      </c>
      <c r="R306" s="53">
        <v>900445567.72000003</v>
      </c>
      <c r="S306" s="54">
        <v>0</v>
      </c>
      <c r="T306" s="6"/>
    </row>
    <row r="307" spans="2:20" ht="25.5" customHeight="1">
      <c r="B307" s="1"/>
      <c r="C307" s="14" t="s">
        <v>1256</v>
      </c>
      <c r="D307" s="12"/>
      <c r="E307" s="56">
        <v>0</v>
      </c>
      <c r="F307" s="57">
        <v>0</v>
      </c>
      <c r="G307" s="58">
        <v>0</v>
      </c>
      <c r="H307" s="48"/>
      <c r="I307" s="56">
        <v>11449415.289999999</v>
      </c>
      <c r="J307" s="57">
        <v>11449415.289999999</v>
      </c>
      <c r="K307" s="58">
        <v>0</v>
      </c>
      <c r="L307" s="48"/>
      <c r="M307" s="56">
        <v>440091525.01999998</v>
      </c>
      <c r="N307" s="57">
        <v>440091525.01999998</v>
      </c>
      <c r="O307" s="58">
        <v>0</v>
      </c>
      <c r="P307" s="48"/>
      <c r="Q307" s="56">
        <v>451540940.31</v>
      </c>
      <c r="R307" s="57">
        <v>451540940.31</v>
      </c>
      <c r="S307" s="58">
        <v>0</v>
      </c>
      <c r="T307" s="6"/>
    </row>
    <row r="308" spans="2:20" ht="25.5" customHeight="1">
      <c r="B308" s="1"/>
      <c r="C308" s="13" t="s">
        <v>1257</v>
      </c>
      <c r="D308" s="11"/>
      <c r="E308" s="52">
        <v>18702.45</v>
      </c>
      <c r="F308" s="53">
        <v>18702.45</v>
      </c>
      <c r="G308" s="54">
        <v>0</v>
      </c>
      <c r="H308" s="55"/>
      <c r="I308" s="52">
        <v>16816983.870000001</v>
      </c>
      <c r="J308" s="53">
        <v>16816983.870000001</v>
      </c>
      <c r="K308" s="54">
        <v>0</v>
      </c>
      <c r="L308" s="55"/>
      <c r="M308" s="52">
        <v>31987355.25</v>
      </c>
      <c r="N308" s="53">
        <v>31987355.25</v>
      </c>
      <c r="O308" s="54">
        <v>0</v>
      </c>
      <c r="P308" s="55"/>
      <c r="Q308" s="52">
        <v>48823041.57</v>
      </c>
      <c r="R308" s="53">
        <v>48823041.57</v>
      </c>
      <c r="S308" s="54">
        <v>0</v>
      </c>
      <c r="T308" s="6"/>
    </row>
    <row r="309" spans="2:20" ht="25.5" customHeight="1">
      <c r="B309" s="1"/>
      <c r="C309" s="14" t="s">
        <v>1258</v>
      </c>
      <c r="D309" s="12"/>
      <c r="E309" s="56">
        <v>92454</v>
      </c>
      <c r="F309" s="57">
        <v>92454</v>
      </c>
      <c r="G309" s="58">
        <v>0</v>
      </c>
      <c r="H309" s="48"/>
      <c r="I309" s="56">
        <v>197214171.41</v>
      </c>
      <c r="J309" s="57">
        <v>197214171.41</v>
      </c>
      <c r="K309" s="58">
        <v>0</v>
      </c>
      <c r="L309" s="48"/>
      <c r="M309" s="56">
        <v>202774960.43000001</v>
      </c>
      <c r="N309" s="57">
        <v>202774960.43000001</v>
      </c>
      <c r="O309" s="58">
        <v>0</v>
      </c>
      <c r="P309" s="48"/>
      <c r="Q309" s="56">
        <v>400081585.83999997</v>
      </c>
      <c r="R309" s="57">
        <v>400081585.83999997</v>
      </c>
      <c r="S309" s="58">
        <v>0</v>
      </c>
      <c r="T309" s="6"/>
    </row>
    <row r="310" spans="2:20">
      <c r="B310" s="1"/>
      <c r="C310" s="13" t="s">
        <v>1259</v>
      </c>
      <c r="D310" s="11"/>
      <c r="E310" s="52">
        <v>0</v>
      </c>
      <c r="F310" s="53">
        <v>0</v>
      </c>
      <c r="G310" s="54">
        <v>0</v>
      </c>
      <c r="H310" s="55"/>
      <c r="I310" s="52">
        <v>0</v>
      </c>
      <c r="J310" s="53">
        <v>0</v>
      </c>
      <c r="K310" s="54">
        <v>0</v>
      </c>
      <c r="L310" s="55"/>
      <c r="M310" s="52">
        <v>415576326.29000002</v>
      </c>
      <c r="N310" s="53">
        <v>0</v>
      </c>
      <c r="O310" s="54">
        <v>415576326.29000002</v>
      </c>
      <c r="P310" s="55"/>
      <c r="Q310" s="52">
        <v>415576326.29000002</v>
      </c>
      <c r="R310" s="53">
        <v>0</v>
      </c>
      <c r="S310" s="54">
        <v>415576326.29000002</v>
      </c>
      <c r="T310" s="6"/>
    </row>
    <row r="311" spans="2:20" ht="25.5" customHeight="1">
      <c r="B311" s="1"/>
      <c r="C311" s="14" t="s">
        <v>1260</v>
      </c>
      <c r="D311" s="12"/>
      <c r="E311" s="56">
        <v>0</v>
      </c>
      <c r="F311" s="57">
        <v>0</v>
      </c>
      <c r="G311" s="58">
        <v>0</v>
      </c>
      <c r="H311" s="48"/>
      <c r="I311" s="56">
        <v>0</v>
      </c>
      <c r="J311" s="57">
        <v>0</v>
      </c>
      <c r="K311" s="58">
        <v>0</v>
      </c>
      <c r="L311" s="48"/>
      <c r="M311" s="56">
        <v>415576326.29000002</v>
      </c>
      <c r="N311" s="57">
        <v>0</v>
      </c>
      <c r="O311" s="58">
        <v>415576326.29000002</v>
      </c>
      <c r="P311" s="48"/>
      <c r="Q311" s="56">
        <v>415576326.29000002</v>
      </c>
      <c r="R311" s="57">
        <v>0</v>
      </c>
      <c r="S311" s="58">
        <v>415576326.29000002</v>
      </c>
      <c r="T311" s="6"/>
    </row>
    <row r="312" spans="2:20">
      <c r="B312" s="1"/>
      <c r="C312" s="13" t="s">
        <v>1261</v>
      </c>
      <c r="D312" s="11"/>
      <c r="E312" s="52">
        <v>48494562880.690002</v>
      </c>
      <c r="F312" s="53">
        <v>47822971542.779999</v>
      </c>
      <c r="G312" s="54">
        <v>671591337.90999997</v>
      </c>
      <c r="H312" s="55"/>
      <c r="I312" s="52">
        <v>540036264644.23999</v>
      </c>
      <c r="J312" s="53">
        <v>96555679.049988002</v>
      </c>
      <c r="K312" s="54">
        <v>539939708965.19</v>
      </c>
      <c r="L312" s="55"/>
      <c r="M312" s="52">
        <v>6809937484.6499996</v>
      </c>
      <c r="N312" s="53">
        <v>136534393.549999</v>
      </c>
      <c r="O312" s="54">
        <v>6673403091.1000004</v>
      </c>
      <c r="P312" s="55"/>
      <c r="Q312" s="52">
        <v>595340765009.58008</v>
      </c>
      <c r="R312" s="53">
        <v>48056061615.380127</v>
      </c>
      <c r="S312" s="54">
        <v>547284703394.20001</v>
      </c>
      <c r="T312" s="6"/>
    </row>
    <row r="313" spans="2:20">
      <c r="B313" s="1"/>
      <c r="C313" s="14" t="s">
        <v>1262</v>
      </c>
      <c r="D313" s="12"/>
      <c r="E313" s="56">
        <v>671591337.90999997</v>
      </c>
      <c r="F313" s="57">
        <v>0</v>
      </c>
      <c r="G313" s="58">
        <v>671591337.90999997</v>
      </c>
      <c r="H313" s="48"/>
      <c r="I313" s="56">
        <v>539939708965.19</v>
      </c>
      <c r="J313" s="57">
        <v>0</v>
      </c>
      <c r="K313" s="58">
        <v>539939708965.19</v>
      </c>
      <c r="L313" s="48"/>
      <c r="M313" s="56">
        <v>6673403091.1000004</v>
      </c>
      <c r="N313" s="57">
        <v>0</v>
      </c>
      <c r="O313" s="58">
        <v>6673403091.1000004</v>
      </c>
      <c r="P313" s="48"/>
      <c r="Q313" s="56">
        <v>547284703394.20001</v>
      </c>
      <c r="R313" s="57">
        <v>0</v>
      </c>
      <c r="S313" s="58">
        <v>547284703394.20001</v>
      </c>
      <c r="T313" s="6"/>
    </row>
    <row r="314" spans="2:20">
      <c r="B314" s="1"/>
      <c r="C314" s="13" t="s">
        <v>1263</v>
      </c>
      <c r="D314" s="11"/>
      <c r="E314" s="52">
        <v>46614504259.510002</v>
      </c>
      <c r="F314" s="53">
        <v>46614504259.510002</v>
      </c>
      <c r="G314" s="54">
        <v>0</v>
      </c>
      <c r="H314" s="55"/>
      <c r="I314" s="52">
        <v>96524179.049999997</v>
      </c>
      <c r="J314" s="53">
        <v>96524179.049999997</v>
      </c>
      <c r="K314" s="54">
        <v>0</v>
      </c>
      <c r="L314" s="55"/>
      <c r="M314" s="52">
        <v>32749364.859999999</v>
      </c>
      <c r="N314" s="53">
        <v>32749364.859999999</v>
      </c>
      <c r="O314" s="54">
        <v>0</v>
      </c>
      <c r="P314" s="55"/>
      <c r="Q314" s="52">
        <v>46743777803.420013</v>
      </c>
      <c r="R314" s="53">
        <v>46743777803.420013</v>
      </c>
      <c r="S314" s="54">
        <v>0</v>
      </c>
      <c r="T314" s="6"/>
    </row>
    <row r="315" spans="2:20">
      <c r="B315" s="1"/>
      <c r="C315" s="14" t="s">
        <v>1264</v>
      </c>
      <c r="D315" s="12"/>
      <c r="E315" s="56">
        <v>0</v>
      </c>
      <c r="F315" s="57">
        <v>0</v>
      </c>
      <c r="G315" s="58">
        <v>0</v>
      </c>
      <c r="H315" s="48"/>
      <c r="I315" s="56">
        <v>31500</v>
      </c>
      <c r="J315" s="57">
        <v>31500</v>
      </c>
      <c r="K315" s="58">
        <v>0</v>
      </c>
      <c r="L315" s="48"/>
      <c r="M315" s="56">
        <v>0</v>
      </c>
      <c r="N315" s="57">
        <v>0</v>
      </c>
      <c r="O315" s="58">
        <v>0</v>
      </c>
      <c r="P315" s="48"/>
      <c r="Q315" s="56">
        <v>31500</v>
      </c>
      <c r="R315" s="57">
        <v>31500</v>
      </c>
      <c r="S315" s="58">
        <v>0</v>
      </c>
      <c r="T315" s="6"/>
    </row>
    <row r="316" spans="2:20" ht="25.5" customHeight="1">
      <c r="B316" s="1"/>
      <c r="C316" s="13" t="s">
        <v>1265</v>
      </c>
      <c r="D316" s="11"/>
      <c r="E316" s="52">
        <v>992516341.89999998</v>
      </c>
      <c r="F316" s="53">
        <v>992516341.89999998</v>
      </c>
      <c r="G316" s="54">
        <v>0</v>
      </c>
      <c r="H316" s="55"/>
      <c r="I316" s="52">
        <v>0</v>
      </c>
      <c r="J316" s="53">
        <v>0</v>
      </c>
      <c r="K316" s="54">
        <v>0</v>
      </c>
      <c r="L316" s="55"/>
      <c r="M316" s="52">
        <v>0</v>
      </c>
      <c r="N316" s="53">
        <v>0</v>
      </c>
      <c r="O316" s="54">
        <v>0</v>
      </c>
      <c r="P316" s="55"/>
      <c r="Q316" s="52">
        <v>992516341.89999998</v>
      </c>
      <c r="R316" s="53">
        <v>992516341.89999998</v>
      </c>
      <c r="S316" s="54">
        <v>0</v>
      </c>
      <c r="T316" s="6"/>
    </row>
    <row r="317" spans="2:20" ht="25.5" customHeight="1">
      <c r="B317" s="1"/>
      <c r="C317" s="14" t="s">
        <v>1266</v>
      </c>
      <c r="D317" s="12"/>
      <c r="E317" s="56">
        <v>215950941.37</v>
      </c>
      <c r="F317" s="57">
        <v>215950941.37</v>
      </c>
      <c r="G317" s="58">
        <v>0</v>
      </c>
      <c r="H317" s="48"/>
      <c r="I317" s="56">
        <v>0</v>
      </c>
      <c r="J317" s="57">
        <v>0</v>
      </c>
      <c r="K317" s="58">
        <v>0</v>
      </c>
      <c r="L317" s="48"/>
      <c r="M317" s="56">
        <v>103785028.69</v>
      </c>
      <c r="N317" s="57">
        <v>103785028.69</v>
      </c>
      <c r="O317" s="58">
        <v>0</v>
      </c>
      <c r="P317" s="48"/>
      <c r="Q317" s="56">
        <v>319735970.06</v>
      </c>
      <c r="R317" s="57">
        <v>319735970.06</v>
      </c>
      <c r="S317" s="58">
        <v>0</v>
      </c>
      <c r="T317" s="6"/>
    </row>
    <row r="318" spans="2:20" ht="25.5" customHeight="1">
      <c r="B318" s="1"/>
      <c r="C318" s="13" t="s">
        <v>1267</v>
      </c>
      <c r="D318" s="11"/>
      <c r="E318" s="52">
        <v>810215124393.91003</v>
      </c>
      <c r="F318" s="53">
        <v>442029431679.76001</v>
      </c>
      <c r="G318" s="54">
        <v>368185692714.15002</v>
      </c>
      <c r="H318" s="55"/>
      <c r="I318" s="52">
        <v>372864357194.67999</v>
      </c>
      <c r="J318" s="53">
        <v>7376102161.2800293</v>
      </c>
      <c r="K318" s="54">
        <v>365488255033.40002</v>
      </c>
      <c r="L318" s="55"/>
      <c r="M318" s="52">
        <v>93359149713.529999</v>
      </c>
      <c r="N318" s="53">
        <v>4328021119.019989</v>
      </c>
      <c r="O318" s="54">
        <v>89031128594.51001</v>
      </c>
      <c r="P318" s="55"/>
      <c r="Q318" s="52">
        <v>1276438631302.1201</v>
      </c>
      <c r="R318" s="53">
        <v>453733554960.06012</v>
      </c>
      <c r="S318" s="54">
        <v>822705076342.06006</v>
      </c>
      <c r="T318" s="6"/>
    </row>
    <row r="319" spans="2:20" ht="25.5" customHeight="1">
      <c r="B319" s="1"/>
      <c r="C319" s="14" t="s">
        <v>1268</v>
      </c>
      <c r="D319" s="12"/>
      <c r="E319" s="56">
        <v>279430047570.82001</v>
      </c>
      <c r="F319" s="57">
        <v>15208924385.73999</v>
      </c>
      <c r="G319" s="58">
        <v>264221123185.07999</v>
      </c>
      <c r="H319" s="48"/>
      <c r="I319" s="56">
        <v>320209194162.01001</v>
      </c>
      <c r="J319" s="57">
        <v>10819962.550048999</v>
      </c>
      <c r="K319" s="58">
        <v>320198374199.46002</v>
      </c>
      <c r="L319" s="48"/>
      <c r="M319" s="56">
        <v>45494771543.739998</v>
      </c>
      <c r="N319" s="57">
        <v>3815805051.650002</v>
      </c>
      <c r="O319" s="58">
        <v>41678966492.089996</v>
      </c>
      <c r="P319" s="48"/>
      <c r="Q319" s="56">
        <v>645134013276.57007</v>
      </c>
      <c r="R319" s="57">
        <v>19035549399.94006</v>
      </c>
      <c r="S319" s="58">
        <v>626098463876.63</v>
      </c>
      <c r="T319" s="6"/>
    </row>
    <row r="320" spans="2:20">
      <c r="B320" s="1"/>
      <c r="C320" s="13" t="s">
        <v>1269</v>
      </c>
      <c r="D320" s="11"/>
      <c r="E320" s="52">
        <v>12744169653.9</v>
      </c>
      <c r="F320" s="53">
        <v>0</v>
      </c>
      <c r="G320" s="54">
        <v>12744169653.9</v>
      </c>
      <c r="H320" s="55"/>
      <c r="I320" s="52">
        <v>1614082807.75</v>
      </c>
      <c r="J320" s="53">
        <v>0</v>
      </c>
      <c r="K320" s="54">
        <v>1614082807.75</v>
      </c>
      <c r="L320" s="55"/>
      <c r="M320" s="52">
        <v>2391604600.4000001</v>
      </c>
      <c r="N320" s="53">
        <v>0</v>
      </c>
      <c r="O320" s="54">
        <v>2391604600.4000001</v>
      </c>
      <c r="P320" s="55"/>
      <c r="Q320" s="52">
        <v>16749857062.049999</v>
      </c>
      <c r="R320" s="53">
        <v>0</v>
      </c>
      <c r="S320" s="54">
        <v>16749857062.049999</v>
      </c>
      <c r="T320" s="6"/>
    </row>
    <row r="321" spans="2:20">
      <c r="B321" s="1"/>
      <c r="C321" s="14" t="s">
        <v>1270</v>
      </c>
      <c r="D321" s="12"/>
      <c r="E321" s="56">
        <v>12744169653.9</v>
      </c>
      <c r="F321" s="57">
        <v>0</v>
      </c>
      <c r="G321" s="58">
        <v>12744169653.9</v>
      </c>
      <c r="H321" s="48"/>
      <c r="I321" s="56">
        <v>1614082807.75</v>
      </c>
      <c r="J321" s="57">
        <v>0</v>
      </c>
      <c r="K321" s="58">
        <v>1614082807.75</v>
      </c>
      <c r="L321" s="48"/>
      <c r="M321" s="56">
        <v>2391604600.4000001</v>
      </c>
      <c r="N321" s="57">
        <v>0</v>
      </c>
      <c r="O321" s="58">
        <v>2391604600.4000001</v>
      </c>
      <c r="P321" s="48"/>
      <c r="Q321" s="56">
        <v>16749857062.049999</v>
      </c>
      <c r="R321" s="57">
        <v>0</v>
      </c>
      <c r="S321" s="58">
        <v>16749857062.049999</v>
      </c>
      <c r="T321" s="6"/>
    </row>
    <row r="322" spans="2:20">
      <c r="B322" s="1"/>
      <c r="C322" s="13" t="s">
        <v>1271</v>
      </c>
      <c r="D322" s="11"/>
      <c r="E322" s="52">
        <v>3613068.09</v>
      </c>
      <c r="F322" s="53">
        <v>0</v>
      </c>
      <c r="G322" s="54">
        <v>3613068.09</v>
      </c>
      <c r="H322" s="55"/>
      <c r="I322" s="52">
        <v>7311.58</v>
      </c>
      <c r="J322" s="53">
        <v>0</v>
      </c>
      <c r="K322" s="54">
        <v>7311.58</v>
      </c>
      <c r="L322" s="55"/>
      <c r="M322" s="52">
        <v>1019089.88</v>
      </c>
      <c r="N322" s="53">
        <v>0</v>
      </c>
      <c r="O322" s="54">
        <v>1019089.88</v>
      </c>
      <c r="P322" s="55"/>
      <c r="Q322" s="52">
        <v>4639469.55</v>
      </c>
      <c r="R322" s="53">
        <v>0</v>
      </c>
      <c r="S322" s="54">
        <v>4639469.55</v>
      </c>
      <c r="T322" s="6"/>
    </row>
    <row r="323" spans="2:20">
      <c r="B323" s="1"/>
      <c r="C323" s="14" t="s">
        <v>1272</v>
      </c>
      <c r="D323" s="12"/>
      <c r="E323" s="56">
        <v>3613068.09</v>
      </c>
      <c r="F323" s="57">
        <v>0</v>
      </c>
      <c r="G323" s="58">
        <v>3613068.09</v>
      </c>
      <c r="H323" s="48"/>
      <c r="I323" s="56">
        <v>7311.58</v>
      </c>
      <c r="J323" s="57">
        <v>0</v>
      </c>
      <c r="K323" s="58">
        <v>7311.58</v>
      </c>
      <c r="L323" s="48"/>
      <c r="M323" s="56">
        <v>1019089.88</v>
      </c>
      <c r="N323" s="57">
        <v>0</v>
      </c>
      <c r="O323" s="58">
        <v>1019089.88</v>
      </c>
      <c r="P323" s="48"/>
      <c r="Q323" s="56">
        <v>4639469.55</v>
      </c>
      <c r="R323" s="57">
        <v>0</v>
      </c>
      <c r="S323" s="58">
        <v>4639469.55</v>
      </c>
      <c r="T323" s="6"/>
    </row>
    <row r="324" spans="2:20">
      <c r="B324" s="1"/>
      <c r="C324" s="13" t="s">
        <v>1273</v>
      </c>
      <c r="D324" s="11"/>
      <c r="E324" s="52">
        <v>0</v>
      </c>
      <c r="F324" s="53">
        <v>0</v>
      </c>
      <c r="G324" s="54">
        <v>0</v>
      </c>
      <c r="H324" s="55"/>
      <c r="I324" s="52">
        <v>168053312883.54001</v>
      </c>
      <c r="J324" s="53">
        <v>0</v>
      </c>
      <c r="K324" s="54">
        <v>168053312883.54001</v>
      </c>
      <c r="L324" s="55"/>
      <c r="M324" s="52">
        <v>325365983.20999998</v>
      </c>
      <c r="N324" s="53">
        <v>0</v>
      </c>
      <c r="O324" s="54">
        <v>325365983.20999998</v>
      </c>
      <c r="P324" s="55"/>
      <c r="Q324" s="52">
        <v>168378678866.75</v>
      </c>
      <c r="R324" s="53">
        <v>0</v>
      </c>
      <c r="S324" s="54">
        <v>168378678866.75</v>
      </c>
      <c r="T324" s="6"/>
    </row>
    <row r="325" spans="2:20">
      <c r="B325" s="1"/>
      <c r="C325" s="14" t="s">
        <v>1274</v>
      </c>
      <c r="D325" s="12"/>
      <c r="E325" s="56">
        <v>0</v>
      </c>
      <c r="F325" s="57">
        <v>0</v>
      </c>
      <c r="G325" s="58">
        <v>0</v>
      </c>
      <c r="H325" s="48"/>
      <c r="I325" s="56">
        <v>168053312883.54001</v>
      </c>
      <c r="J325" s="57">
        <v>0</v>
      </c>
      <c r="K325" s="58">
        <v>168053312883.54001</v>
      </c>
      <c r="L325" s="48"/>
      <c r="M325" s="56">
        <v>325365983.20999998</v>
      </c>
      <c r="N325" s="57">
        <v>0</v>
      </c>
      <c r="O325" s="58">
        <v>325365983.20999998</v>
      </c>
      <c r="P325" s="48"/>
      <c r="Q325" s="56">
        <v>168378678866.75</v>
      </c>
      <c r="R325" s="57">
        <v>0</v>
      </c>
      <c r="S325" s="58">
        <v>168378678866.75</v>
      </c>
      <c r="T325" s="6"/>
    </row>
    <row r="326" spans="2:20">
      <c r="B326" s="1"/>
      <c r="C326" s="13" t="s">
        <v>1275</v>
      </c>
      <c r="D326" s="11"/>
      <c r="E326" s="52">
        <v>47276917.490000002</v>
      </c>
      <c r="F326" s="53">
        <v>1236677.3700000001</v>
      </c>
      <c r="G326" s="54">
        <v>46040240.119999997</v>
      </c>
      <c r="H326" s="55"/>
      <c r="I326" s="52">
        <v>555123881.64999998</v>
      </c>
      <c r="J326" s="53">
        <v>294792.62</v>
      </c>
      <c r="K326" s="54">
        <v>554829089.02999997</v>
      </c>
      <c r="L326" s="55"/>
      <c r="M326" s="52">
        <v>1384807285.01</v>
      </c>
      <c r="N326" s="53">
        <v>12526569.960000001</v>
      </c>
      <c r="O326" s="54">
        <v>1372280715.05</v>
      </c>
      <c r="P326" s="55"/>
      <c r="Q326" s="52">
        <v>1987208084.1500001</v>
      </c>
      <c r="R326" s="53">
        <v>14058039.949999999</v>
      </c>
      <c r="S326" s="54">
        <v>1973150044.2</v>
      </c>
      <c r="T326" s="6"/>
    </row>
    <row r="327" spans="2:20" ht="25.5" customHeight="1">
      <c r="B327" s="1"/>
      <c r="C327" s="14" t="s">
        <v>1276</v>
      </c>
      <c r="D327" s="12"/>
      <c r="E327" s="56">
        <v>46040240.119999997</v>
      </c>
      <c r="F327" s="57">
        <v>0</v>
      </c>
      <c r="G327" s="58">
        <v>46040240.119999997</v>
      </c>
      <c r="H327" s="48"/>
      <c r="I327" s="56">
        <v>554829089.02999997</v>
      </c>
      <c r="J327" s="57">
        <v>0</v>
      </c>
      <c r="K327" s="58">
        <v>554829089.02999997</v>
      </c>
      <c r="L327" s="48"/>
      <c r="M327" s="56">
        <v>1372280715.05</v>
      </c>
      <c r="N327" s="57">
        <v>0</v>
      </c>
      <c r="O327" s="58">
        <v>1372280715.05</v>
      </c>
      <c r="P327" s="48"/>
      <c r="Q327" s="56">
        <v>1973150044.2</v>
      </c>
      <c r="R327" s="57">
        <v>0</v>
      </c>
      <c r="S327" s="58">
        <v>1973150044.2</v>
      </c>
      <c r="T327" s="6"/>
    </row>
    <row r="328" spans="2:20" ht="25.5" customHeight="1">
      <c r="B328" s="1"/>
      <c r="C328" s="13" t="s">
        <v>1277</v>
      </c>
      <c r="D328" s="11"/>
      <c r="E328" s="52">
        <v>0</v>
      </c>
      <c r="F328" s="53">
        <v>0</v>
      </c>
      <c r="G328" s="54">
        <v>0</v>
      </c>
      <c r="H328" s="55"/>
      <c r="I328" s="52">
        <v>0</v>
      </c>
      <c r="J328" s="53">
        <v>0</v>
      </c>
      <c r="K328" s="54">
        <v>0</v>
      </c>
      <c r="L328" s="55"/>
      <c r="M328" s="52">
        <v>2874850.23</v>
      </c>
      <c r="N328" s="53">
        <v>2874850.23</v>
      </c>
      <c r="O328" s="54">
        <v>0</v>
      </c>
      <c r="P328" s="55"/>
      <c r="Q328" s="52">
        <v>2874850.23</v>
      </c>
      <c r="R328" s="53">
        <v>2874850.23</v>
      </c>
      <c r="S328" s="54">
        <v>0</v>
      </c>
      <c r="T328" s="6"/>
    </row>
    <row r="329" spans="2:20" ht="25.5" customHeight="1">
      <c r="B329" s="1"/>
      <c r="C329" s="14" t="s">
        <v>1278</v>
      </c>
      <c r="D329" s="12"/>
      <c r="E329" s="56">
        <v>0</v>
      </c>
      <c r="F329" s="57">
        <v>0</v>
      </c>
      <c r="G329" s="58">
        <v>0</v>
      </c>
      <c r="H329" s="48"/>
      <c r="I329" s="56">
        <v>294792.62</v>
      </c>
      <c r="J329" s="57">
        <v>294792.62</v>
      </c>
      <c r="K329" s="58">
        <v>0</v>
      </c>
      <c r="L329" s="48"/>
      <c r="M329" s="56">
        <v>442102.54</v>
      </c>
      <c r="N329" s="57">
        <v>442102.54</v>
      </c>
      <c r="O329" s="58">
        <v>0</v>
      </c>
      <c r="P329" s="48"/>
      <c r="Q329" s="56">
        <v>736895.16</v>
      </c>
      <c r="R329" s="57">
        <v>736895.16</v>
      </c>
      <c r="S329" s="58">
        <v>0</v>
      </c>
      <c r="T329" s="6"/>
    </row>
    <row r="330" spans="2:20" ht="25.5" customHeight="1">
      <c r="B330" s="1"/>
      <c r="C330" s="13" t="s">
        <v>1279</v>
      </c>
      <c r="D330" s="11"/>
      <c r="E330" s="52">
        <v>1236677.3700000001</v>
      </c>
      <c r="F330" s="53">
        <v>1236677.3700000001</v>
      </c>
      <c r="G330" s="54">
        <v>0</v>
      </c>
      <c r="H330" s="55"/>
      <c r="I330" s="52">
        <v>0</v>
      </c>
      <c r="J330" s="53">
        <v>0</v>
      </c>
      <c r="K330" s="54">
        <v>0</v>
      </c>
      <c r="L330" s="55"/>
      <c r="M330" s="52">
        <v>2010945.2</v>
      </c>
      <c r="N330" s="53">
        <v>2010945.2</v>
      </c>
      <c r="O330" s="54">
        <v>0</v>
      </c>
      <c r="P330" s="55"/>
      <c r="Q330" s="52">
        <v>3247622.57</v>
      </c>
      <c r="R330" s="53">
        <v>3247622.57</v>
      </c>
      <c r="S330" s="54">
        <v>0</v>
      </c>
      <c r="T330" s="6"/>
    </row>
    <row r="331" spans="2:20" ht="25.5" customHeight="1">
      <c r="B331" s="1"/>
      <c r="C331" s="14" t="s">
        <v>1280</v>
      </c>
      <c r="D331" s="12"/>
      <c r="E331" s="56">
        <v>0</v>
      </c>
      <c r="F331" s="57">
        <v>0</v>
      </c>
      <c r="G331" s="58">
        <v>0</v>
      </c>
      <c r="H331" s="48"/>
      <c r="I331" s="56">
        <v>0</v>
      </c>
      <c r="J331" s="57">
        <v>0</v>
      </c>
      <c r="K331" s="58">
        <v>0</v>
      </c>
      <c r="L331" s="48"/>
      <c r="M331" s="56">
        <v>7198671.9900000002</v>
      </c>
      <c r="N331" s="57">
        <v>7198671.9900000002</v>
      </c>
      <c r="O331" s="58">
        <v>0</v>
      </c>
      <c r="P331" s="48"/>
      <c r="Q331" s="56">
        <v>7198671.9900000002</v>
      </c>
      <c r="R331" s="57">
        <v>7198671.9900000002</v>
      </c>
      <c r="S331" s="58">
        <v>0</v>
      </c>
      <c r="T331" s="6"/>
    </row>
    <row r="332" spans="2:20">
      <c r="B332" s="1"/>
      <c r="C332" s="13" t="s">
        <v>1281</v>
      </c>
      <c r="D332" s="11"/>
      <c r="E332" s="52">
        <v>1221696925.0799999</v>
      </c>
      <c r="F332" s="53">
        <v>0</v>
      </c>
      <c r="G332" s="54">
        <v>1221696925.0799999</v>
      </c>
      <c r="H332" s="55"/>
      <c r="I332" s="52">
        <v>415940525.18000001</v>
      </c>
      <c r="J332" s="53">
        <v>0</v>
      </c>
      <c r="K332" s="54">
        <v>415940525.18000001</v>
      </c>
      <c r="L332" s="55"/>
      <c r="M332" s="52">
        <v>282867092.19</v>
      </c>
      <c r="N332" s="53">
        <v>0</v>
      </c>
      <c r="O332" s="54">
        <v>282867092.19</v>
      </c>
      <c r="P332" s="55"/>
      <c r="Q332" s="52">
        <v>1920504542.45</v>
      </c>
      <c r="R332" s="53">
        <v>0</v>
      </c>
      <c r="S332" s="54">
        <v>1920504542.45</v>
      </c>
      <c r="T332" s="6"/>
    </row>
    <row r="333" spans="2:20" ht="25.5" customHeight="1">
      <c r="B333" s="1"/>
      <c r="C333" s="14" t="s">
        <v>1282</v>
      </c>
      <c r="D333" s="12"/>
      <c r="E333" s="56">
        <v>1221696925.0799999</v>
      </c>
      <c r="F333" s="57">
        <v>0</v>
      </c>
      <c r="G333" s="58">
        <v>1221696925.0799999</v>
      </c>
      <c r="H333" s="48"/>
      <c r="I333" s="56">
        <v>415940525.18000001</v>
      </c>
      <c r="J333" s="57">
        <v>0</v>
      </c>
      <c r="K333" s="58">
        <v>415940525.18000001</v>
      </c>
      <c r="L333" s="48"/>
      <c r="M333" s="56">
        <v>282867092.19</v>
      </c>
      <c r="N333" s="57">
        <v>0</v>
      </c>
      <c r="O333" s="58">
        <v>282867092.19</v>
      </c>
      <c r="P333" s="48"/>
      <c r="Q333" s="56">
        <v>1920504542.45</v>
      </c>
      <c r="R333" s="57">
        <v>0</v>
      </c>
      <c r="S333" s="58">
        <v>1920504542.45</v>
      </c>
      <c r="T333" s="6"/>
    </row>
    <row r="334" spans="2:20">
      <c r="B334" s="1"/>
      <c r="C334" s="13" t="s">
        <v>1283</v>
      </c>
      <c r="D334" s="11"/>
      <c r="E334" s="52">
        <v>1221524.57</v>
      </c>
      <c r="F334" s="53">
        <v>0</v>
      </c>
      <c r="G334" s="54">
        <v>1221524.57</v>
      </c>
      <c r="H334" s="55"/>
      <c r="I334" s="52">
        <v>8000739.1799999997</v>
      </c>
      <c r="J334" s="53">
        <v>0</v>
      </c>
      <c r="K334" s="54">
        <v>8000739.1799999997</v>
      </c>
      <c r="L334" s="55"/>
      <c r="M334" s="52">
        <v>385062.82</v>
      </c>
      <c r="N334" s="53">
        <v>0</v>
      </c>
      <c r="O334" s="54">
        <v>385062.82</v>
      </c>
      <c r="P334" s="55"/>
      <c r="Q334" s="52">
        <v>9607326.5700000003</v>
      </c>
      <c r="R334" s="53">
        <v>0</v>
      </c>
      <c r="S334" s="54">
        <v>9607326.5700000003</v>
      </c>
      <c r="T334" s="6"/>
    </row>
    <row r="335" spans="2:20" ht="25.5" customHeight="1">
      <c r="B335" s="1"/>
      <c r="C335" s="14" t="s">
        <v>1284</v>
      </c>
      <c r="D335" s="12"/>
      <c r="E335" s="56">
        <v>1221524.57</v>
      </c>
      <c r="F335" s="57">
        <v>0</v>
      </c>
      <c r="G335" s="58">
        <v>1221524.57</v>
      </c>
      <c r="H335" s="48"/>
      <c r="I335" s="56">
        <v>8000739.1799999997</v>
      </c>
      <c r="J335" s="57">
        <v>0</v>
      </c>
      <c r="K335" s="58">
        <v>8000739.1799999997</v>
      </c>
      <c r="L335" s="48"/>
      <c r="M335" s="56">
        <v>385062.82</v>
      </c>
      <c r="N335" s="57">
        <v>0</v>
      </c>
      <c r="O335" s="58">
        <v>385062.82</v>
      </c>
      <c r="P335" s="48"/>
      <c r="Q335" s="56">
        <v>9607326.5700000003</v>
      </c>
      <c r="R335" s="57">
        <v>0</v>
      </c>
      <c r="S335" s="58">
        <v>9607326.5700000003</v>
      </c>
      <c r="T335" s="6"/>
    </row>
    <row r="336" spans="2:20" ht="25.5" customHeight="1">
      <c r="B336" s="1"/>
      <c r="C336" s="13" t="s">
        <v>1285</v>
      </c>
      <c r="D336" s="11"/>
      <c r="E336" s="52">
        <v>265396865823.60001</v>
      </c>
      <c r="F336" s="53">
        <v>15207687708.370001</v>
      </c>
      <c r="G336" s="54">
        <v>250189178115.23001</v>
      </c>
      <c r="H336" s="55"/>
      <c r="I336" s="52">
        <v>149545860329.41</v>
      </c>
      <c r="J336" s="53">
        <v>10525169.929993</v>
      </c>
      <c r="K336" s="54">
        <v>149535335159.48001</v>
      </c>
      <c r="L336" s="55"/>
      <c r="M336" s="52">
        <v>41058216678.669998</v>
      </c>
      <c r="N336" s="53">
        <v>3803278481.6899948</v>
      </c>
      <c r="O336" s="54">
        <v>37254938196.980003</v>
      </c>
      <c r="P336" s="55"/>
      <c r="Q336" s="52">
        <v>456000942831.68011</v>
      </c>
      <c r="R336" s="53">
        <v>19021491359.990051</v>
      </c>
      <c r="S336" s="54">
        <v>436979451471.69</v>
      </c>
      <c r="T336" s="6"/>
    </row>
    <row r="337" spans="2:20" ht="25.5" customHeight="1">
      <c r="B337" s="1"/>
      <c r="C337" s="14" t="s">
        <v>1286</v>
      </c>
      <c r="D337" s="12"/>
      <c r="E337" s="56">
        <v>250189178115.23001</v>
      </c>
      <c r="F337" s="57">
        <v>0</v>
      </c>
      <c r="G337" s="58">
        <v>250189178115.23001</v>
      </c>
      <c r="H337" s="48"/>
      <c r="I337" s="56">
        <v>149535335159.48001</v>
      </c>
      <c r="J337" s="57">
        <v>0</v>
      </c>
      <c r="K337" s="58">
        <v>149535335159.48001</v>
      </c>
      <c r="L337" s="48"/>
      <c r="M337" s="56">
        <v>37254938196.980003</v>
      </c>
      <c r="N337" s="57">
        <v>0</v>
      </c>
      <c r="O337" s="58">
        <v>37254938196.980003</v>
      </c>
      <c r="P337" s="48"/>
      <c r="Q337" s="56">
        <v>436979451471.69012</v>
      </c>
      <c r="R337" s="57">
        <v>0</v>
      </c>
      <c r="S337" s="58">
        <v>436979451471.69012</v>
      </c>
      <c r="T337" s="6"/>
    </row>
    <row r="338" spans="2:20" ht="25.5" customHeight="1">
      <c r="B338" s="1"/>
      <c r="C338" s="13" t="s">
        <v>1287</v>
      </c>
      <c r="D338" s="11"/>
      <c r="E338" s="52">
        <v>23247.439999999999</v>
      </c>
      <c r="F338" s="53">
        <v>23247.439999999999</v>
      </c>
      <c r="G338" s="54">
        <v>0</v>
      </c>
      <c r="H338" s="55"/>
      <c r="I338" s="52">
        <v>2589745.4</v>
      </c>
      <c r="J338" s="53">
        <v>2589745.4</v>
      </c>
      <c r="K338" s="54">
        <v>0</v>
      </c>
      <c r="L338" s="55"/>
      <c r="M338" s="52">
        <v>919033368.47000003</v>
      </c>
      <c r="N338" s="53">
        <v>919033368.47000003</v>
      </c>
      <c r="O338" s="54">
        <v>0</v>
      </c>
      <c r="P338" s="55"/>
      <c r="Q338" s="52">
        <v>921646361.30999994</v>
      </c>
      <c r="R338" s="53">
        <v>921646361.30999994</v>
      </c>
      <c r="S338" s="54">
        <v>0</v>
      </c>
      <c r="T338" s="6"/>
    </row>
    <row r="339" spans="2:20" ht="38.25" customHeight="1">
      <c r="B339" s="1"/>
      <c r="C339" s="14" t="s">
        <v>1288</v>
      </c>
      <c r="D339" s="12"/>
      <c r="E339" s="56">
        <v>0</v>
      </c>
      <c r="F339" s="57">
        <v>0</v>
      </c>
      <c r="G339" s="58">
        <v>0</v>
      </c>
      <c r="H339" s="48"/>
      <c r="I339" s="56">
        <v>7346832.7999999998</v>
      </c>
      <c r="J339" s="57">
        <v>7346832.7999999998</v>
      </c>
      <c r="K339" s="58">
        <v>0</v>
      </c>
      <c r="L339" s="48"/>
      <c r="M339" s="56">
        <v>55510473.380000003</v>
      </c>
      <c r="N339" s="57">
        <v>55510473.380000003</v>
      </c>
      <c r="O339" s="58">
        <v>0</v>
      </c>
      <c r="P339" s="48"/>
      <c r="Q339" s="56">
        <v>62857306.18</v>
      </c>
      <c r="R339" s="57">
        <v>62857306.18</v>
      </c>
      <c r="S339" s="58">
        <v>0</v>
      </c>
      <c r="T339" s="6"/>
    </row>
    <row r="340" spans="2:20" ht="38.25" customHeight="1">
      <c r="B340" s="1"/>
      <c r="C340" s="13" t="s">
        <v>1289</v>
      </c>
      <c r="D340" s="11"/>
      <c r="E340" s="52">
        <v>14864697325.84</v>
      </c>
      <c r="F340" s="53">
        <v>14864697325.84</v>
      </c>
      <c r="G340" s="54">
        <v>0</v>
      </c>
      <c r="H340" s="55"/>
      <c r="I340" s="52">
        <v>0</v>
      </c>
      <c r="J340" s="53">
        <v>0</v>
      </c>
      <c r="K340" s="54">
        <v>0</v>
      </c>
      <c r="L340" s="55"/>
      <c r="M340" s="52">
        <v>2443870393.9899998</v>
      </c>
      <c r="N340" s="53">
        <v>2443870393.9899998</v>
      </c>
      <c r="O340" s="54">
        <v>0</v>
      </c>
      <c r="P340" s="55"/>
      <c r="Q340" s="52">
        <v>17308567719.830002</v>
      </c>
      <c r="R340" s="53">
        <v>17308567719.830002</v>
      </c>
      <c r="S340" s="54">
        <v>0</v>
      </c>
      <c r="T340" s="6"/>
    </row>
    <row r="341" spans="2:20" ht="38.25" customHeight="1">
      <c r="B341" s="1"/>
      <c r="C341" s="14" t="s">
        <v>1290</v>
      </c>
      <c r="D341" s="12"/>
      <c r="E341" s="56">
        <v>342967135.08999997</v>
      </c>
      <c r="F341" s="57">
        <v>342967135.08999997</v>
      </c>
      <c r="G341" s="58">
        <v>0</v>
      </c>
      <c r="H341" s="48"/>
      <c r="I341" s="56">
        <v>588591.73</v>
      </c>
      <c r="J341" s="57">
        <v>588591.73</v>
      </c>
      <c r="K341" s="58">
        <v>0</v>
      </c>
      <c r="L341" s="48"/>
      <c r="M341" s="56">
        <v>384864245.85000002</v>
      </c>
      <c r="N341" s="57">
        <v>384864245.85000002</v>
      </c>
      <c r="O341" s="58">
        <v>0</v>
      </c>
      <c r="P341" s="48"/>
      <c r="Q341" s="56">
        <v>728419972.66999996</v>
      </c>
      <c r="R341" s="57">
        <v>728419972.66999996</v>
      </c>
      <c r="S341" s="58">
        <v>0</v>
      </c>
      <c r="T341" s="6"/>
    </row>
    <row r="342" spans="2:20" ht="25.5" customHeight="1">
      <c r="B342" s="1"/>
      <c r="C342" s="13" t="s">
        <v>1291</v>
      </c>
      <c r="D342" s="11"/>
      <c r="E342" s="52">
        <v>15203658.09</v>
      </c>
      <c r="F342" s="53">
        <v>0</v>
      </c>
      <c r="G342" s="54">
        <v>15203658.09</v>
      </c>
      <c r="H342" s="55"/>
      <c r="I342" s="52">
        <v>16865683.719999999</v>
      </c>
      <c r="J342" s="53">
        <v>0</v>
      </c>
      <c r="K342" s="54">
        <v>16865683.719999999</v>
      </c>
      <c r="L342" s="55"/>
      <c r="M342" s="52">
        <v>50505751.560000002</v>
      </c>
      <c r="N342" s="53">
        <v>0</v>
      </c>
      <c r="O342" s="54">
        <v>50505751.560000002</v>
      </c>
      <c r="P342" s="55"/>
      <c r="Q342" s="52">
        <v>82575093.370000005</v>
      </c>
      <c r="R342" s="53">
        <v>0</v>
      </c>
      <c r="S342" s="54">
        <v>82575093.370000005</v>
      </c>
      <c r="T342" s="6"/>
    </row>
    <row r="343" spans="2:20" ht="25.5" customHeight="1">
      <c r="B343" s="1"/>
      <c r="C343" s="14" t="s">
        <v>1292</v>
      </c>
      <c r="D343" s="12"/>
      <c r="E343" s="56">
        <v>15203658.09</v>
      </c>
      <c r="F343" s="57">
        <v>0</v>
      </c>
      <c r="G343" s="58">
        <v>15203658.09</v>
      </c>
      <c r="H343" s="48"/>
      <c r="I343" s="56">
        <v>16865683.719999999</v>
      </c>
      <c r="J343" s="57">
        <v>0</v>
      </c>
      <c r="K343" s="58">
        <v>16865683.719999999</v>
      </c>
      <c r="L343" s="48"/>
      <c r="M343" s="56">
        <v>50505751.560000002</v>
      </c>
      <c r="N343" s="57">
        <v>0</v>
      </c>
      <c r="O343" s="58">
        <v>50505751.560000002</v>
      </c>
      <c r="P343" s="48"/>
      <c r="Q343" s="56">
        <v>82575093.370000005</v>
      </c>
      <c r="R343" s="57">
        <v>0</v>
      </c>
      <c r="S343" s="58">
        <v>82575093.370000005</v>
      </c>
      <c r="T343" s="6"/>
    </row>
    <row r="344" spans="2:20">
      <c r="B344" s="1"/>
      <c r="C344" s="13" t="s">
        <v>1293</v>
      </c>
      <c r="D344" s="11"/>
      <c r="E344" s="52">
        <v>182480269.44999999</v>
      </c>
      <c r="F344" s="53">
        <v>0</v>
      </c>
      <c r="G344" s="54">
        <v>182480269.44999999</v>
      </c>
      <c r="H344" s="55"/>
      <c r="I344" s="52">
        <v>111846005.38</v>
      </c>
      <c r="J344" s="53">
        <v>0</v>
      </c>
      <c r="K344" s="54">
        <v>111846005.38</v>
      </c>
      <c r="L344" s="55"/>
      <c r="M344" s="52">
        <v>566421809.54999995</v>
      </c>
      <c r="N344" s="53">
        <v>288554.83</v>
      </c>
      <c r="O344" s="54">
        <v>566133254.72000003</v>
      </c>
      <c r="P344" s="55"/>
      <c r="Q344" s="52">
        <v>860748084.38</v>
      </c>
      <c r="R344" s="53">
        <v>288554.83</v>
      </c>
      <c r="S344" s="54">
        <v>860459529.54999995</v>
      </c>
      <c r="T344" s="6"/>
    </row>
    <row r="345" spans="2:20">
      <c r="B345" s="1"/>
      <c r="C345" s="14" t="s">
        <v>1294</v>
      </c>
      <c r="D345" s="12"/>
      <c r="E345" s="56">
        <v>0</v>
      </c>
      <c r="F345" s="57">
        <v>0</v>
      </c>
      <c r="G345" s="58">
        <v>0</v>
      </c>
      <c r="H345" s="48"/>
      <c r="I345" s="56">
        <v>2796115.06</v>
      </c>
      <c r="J345" s="57">
        <v>0</v>
      </c>
      <c r="K345" s="58">
        <v>2796115.06</v>
      </c>
      <c r="L345" s="48"/>
      <c r="M345" s="56">
        <v>79263508.189999998</v>
      </c>
      <c r="N345" s="57">
        <v>0</v>
      </c>
      <c r="O345" s="58">
        <v>79263508.189999998</v>
      </c>
      <c r="P345" s="48"/>
      <c r="Q345" s="56">
        <v>82059623.25</v>
      </c>
      <c r="R345" s="57">
        <v>0</v>
      </c>
      <c r="S345" s="58">
        <v>82059623.25</v>
      </c>
      <c r="T345" s="6"/>
    </row>
    <row r="346" spans="2:20">
      <c r="B346" s="1"/>
      <c r="C346" s="13" t="s">
        <v>1295</v>
      </c>
      <c r="D346" s="11"/>
      <c r="E346" s="52">
        <v>0</v>
      </c>
      <c r="F346" s="53">
        <v>0</v>
      </c>
      <c r="G346" s="54">
        <v>0</v>
      </c>
      <c r="H346" s="55"/>
      <c r="I346" s="52">
        <v>2796115.06</v>
      </c>
      <c r="J346" s="53">
        <v>0</v>
      </c>
      <c r="K346" s="54">
        <v>2796115.06</v>
      </c>
      <c r="L346" s="55"/>
      <c r="M346" s="52">
        <v>79263508.189999998</v>
      </c>
      <c r="N346" s="53">
        <v>0</v>
      </c>
      <c r="O346" s="54">
        <v>79263508.189999998</v>
      </c>
      <c r="P346" s="55"/>
      <c r="Q346" s="52">
        <v>82059623.25</v>
      </c>
      <c r="R346" s="53">
        <v>0</v>
      </c>
      <c r="S346" s="54">
        <v>82059623.25</v>
      </c>
      <c r="T346" s="6"/>
    </row>
    <row r="347" spans="2:20">
      <c r="B347" s="1"/>
      <c r="C347" s="14" t="s">
        <v>1296</v>
      </c>
      <c r="D347" s="12"/>
      <c r="E347" s="56">
        <v>0</v>
      </c>
      <c r="F347" s="57">
        <v>0</v>
      </c>
      <c r="G347" s="58">
        <v>0</v>
      </c>
      <c r="H347" s="48"/>
      <c r="I347" s="56">
        <v>0</v>
      </c>
      <c r="J347" s="57">
        <v>0</v>
      </c>
      <c r="K347" s="58">
        <v>0</v>
      </c>
      <c r="L347" s="48"/>
      <c r="M347" s="56">
        <v>0</v>
      </c>
      <c r="N347" s="57">
        <v>0</v>
      </c>
      <c r="O347" s="58">
        <v>0</v>
      </c>
      <c r="P347" s="48"/>
      <c r="Q347" s="56">
        <v>0</v>
      </c>
      <c r="R347" s="57">
        <v>0</v>
      </c>
      <c r="S347" s="58">
        <v>0</v>
      </c>
      <c r="T347" s="6"/>
    </row>
    <row r="348" spans="2:20" ht="25.5" customHeight="1">
      <c r="B348" s="1"/>
      <c r="C348" s="13" t="s">
        <v>1297</v>
      </c>
      <c r="D348" s="11"/>
      <c r="E348" s="52">
        <v>0</v>
      </c>
      <c r="F348" s="53">
        <v>0</v>
      </c>
      <c r="G348" s="54">
        <v>0</v>
      </c>
      <c r="H348" s="55"/>
      <c r="I348" s="52">
        <v>0</v>
      </c>
      <c r="J348" s="53">
        <v>0</v>
      </c>
      <c r="K348" s="54">
        <v>0</v>
      </c>
      <c r="L348" s="55"/>
      <c r="M348" s="52">
        <v>0</v>
      </c>
      <c r="N348" s="53">
        <v>0</v>
      </c>
      <c r="O348" s="54">
        <v>0</v>
      </c>
      <c r="P348" s="55"/>
      <c r="Q348" s="52">
        <v>0</v>
      </c>
      <c r="R348" s="53">
        <v>0</v>
      </c>
      <c r="S348" s="54">
        <v>0</v>
      </c>
      <c r="T348" s="6"/>
    </row>
    <row r="349" spans="2:20" ht="25.5" customHeight="1">
      <c r="B349" s="1"/>
      <c r="C349" s="14" t="s">
        <v>1298</v>
      </c>
      <c r="D349" s="12"/>
      <c r="E349" s="56">
        <v>0</v>
      </c>
      <c r="F349" s="57">
        <v>0</v>
      </c>
      <c r="G349" s="58">
        <v>0</v>
      </c>
      <c r="H349" s="48"/>
      <c r="I349" s="56">
        <v>0</v>
      </c>
      <c r="J349" s="57">
        <v>0</v>
      </c>
      <c r="K349" s="58">
        <v>0</v>
      </c>
      <c r="L349" s="48"/>
      <c r="M349" s="56">
        <v>0</v>
      </c>
      <c r="N349" s="57">
        <v>0</v>
      </c>
      <c r="O349" s="58">
        <v>0</v>
      </c>
      <c r="P349" s="48"/>
      <c r="Q349" s="56">
        <v>0</v>
      </c>
      <c r="R349" s="57">
        <v>0</v>
      </c>
      <c r="S349" s="58">
        <v>0</v>
      </c>
      <c r="T349" s="6"/>
    </row>
    <row r="350" spans="2:20" ht="25.5" customHeight="1">
      <c r="B350" s="1"/>
      <c r="C350" s="13" t="s">
        <v>1299</v>
      </c>
      <c r="D350" s="11"/>
      <c r="E350" s="52">
        <v>0</v>
      </c>
      <c r="F350" s="53">
        <v>0</v>
      </c>
      <c r="G350" s="54">
        <v>0</v>
      </c>
      <c r="H350" s="55"/>
      <c r="I350" s="52">
        <v>0</v>
      </c>
      <c r="J350" s="53">
        <v>0</v>
      </c>
      <c r="K350" s="54">
        <v>0</v>
      </c>
      <c r="L350" s="55"/>
      <c r="M350" s="52">
        <v>0</v>
      </c>
      <c r="N350" s="53">
        <v>0</v>
      </c>
      <c r="O350" s="54">
        <v>0</v>
      </c>
      <c r="P350" s="55"/>
      <c r="Q350" s="52">
        <v>0</v>
      </c>
      <c r="R350" s="53">
        <v>0</v>
      </c>
      <c r="S350" s="54">
        <v>0</v>
      </c>
      <c r="T350" s="6"/>
    </row>
    <row r="351" spans="2:20">
      <c r="B351" s="1"/>
      <c r="C351" s="14" t="s">
        <v>1300</v>
      </c>
      <c r="D351" s="12"/>
      <c r="E351" s="56">
        <v>182480269.44999999</v>
      </c>
      <c r="F351" s="57">
        <v>0</v>
      </c>
      <c r="G351" s="58">
        <v>182480269.44999999</v>
      </c>
      <c r="H351" s="48"/>
      <c r="I351" s="56">
        <v>104623615.7</v>
      </c>
      <c r="J351" s="57">
        <v>0</v>
      </c>
      <c r="K351" s="58">
        <v>104623615.7</v>
      </c>
      <c r="L351" s="48"/>
      <c r="M351" s="56">
        <v>465443457.07999998</v>
      </c>
      <c r="N351" s="57">
        <v>0</v>
      </c>
      <c r="O351" s="58">
        <v>465443457.07999998</v>
      </c>
      <c r="P351" s="48"/>
      <c r="Q351" s="56">
        <v>752547342.23000002</v>
      </c>
      <c r="R351" s="57">
        <v>0</v>
      </c>
      <c r="S351" s="58">
        <v>752547342.23000002</v>
      </c>
      <c r="T351" s="6"/>
    </row>
    <row r="352" spans="2:20">
      <c r="B352" s="1"/>
      <c r="C352" s="13" t="s">
        <v>1301</v>
      </c>
      <c r="D352" s="11"/>
      <c r="E352" s="52">
        <v>182480269.44999999</v>
      </c>
      <c r="F352" s="53">
        <v>0</v>
      </c>
      <c r="G352" s="54">
        <v>182480269.44999999</v>
      </c>
      <c r="H352" s="55"/>
      <c r="I352" s="52">
        <v>104623615.7</v>
      </c>
      <c r="J352" s="53">
        <v>0</v>
      </c>
      <c r="K352" s="54">
        <v>104623615.7</v>
      </c>
      <c r="L352" s="55"/>
      <c r="M352" s="52">
        <v>465443457.07999998</v>
      </c>
      <c r="N352" s="53">
        <v>0</v>
      </c>
      <c r="O352" s="54">
        <v>465443457.07999998</v>
      </c>
      <c r="P352" s="55"/>
      <c r="Q352" s="52">
        <v>752547342.23000002</v>
      </c>
      <c r="R352" s="53">
        <v>0</v>
      </c>
      <c r="S352" s="54">
        <v>752547342.23000002</v>
      </c>
      <c r="T352" s="6"/>
    </row>
    <row r="353" spans="2:20">
      <c r="B353" s="1"/>
      <c r="C353" s="14" t="s">
        <v>1302</v>
      </c>
      <c r="D353" s="12"/>
      <c r="E353" s="56">
        <v>0</v>
      </c>
      <c r="F353" s="57">
        <v>0</v>
      </c>
      <c r="G353" s="58">
        <v>0</v>
      </c>
      <c r="H353" s="48"/>
      <c r="I353" s="56">
        <v>0</v>
      </c>
      <c r="J353" s="57">
        <v>0</v>
      </c>
      <c r="K353" s="58">
        <v>0</v>
      </c>
      <c r="L353" s="48"/>
      <c r="M353" s="56">
        <v>97000</v>
      </c>
      <c r="N353" s="57">
        <v>0</v>
      </c>
      <c r="O353" s="58">
        <v>97000</v>
      </c>
      <c r="P353" s="48"/>
      <c r="Q353" s="56">
        <v>97000</v>
      </c>
      <c r="R353" s="57">
        <v>0</v>
      </c>
      <c r="S353" s="58">
        <v>97000</v>
      </c>
      <c r="T353" s="6"/>
    </row>
    <row r="354" spans="2:20">
      <c r="B354" s="1"/>
      <c r="C354" s="13" t="s">
        <v>1303</v>
      </c>
      <c r="D354" s="11"/>
      <c r="E354" s="52">
        <v>0</v>
      </c>
      <c r="F354" s="53">
        <v>0</v>
      </c>
      <c r="G354" s="54">
        <v>0</v>
      </c>
      <c r="H354" s="55"/>
      <c r="I354" s="52">
        <v>0</v>
      </c>
      <c r="J354" s="53">
        <v>0</v>
      </c>
      <c r="K354" s="54">
        <v>0</v>
      </c>
      <c r="L354" s="55"/>
      <c r="M354" s="52">
        <v>97000</v>
      </c>
      <c r="N354" s="53">
        <v>0</v>
      </c>
      <c r="O354" s="54">
        <v>97000</v>
      </c>
      <c r="P354" s="55"/>
      <c r="Q354" s="52">
        <v>97000</v>
      </c>
      <c r="R354" s="53">
        <v>0</v>
      </c>
      <c r="S354" s="54">
        <v>97000</v>
      </c>
      <c r="T354" s="6"/>
    </row>
    <row r="355" spans="2:20">
      <c r="B355" s="1"/>
      <c r="C355" s="14" t="s">
        <v>1304</v>
      </c>
      <c r="D355" s="12"/>
      <c r="E355" s="56">
        <v>0</v>
      </c>
      <c r="F355" s="57">
        <v>0</v>
      </c>
      <c r="G355" s="58">
        <v>0</v>
      </c>
      <c r="H355" s="48"/>
      <c r="I355" s="56">
        <v>4426274.62</v>
      </c>
      <c r="J355" s="57">
        <v>0</v>
      </c>
      <c r="K355" s="58">
        <v>4426274.62</v>
      </c>
      <c r="L355" s="48"/>
      <c r="M355" s="56">
        <v>21617844.280000001</v>
      </c>
      <c r="N355" s="57">
        <v>288554.83</v>
      </c>
      <c r="O355" s="58">
        <v>21329289.449999999</v>
      </c>
      <c r="P355" s="48"/>
      <c r="Q355" s="56">
        <v>26044118.899999999</v>
      </c>
      <c r="R355" s="57">
        <v>288554.83</v>
      </c>
      <c r="S355" s="58">
        <v>25755564.07</v>
      </c>
      <c r="T355" s="6"/>
    </row>
    <row r="356" spans="2:20">
      <c r="B356" s="1"/>
      <c r="C356" s="13" t="s">
        <v>1305</v>
      </c>
      <c r="D356" s="11"/>
      <c r="E356" s="52">
        <v>0</v>
      </c>
      <c r="F356" s="53">
        <v>0</v>
      </c>
      <c r="G356" s="54">
        <v>0</v>
      </c>
      <c r="H356" s="55"/>
      <c r="I356" s="52">
        <v>4426274.62</v>
      </c>
      <c r="J356" s="53">
        <v>0</v>
      </c>
      <c r="K356" s="54">
        <v>4426274.62</v>
      </c>
      <c r="L356" s="55"/>
      <c r="M356" s="52">
        <v>21329289.449999999</v>
      </c>
      <c r="N356" s="53">
        <v>0</v>
      </c>
      <c r="O356" s="54">
        <v>21329289.449999999</v>
      </c>
      <c r="P356" s="55"/>
      <c r="Q356" s="52">
        <v>25755564.07</v>
      </c>
      <c r="R356" s="53">
        <v>0</v>
      </c>
      <c r="S356" s="54">
        <v>25755564.07</v>
      </c>
      <c r="T356" s="6"/>
    </row>
    <row r="357" spans="2:20">
      <c r="B357" s="1"/>
      <c r="C357" s="14" t="s">
        <v>1306</v>
      </c>
      <c r="D357" s="12"/>
      <c r="E357" s="56">
        <v>0</v>
      </c>
      <c r="F357" s="57">
        <v>0</v>
      </c>
      <c r="G357" s="58">
        <v>0</v>
      </c>
      <c r="H357" s="48"/>
      <c r="I357" s="56">
        <v>0</v>
      </c>
      <c r="J357" s="57">
        <v>0</v>
      </c>
      <c r="K357" s="58">
        <v>0</v>
      </c>
      <c r="L357" s="48"/>
      <c r="M357" s="56">
        <v>0</v>
      </c>
      <c r="N357" s="57">
        <v>0</v>
      </c>
      <c r="O357" s="58">
        <v>0</v>
      </c>
      <c r="P357" s="48"/>
      <c r="Q357" s="56">
        <v>0</v>
      </c>
      <c r="R357" s="57">
        <v>0</v>
      </c>
      <c r="S357" s="58">
        <v>0</v>
      </c>
      <c r="T357" s="6"/>
    </row>
    <row r="358" spans="2:20" ht="25.5" customHeight="1">
      <c r="B358" s="1"/>
      <c r="C358" s="13" t="s">
        <v>1307</v>
      </c>
      <c r="D358" s="11"/>
      <c r="E358" s="52">
        <v>0</v>
      </c>
      <c r="F358" s="53">
        <v>0</v>
      </c>
      <c r="G358" s="54">
        <v>0</v>
      </c>
      <c r="H358" s="55"/>
      <c r="I358" s="52">
        <v>0</v>
      </c>
      <c r="J358" s="53">
        <v>0</v>
      </c>
      <c r="K358" s="54">
        <v>0</v>
      </c>
      <c r="L358" s="55"/>
      <c r="M358" s="52">
        <v>0</v>
      </c>
      <c r="N358" s="53">
        <v>0</v>
      </c>
      <c r="O358" s="54">
        <v>0</v>
      </c>
      <c r="P358" s="55"/>
      <c r="Q358" s="52">
        <v>0</v>
      </c>
      <c r="R358" s="53">
        <v>0</v>
      </c>
      <c r="S358" s="54">
        <v>0</v>
      </c>
      <c r="T358" s="6"/>
    </row>
    <row r="359" spans="2:20" ht="25.5" customHeight="1">
      <c r="B359" s="1"/>
      <c r="C359" s="14" t="s">
        <v>1308</v>
      </c>
      <c r="D359" s="12"/>
      <c r="E359" s="56">
        <v>0</v>
      </c>
      <c r="F359" s="57">
        <v>0</v>
      </c>
      <c r="G359" s="58">
        <v>0</v>
      </c>
      <c r="H359" s="48"/>
      <c r="I359" s="56">
        <v>0</v>
      </c>
      <c r="J359" s="57">
        <v>0</v>
      </c>
      <c r="K359" s="58">
        <v>0</v>
      </c>
      <c r="L359" s="48"/>
      <c r="M359" s="56">
        <v>0</v>
      </c>
      <c r="N359" s="57">
        <v>0</v>
      </c>
      <c r="O359" s="58">
        <v>0</v>
      </c>
      <c r="P359" s="48"/>
      <c r="Q359" s="56">
        <v>0</v>
      </c>
      <c r="R359" s="57">
        <v>0</v>
      </c>
      <c r="S359" s="58">
        <v>0</v>
      </c>
      <c r="T359" s="6"/>
    </row>
    <row r="360" spans="2:20" ht="25.5" customHeight="1">
      <c r="B360" s="1"/>
      <c r="C360" s="13" t="s">
        <v>1309</v>
      </c>
      <c r="D360" s="11"/>
      <c r="E360" s="52">
        <v>0</v>
      </c>
      <c r="F360" s="53">
        <v>0</v>
      </c>
      <c r="G360" s="54">
        <v>0</v>
      </c>
      <c r="H360" s="55"/>
      <c r="I360" s="52">
        <v>0</v>
      </c>
      <c r="J360" s="53">
        <v>0</v>
      </c>
      <c r="K360" s="54">
        <v>0</v>
      </c>
      <c r="L360" s="55"/>
      <c r="M360" s="52">
        <v>288554.83</v>
      </c>
      <c r="N360" s="53">
        <v>288554.83</v>
      </c>
      <c r="O360" s="54">
        <v>0</v>
      </c>
      <c r="P360" s="55"/>
      <c r="Q360" s="52">
        <v>288554.83</v>
      </c>
      <c r="R360" s="53">
        <v>288554.83</v>
      </c>
      <c r="S360" s="54">
        <v>0</v>
      </c>
      <c r="T360" s="6"/>
    </row>
    <row r="361" spans="2:20">
      <c r="B361" s="1"/>
      <c r="C361" s="14" t="s">
        <v>1310</v>
      </c>
      <c r="D361" s="12"/>
      <c r="E361" s="56">
        <v>13748825142.219999</v>
      </c>
      <c r="F361" s="57">
        <v>0</v>
      </c>
      <c r="G361" s="58">
        <v>13748825142.219999</v>
      </c>
      <c r="H361" s="48"/>
      <c r="I361" s="56">
        <v>3341435699.8699999</v>
      </c>
      <c r="J361" s="57">
        <v>0</v>
      </c>
      <c r="K361" s="58">
        <v>3341435699.8699999</v>
      </c>
      <c r="L361" s="48"/>
      <c r="M361" s="56">
        <v>2093327370.8599999</v>
      </c>
      <c r="N361" s="57">
        <v>11878897.560000001</v>
      </c>
      <c r="O361" s="58">
        <v>2081448473.3</v>
      </c>
      <c r="P361" s="48"/>
      <c r="Q361" s="56">
        <v>19183588212.950001</v>
      </c>
      <c r="R361" s="57">
        <v>11878897.559998</v>
      </c>
      <c r="S361" s="58">
        <v>19171709315.389999</v>
      </c>
      <c r="T361" s="6"/>
    </row>
    <row r="362" spans="2:20">
      <c r="B362" s="1"/>
      <c r="C362" s="13" t="s">
        <v>1311</v>
      </c>
      <c r="D362" s="11"/>
      <c r="E362" s="52">
        <v>209951364.31999999</v>
      </c>
      <c r="F362" s="53">
        <v>0</v>
      </c>
      <c r="G362" s="54">
        <v>209951364.31999999</v>
      </c>
      <c r="H362" s="55"/>
      <c r="I362" s="52">
        <v>2751570099.3699999</v>
      </c>
      <c r="J362" s="53">
        <v>0</v>
      </c>
      <c r="K362" s="54">
        <v>2751570099.3699999</v>
      </c>
      <c r="L362" s="55"/>
      <c r="M362" s="52">
        <v>1763311946.1099999</v>
      </c>
      <c r="N362" s="53">
        <v>0</v>
      </c>
      <c r="O362" s="54">
        <v>1763311946.1099999</v>
      </c>
      <c r="P362" s="55"/>
      <c r="Q362" s="52">
        <v>4724833409.7999992</v>
      </c>
      <c r="R362" s="53">
        <v>-9.9999999999999995E-7</v>
      </c>
      <c r="S362" s="54">
        <v>4724833409.8000002</v>
      </c>
      <c r="T362" s="6"/>
    </row>
    <row r="363" spans="2:20">
      <c r="B363" s="1"/>
      <c r="C363" s="14" t="s">
        <v>1312</v>
      </c>
      <c r="D363" s="12"/>
      <c r="E363" s="56">
        <v>209951364.31999999</v>
      </c>
      <c r="F363" s="57">
        <v>0</v>
      </c>
      <c r="G363" s="58">
        <v>209951364.31999999</v>
      </c>
      <c r="H363" s="48"/>
      <c r="I363" s="56">
        <v>2751570099.3699999</v>
      </c>
      <c r="J363" s="57">
        <v>0</v>
      </c>
      <c r="K363" s="58">
        <v>2751570099.3699999</v>
      </c>
      <c r="L363" s="48"/>
      <c r="M363" s="56">
        <v>1763311946.1099999</v>
      </c>
      <c r="N363" s="57">
        <v>0</v>
      </c>
      <c r="O363" s="58">
        <v>1763311946.1099999</v>
      </c>
      <c r="P363" s="48"/>
      <c r="Q363" s="56">
        <v>4724833409.7999992</v>
      </c>
      <c r="R363" s="57">
        <v>0</v>
      </c>
      <c r="S363" s="58">
        <v>4724833409.7999992</v>
      </c>
      <c r="T363" s="6"/>
    </row>
    <row r="364" spans="2:20">
      <c r="B364" s="1"/>
      <c r="C364" s="13" t="s">
        <v>1313</v>
      </c>
      <c r="D364" s="11"/>
      <c r="E364" s="52">
        <v>14552981.939999999</v>
      </c>
      <c r="F364" s="53">
        <v>0</v>
      </c>
      <c r="G364" s="54">
        <v>14552981.939999999</v>
      </c>
      <c r="H364" s="55"/>
      <c r="I364" s="52">
        <v>668760.66</v>
      </c>
      <c r="J364" s="53">
        <v>0</v>
      </c>
      <c r="K364" s="54">
        <v>668760.66</v>
      </c>
      <c r="L364" s="55"/>
      <c r="M364" s="52">
        <v>647972.47</v>
      </c>
      <c r="N364" s="53">
        <v>0</v>
      </c>
      <c r="O364" s="54">
        <v>647972.47</v>
      </c>
      <c r="P364" s="55"/>
      <c r="Q364" s="52">
        <v>15869715.07</v>
      </c>
      <c r="R364" s="53">
        <v>0</v>
      </c>
      <c r="S364" s="54">
        <v>15869715.07</v>
      </c>
      <c r="T364" s="6"/>
    </row>
    <row r="365" spans="2:20">
      <c r="B365" s="1"/>
      <c r="C365" s="14" t="s">
        <v>1314</v>
      </c>
      <c r="D365" s="12"/>
      <c r="E365" s="56">
        <v>14552981.939999999</v>
      </c>
      <c r="F365" s="57">
        <v>0</v>
      </c>
      <c r="G365" s="58">
        <v>14552981.939999999</v>
      </c>
      <c r="H365" s="48"/>
      <c r="I365" s="56">
        <v>668760.66</v>
      </c>
      <c r="J365" s="57">
        <v>0</v>
      </c>
      <c r="K365" s="58">
        <v>668760.66</v>
      </c>
      <c r="L365" s="48"/>
      <c r="M365" s="56">
        <v>647972.47</v>
      </c>
      <c r="N365" s="57">
        <v>0</v>
      </c>
      <c r="O365" s="58">
        <v>647972.47</v>
      </c>
      <c r="P365" s="48"/>
      <c r="Q365" s="56">
        <v>15869715.07</v>
      </c>
      <c r="R365" s="57">
        <v>0</v>
      </c>
      <c r="S365" s="58">
        <v>15869715.07</v>
      </c>
      <c r="T365" s="6"/>
    </row>
    <row r="366" spans="2:20">
      <c r="B366" s="1"/>
      <c r="C366" s="13" t="s">
        <v>1315</v>
      </c>
      <c r="D366" s="11"/>
      <c r="E366" s="52">
        <v>158985836.12</v>
      </c>
      <c r="F366" s="53">
        <v>0</v>
      </c>
      <c r="G366" s="54">
        <v>158985836.12</v>
      </c>
      <c r="H366" s="55"/>
      <c r="I366" s="52">
        <v>281432863.04000002</v>
      </c>
      <c r="J366" s="53">
        <v>0</v>
      </c>
      <c r="K366" s="54">
        <v>281432863.04000002</v>
      </c>
      <c r="L366" s="55"/>
      <c r="M366" s="52">
        <v>246039907.94</v>
      </c>
      <c r="N366" s="53">
        <v>0</v>
      </c>
      <c r="O366" s="54">
        <v>246039907.94</v>
      </c>
      <c r="P366" s="55"/>
      <c r="Q366" s="52">
        <v>686458607.10000002</v>
      </c>
      <c r="R366" s="53">
        <v>0</v>
      </c>
      <c r="S366" s="54">
        <v>686458607.10000002</v>
      </c>
      <c r="T366" s="6"/>
    </row>
    <row r="367" spans="2:20">
      <c r="B367" s="1"/>
      <c r="C367" s="14" t="s">
        <v>1316</v>
      </c>
      <c r="D367" s="12"/>
      <c r="E367" s="56">
        <v>158985836.12</v>
      </c>
      <c r="F367" s="57">
        <v>0</v>
      </c>
      <c r="G367" s="58">
        <v>158985836.12</v>
      </c>
      <c r="H367" s="48"/>
      <c r="I367" s="56">
        <v>281432863.04000002</v>
      </c>
      <c r="J367" s="57">
        <v>0</v>
      </c>
      <c r="K367" s="58">
        <v>281432863.04000002</v>
      </c>
      <c r="L367" s="48"/>
      <c r="M367" s="56">
        <v>246039907.94</v>
      </c>
      <c r="N367" s="57">
        <v>0</v>
      </c>
      <c r="O367" s="58">
        <v>246039907.94</v>
      </c>
      <c r="P367" s="48"/>
      <c r="Q367" s="56">
        <v>686458607.10000002</v>
      </c>
      <c r="R367" s="57">
        <v>0</v>
      </c>
      <c r="S367" s="58">
        <v>686458607.10000002</v>
      </c>
      <c r="T367" s="6"/>
    </row>
    <row r="368" spans="2:20">
      <c r="B368" s="1"/>
      <c r="C368" s="13" t="s">
        <v>1317</v>
      </c>
      <c r="D368" s="11"/>
      <c r="E368" s="52">
        <v>13365334959.84</v>
      </c>
      <c r="F368" s="53">
        <v>0</v>
      </c>
      <c r="G368" s="54">
        <v>13365334959.84</v>
      </c>
      <c r="H368" s="55"/>
      <c r="I368" s="52">
        <v>307763976.80000001</v>
      </c>
      <c r="J368" s="53">
        <v>0</v>
      </c>
      <c r="K368" s="54">
        <v>307763976.80000001</v>
      </c>
      <c r="L368" s="55"/>
      <c r="M368" s="52">
        <v>83327544.340000004</v>
      </c>
      <c r="N368" s="53">
        <v>11878897.560000001</v>
      </c>
      <c r="O368" s="54">
        <v>71448646.780000001</v>
      </c>
      <c r="P368" s="55"/>
      <c r="Q368" s="52">
        <v>13756426480.98</v>
      </c>
      <c r="R368" s="53">
        <v>11878897.559999</v>
      </c>
      <c r="S368" s="54">
        <v>13744547583.42</v>
      </c>
      <c r="T368" s="6"/>
    </row>
    <row r="369" spans="2:20">
      <c r="B369" s="1"/>
      <c r="C369" s="14" t="s">
        <v>1318</v>
      </c>
      <c r="D369" s="12"/>
      <c r="E369" s="56">
        <v>13365334959.84</v>
      </c>
      <c r="F369" s="57">
        <v>0</v>
      </c>
      <c r="G369" s="58">
        <v>13365334959.84</v>
      </c>
      <c r="H369" s="48"/>
      <c r="I369" s="56">
        <v>307763976.80000001</v>
      </c>
      <c r="J369" s="57">
        <v>0</v>
      </c>
      <c r="K369" s="58">
        <v>307763976.80000001</v>
      </c>
      <c r="L369" s="48"/>
      <c r="M369" s="56">
        <v>71448646.780000001</v>
      </c>
      <c r="N369" s="57">
        <v>0</v>
      </c>
      <c r="O369" s="58">
        <v>71448646.780000001</v>
      </c>
      <c r="P369" s="48"/>
      <c r="Q369" s="56">
        <v>13744547583.42</v>
      </c>
      <c r="R369" s="57">
        <v>0</v>
      </c>
      <c r="S369" s="58">
        <v>13744547583.42</v>
      </c>
      <c r="T369" s="6"/>
    </row>
    <row r="370" spans="2:20">
      <c r="B370" s="1"/>
      <c r="C370" s="13" t="s">
        <v>1319</v>
      </c>
      <c r="D370" s="11"/>
      <c r="E370" s="52">
        <v>0</v>
      </c>
      <c r="F370" s="53">
        <v>0</v>
      </c>
      <c r="G370" s="54">
        <v>0</v>
      </c>
      <c r="H370" s="55"/>
      <c r="I370" s="52">
        <v>0</v>
      </c>
      <c r="J370" s="53">
        <v>0</v>
      </c>
      <c r="K370" s="54">
        <v>0</v>
      </c>
      <c r="L370" s="55"/>
      <c r="M370" s="52">
        <v>12392.35</v>
      </c>
      <c r="N370" s="53">
        <v>12392.35</v>
      </c>
      <c r="O370" s="54">
        <v>0</v>
      </c>
      <c r="P370" s="55"/>
      <c r="Q370" s="52">
        <v>12392.35</v>
      </c>
      <c r="R370" s="53">
        <v>12392.35</v>
      </c>
      <c r="S370" s="54">
        <v>0</v>
      </c>
      <c r="T370" s="6"/>
    </row>
    <row r="371" spans="2:20">
      <c r="B371" s="1"/>
      <c r="C371" s="14" t="s">
        <v>1320</v>
      </c>
      <c r="D371" s="12"/>
      <c r="E371" s="56">
        <v>0</v>
      </c>
      <c r="F371" s="57">
        <v>0</v>
      </c>
      <c r="G371" s="58">
        <v>0</v>
      </c>
      <c r="H371" s="48"/>
      <c r="I371" s="56">
        <v>0</v>
      </c>
      <c r="J371" s="57">
        <v>0</v>
      </c>
      <c r="K371" s="58">
        <v>0</v>
      </c>
      <c r="L371" s="48"/>
      <c r="M371" s="56">
        <v>11054626.970000001</v>
      </c>
      <c r="N371" s="57">
        <v>11054626.970000001</v>
      </c>
      <c r="O371" s="58">
        <v>0</v>
      </c>
      <c r="P371" s="48"/>
      <c r="Q371" s="56">
        <v>11054626.970000001</v>
      </c>
      <c r="R371" s="57">
        <v>11054626.970000001</v>
      </c>
      <c r="S371" s="58">
        <v>0</v>
      </c>
      <c r="T371" s="6"/>
    </row>
    <row r="372" spans="2:20">
      <c r="B372" s="1"/>
      <c r="C372" s="13" t="s">
        <v>1321</v>
      </c>
      <c r="D372" s="11"/>
      <c r="E372" s="52">
        <v>0</v>
      </c>
      <c r="F372" s="53">
        <v>0</v>
      </c>
      <c r="G372" s="54">
        <v>0</v>
      </c>
      <c r="H372" s="55"/>
      <c r="I372" s="52">
        <v>0</v>
      </c>
      <c r="J372" s="53">
        <v>0</v>
      </c>
      <c r="K372" s="54">
        <v>0</v>
      </c>
      <c r="L372" s="55"/>
      <c r="M372" s="52">
        <v>0</v>
      </c>
      <c r="N372" s="53">
        <v>0</v>
      </c>
      <c r="O372" s="54">
        <v>0</v>
      </c>
      <c r="P372" s="55"/>
      <c r="Q372" s="52">
        <v>0</v>
      </c>
      <c r="R372" s="53">
        <v>0</v>
      </c>
      <c r="S372" s="54">
        <v>0</v>
      </c>
      <c r="T372" s="6"/>
    </row>
    <row r="373" spans="2:20">
      <c r="B373" s="1"/>
      <c r="C373" s="14" t="s">
        <v>1322</v>
      </c>
      <c r="D373" s="12"/>
      <c r="E373" s="56">
        <v>0</v>
      </c>
      <c r="F373" s="57">
        <v>0</v>
      </c>
      <c r="G373" s="58">
        <v>0</v>
      </c>
      <c r="H373" s="48"/>
      <c r="I373" s="56">
        <v>0</v>
      </c>
      <c r="J373" s="57">
        <v>0</v>
      </c>
      <c r="K373" s="58">
        <v>0</v>
      </c>
      <c r="L373" s="48"/>
      <c r="M373" s="56">
        <v>811878.24</v>
      </c>
      <c r="N373" s="57">
        <v>811878.24</v>
      </c>
      <c r="O373" s="58">
        <v>0</v>
      </c>
      <c r="P373" s="48"/>
      <c r="Q373" s="56">
        <v>811878.24</v>
      </c>
      <c r="R373" s="57">
        <v>811878.24</v>
      </c>
      <c r="S373" s="58">
        <v>0</v>
      </c>
      <c r="T373" s="6"/>
    </row>
    <row r="374" spans="2:20">
      <c r="B374" s="1"/>
      <c r="C374" s="13" t="s">
        <v>1323</v>
      </c>
      <c r="D374" s="11"/>
      <c r="E374" s="52">
        <v>311040351658.02002</v>
      </c>
      <c r="F374" s="53">
        <v>303508828481.03003</v>
      </c>
      <c r="G374" s="54">
        <v>7531523176.9899998</v>
      </c>
      <c r="H374" s="55"/>
      <c r="I374" s="52">
        <v>18586121459.169998</v>
      </c>
      <c r="J374" s="53">
        <v>7359929620.0899982</v>
      </c>
      <c r="K374" s="54">
        <v>11226191839.08</v>
      </c>
      <c r="L374" s="55"/>
      <c r="M374" s="52">
        <v>10000978665.389999</v>
      </c>
      <c r="N374" s="53">
        <v>231515135.46999899</v>
      </c>
      <c r="O374" s="54">
        <v>9769463529.9200001</v>
      </c>
      <c r="P374" s="55"/>
      <c r="Q374" s="52">
        <v>339627451782.58002</v>
      </c>
      <c r="R374" s="53">
        <v>311100273236.59003</v>
      </c>
      <c r="S374" s="54">
        <v>28527178545.990002</v>
      </c>
      <c r="T374" s="6"/>
    </row>
    <row r="375" spans="2:20">
      <c r="B375" s="1"/>
      <c r="C375" s="14" t="s">
        <v>1324</v>
      </c>
      <c r="D375" s="12"/>
      <c r="E375" s="56">
        <v>7531523176.9899998</v>
      </c>
      <c r="F375" s="57">
        <v>0</v>
      </c>
      <c r="G375" s="58">
        <v>7531523176.9899998</v>
      </c>
      <c r="H375" s="48"/>
      <c r="I375" s="56">
        <v>11226191839.08</v>
      </c>
      <c r="J375" s="57">
        <v>0</v>
      </c>
      <c r="K375" s="58">
        <v>11226191839.08</v>
      </c>
      <c r="L375" s="48"/>
      <c r="M375" s="56">
        <v>9769463529.9200001</v>
      </c>
      <c r="N375" s="57">
        <v>0</v>
      </c>
      <c r="O375" s="58">
        <v>9769463529.9200001</v>
      </c>
      <c r="P375" s="48"/>
      <c r="Q375" s="56">
        <v>28527178545.990002</v>
      </c>
      <c r="R375" s="57">
        <v>0</v>
      </c>
      <c r="S375" s="58">
        <v>28527178545.990002</v>
      </c>
      <c r="T375" s="6"/>
    </row>
    <row r="376" spans="2:20">
      <c r="B376" s="1"/>
      <c r="C376" s="13" t="s">
        <v>1325</v>
      </c>
      <c r="D376" s="11"/>
      <c r="E376" s="52">
        <v>303490820794.96002</v>
      </c>
      <c r="F376" s="53">
        <v>303490820794.96002</v>
      </c>
      <c r="G376" s="54">
        <v>0</v>
      </c>
      <c r="H376" s="55"/>
      <c r="I376" s="52">
        <v>1518593570.3699999</v>
      </c>
      <c r="J376" s="53">
        <v>1518593570.3699999</v>
      </c>
      <c r="K376" s="54">
        <v>0</v>
      </c>
      <c r="L376" s="55"/>
      <c r="M376" s="52">
        <v>137581138.41999999</v>
      </c>
      <c r="N376" s="53">
        <v>137581138.41999999</v>
      </c>
      <c r="O376" s="54">
        <v>0</v>
      </c>
      <c r="P376" s="55"/>
      <c r="Q376" s="52">
        <v>305146995503.75</v>
      </c>
      <c r="R376" s="53">
        <v>305146995503.75</v>
      </c>
      <c r="S376" s="54">
        <v>0</v>
      </c>
      <c r="T376" s="6"/>
    </row>
    <row r="377" spans="2:20">
      <c r="B377" s="1"/>
      <c r="C377" s="14" t="s">
        <v>1326</v>
      </c>
      <c r="D377" s="12"/>
      <c r="E377" s="56">
        <v>0</v>
      </c>
      <c r="F377" s="57">
        <v>0</v>
      </c>
      <c r="G377" s="58">
        <v>0</v>
      </c>
      <c r="H377" s="48"/>
      <c r="I377" s="56">
        <v>5841217023.4799995</v>
      </c>
      <c r="J377" s="57">
        <v>5841217023.4799995</v>
      </c>
      <c r="K377" s="58">
        <v>0</v>
      </c>
      <c r="L377" s="48"/>
      <c r="M377" s="56">
        <v>82005491.049999997</v>
      </c>
      <c r="N377" s="57">
        <v>82005491.049999997</v>
      </c>
      <c r="O377" s="58">
        <v>0</v>
      </c>
      <c r="P377" s="48"/>
      <c r="Q377" s="56">
        <v>5923222514.5299997</v>
      </c>
      <c r="R377" s="57">
        <v>5923222514.5299997</v>
      </c>
      <c r="S377" s="58">
        <v>0</v>
      </c>
      <c r="T377" s="6"/>
    </row>
    <row r="378" spans="2:20">
      <c r="B378" s="1"/>
      <c r="C378" s="13" t="s">
        <v>1327</v>
      </c>
      <c r="D378" s="11"/>
      <c r="E378" s="52">
        <v>17551573.719999999</v>
      </c>
      <c r="F378" s="53">
        <v>17551573.719999999</v>
      </c>
      <c r="G378" s="54">
        <v>0</v>
      </c>
      <c r="H378" s="55"/>
      <c r="I378" s="52">
        <v>0</v>
      </c>
      <c r="J378" s="53">
        <v>0</v>
      </c>
      <c r="K378" s="54">
        <v>0</v>
      </c>
      <c r="L378" s="55"/>
      <c r="M378" s="52">
        <v>5653728.4699999997</v>
      </c>
      <c r="N378" s="53">
        <v>5653728.4699999997</v>
      </c>
      <c r="O378" s="54">
        <v>0</v>
      </c>
      <c r="P378" s="55"/>
      <c r="Q378" s="52">
        <v>23205302.190000001</v>
      </c>
      <c r="R378" s="53">
        <v>23205302.190000001</v>
      </c>
      <c r="S378" s="54">
        <v>0</v>
      </c>
      <c r="T378" s="6"/>
    </row>
    <row r="379" spans="2:20">
      <c r="B379" s="1"/>
      <c r="C379" s="14" t="s">
        <v>1328</v>
      </c>
      <c r="D379" s="12"/>
      <c r="E379" s="56">
        <v>456112.35</v>
      </c>
      <c r="F379" s="57">
        <v>456112.35</v>
      </c>
      <c r="G379" s="58">
        <v>0</v>
      </c>
      <c r="H379" s="48"/>
      <c r="I379" s="56">
        <v>119026.24000000001</v>
      </c>
      <c r="J379" s="57">
        <v>119026.24000000001</v>
      </c>
      <c r="K379" s="58">
        <v>0</v>
      </c>
      <c r="L379" s="48"/>
      <c r="M379" s="56">
        <v>6274777.5300000003</v>
      </c>
      <c r="N379" s="57">
        <v>6274777.5300000003</v>
      </c>
      <c r="O379" s="58">
        <v>0</v>
      </c>
      <c r="P379" s="48"/>
      <c r="Q379" s="56">
        <v>6849916.1200000001</v>
      </c>
      <c r="R379" s="57">
        <v>6849916.1200000001</v>
      </c>
      <c r="S379" s="58">
        <v>0</v>
      </c>
      <c r="T379" s="6"/>
    </row>
    <row r="380" spans="2:20">
      <c r="B380" s="1"/>
      <c r="C380" s="13" t="s">
        <v>1329</v>
      </c>
      <c r="D380" s="11"/>
      <c r="E380" s="52">
        <v>205813419753.39999</v>
      </c>
      <c r="F380" s="53">
        <v>123311678812.99001</v>
      </c>
      <c r="G380" s="54">
        <v>82501740940.410004</v>
      </c>
      <c r="H380" s="55"/>
      <c r="I380" s="52">
        <v>30615759868.25</v>
      </c>
      <c r="J380" s="53">
        <v>5352578.6399990004</v>
      </c>
      <c r="K380" s="54">
        <v>30610407289.610001</v>
      </c>
      <c r="L380" s="55"/>
      <c r="M380" s="52">
        <v>35203650323.989998</v>
      </c>
      <c r="N380" s="53">
        <v>268533479.50999498</v>
      </c>
      <c r="O380" s="54">
        <v>34935116844.480003</v>
      </c>
      <c r="P380" s="55"/>
      <c r="Q380" s="52">
        <v>271632829945.64001</v>
      </c>
      <c r="R380" s="53">
        <v>123585564871.14</v>
      </c>
      <c r="S380" s="54">
        <v>148047265074.5</v>
      </c>
      <c r="T380" s="6"/>
    </row>
    <row r="381" spans="2:20">
      <c r="B381" s="1"/>
      <c r="C381" s="14" t="s">
        <v>1330</v>
      </c>
      <c r="D381" s="12"/>
      <c r="E381" s="56">
        <v>82501740940.410004</v>
      </c>
      <c r="F381" s="57">
        <v>0</v>
      </c>
      <c r="G381" s="58">
        <v>82501740940.410004</v>
      </c>
      <c r="H381" s="48"/>
      <c r="I381" s="56">
        <v>30610407289.610001</v>
      </c>
      <c r="J381" s="57">
        <v>0</v>
      </c>
      <c r="K381" s="58">
        <v>30610407289.610001</v>
      </c>
      <c r="L381" s="48"/>
      <c r="M381" s="56">
        <v>34935116844.480003</v>
      </c>
      <c r="N381" s="57">
        <v>0</v>
      </c>
      <c r="O381" s="58">
        <v>34935116844.480003</v>
      </c>
      <c r="P381" s="48"/>
      <c r="Q381" s="56">
        <v>148047265074.5</v>
      </c>
      <c r="R381" s="57">
        <v>0</v>
      </c>
      <c r="S381" s="58">
        <v>148047265074.5</v>
      </c>
      <c r="T381" s="6"/>
    </row>
    <row r="382" spans="2:20">
      <c r="B382" s="1"/>
      <c r="C382" s="13" t="s">
        <v>1331</v>
      </c>
      <c r="D382" s="11"/>
      <c r="E382" s="52">
        <v>117401913924.36</v>
      </c>
      <c r="F382" s="53">
        <v>117401913924.36</v>
      </c>
      <c r="G382" s="54">
        <v>0</v>
      </c>
      <c r="H382" s="55"/>
      <c r="I382" s="52">
        <v>5352578.6399999997</v>
      </c>
      <c r="J382" s="53">
        <v>5352578.6399999997</v>
      </c>
      <c r="K382" s="54">
        <v>0</v>
      </c>
      <c r="L382" s="55"/>
      <c r="M382" s="52">
        <v>201811051.34</v>
      </c>
      <c r="N382" s="53">
        <v>201811051.34</v>
      </c>
      <c r="O382" s="54">
        <v>0</v>
      </c>
      <c r="P382" s="55"/>
      <c r="Q382" s="52">
        <v>117609077554.34</v>
      </c>
      <c r="R382" s="53">
        <v>117609077554.34</v>
      </c>
      <c r="S382" s="54">
        <v>0</v>
      </c>
      <c r="T382" s="6"/>
    </row>
    <row r="383" spans="2:20">
      <c r="B383" s="1"/>
      <c r="C383" s="14" t="s">
        <v>1332</v>
      </c>
      <c r="D383" s="12"/>
      <c r="E383" s="56">
        <v>0</v>
      </c>
      <c r="F383" s="57">
        <v>0</v>
      </c>
      <c r="G383" s="58">
        <v>0</v>
      </c>
      <c r="H383" s="48"/>
      <c r="I383" s="56">
        <v>0</v>
      </c>
      <c r="J383" s="57">
        <v>0</v>
      </c>
      <c r="K383" s="58">
        <v>0</v>
      </c>
      <c r="L383" s="48"/>
      <c r="M383" s="56">
        <v>34007232.130000003</v>
      </c>
      <c r="N383" s="57">
        <v>34007232.130000003</v>
      </c>
      <c r="O383" s="58">
        <v>0</v>
      </c>
      <c r="P383" s="48"/>
      <c r="Q383" s="56">
        <v>34007232.130000003</v>
      </c>
      <c r="R383" s="57">
        <v>34007232.130000003</v>
      </c>
      <c r="S383" s="58">
        <v>0</v>
      </c>
      <c r="T383" s="6"/>
    </row>
    <row r="384" spans="2:20">
      <c r="B384" s="1"/>
      <c r="C384" s="13" t="s">
        <v>1333</v>
      </c>
      <c r="D384" s="11"/>
      <c r="E384" s="52">
        <v>5589929813.2200003</v>
      </c>
      <c r="F384" s="53">
        <v>5589929813.2200003</v>
      </c>
      <c r="G384" s="54">
        <v>0</v>
      </c>
      <c r="H384" s="55"/>
      <c r="I384" s="52">
        <v>0</v>
      </c>
      <c r="J384" s="53">
        <v>0</v>
      </c>
      <c r="K384" s="54">
        <v>0</v>
      </c>
      <c r="L384" s="55"/>
      <c r="M384" s="52">
        <v>11388537.130000001</v>
      </c>
      <c r="N384" s="53">
        <v>11388537.130000001</v>
      </c>
      <c r="O384" s="54">
        <v>0</v>
      </c>
      <c r="P384" s="55"/>
      <c r="Q384" s="52">
        <v>5601318350.3500004</v>
      </c>
      <c r="R384" s="53">
        <v>5601318350.3500004</v>
      </c>
      <c r="S384" s="54">
        <v>0</v>
      </c>
      <c r="T384" s="6"/>
    </row>
    <row r="385" spans="2:20">
      <c r="B385" s="1"/>
      <c r="C385" s="14" t="s">
        <v>1334</v>
      </c>
      <c r="D385" s="12"/>
      <c r="E385" s="56">
        <v>319835075.41000003</v>
      </c>
      <c r="F385" s="57">
        <v>319835075.41000003</v>
      </c>
      <c r="G385" s="58">
        <v>0</v>
      </c>
      <c r="H385" s="48"/>
      <c r="I385" s="56">
        <v>0</v>
      </c>
      <c r="J385" s="57">
        <v>0</v>
      </c>
      <c r="K385" s="58">
        <v>0</v>
      </c>
      <c r="L385" s="48"/>
      <c r="M385" s="56">
        <v>21326658.91</v>
      </c>
      <c r="N385" s="57">
        <v>21326658.91</v>
      </c>
      <c r="O385" s="58">
        <v>0</v>
      </c>
      <c r="P385" s="48"/>
      <c r="Q385" s="56">
        <v>341161734.31999999</v>
      </c>
      <c r="R385" s="57">
        <v>341161734.31999999</v>
      </c>
      <c r="S385" s="58">
        <v>0</v>
      </c>
      <c r="T385" s="6"/>
    </row>
    <row r="386" spans="2:20">
      <c r="B386" s="1"/>
      <c r="C386" s="13" t="s">
        <v>1335</v>
      </c>
      <c r="D386" s="11"/>
      <c r="E386" s="52">
        <v>1083201176.4200001</v>
      </c>
      <c r="F386" s="53">
        <v>992890747.67999995</v>
      </c>
      <c r="G386" s="54">
        <v>90310428.739999995</v>
      </c>
      <c r="H386" s="55"/>
      <c r="I386" s="52">
        <v>7508559598.96</v>
      </c>
      <c r="J386" s="53">
        <v>4203350413.3699999</v>
      </c>
      <c r="K386" s="54">
        <v>3305209185.5900002</v>
      </c>
      <c r="L386" s="55"/>
      <c r="M386" s="52">
        <v>6858321018.0200005</v>
      </c>
      <c r="N386" s="53">
        <v>2567326194.0100002</v>
      </c>
      <c r="O386" s="54">
        <v>4290994824.0100002</v>
      </c>
      <c r="P386" s="55"/>
      <c r="Q386" s="52">
        <v>15450081793.4</v>
      </c>
      <c r="R386" s="53">
        <v>7763567355.0599995</v>
      </c>
      <c r="S386" s="54">
        <v>7686514438.3400002</v>
      </c>
      <c r="T386" s="6"/>
    </row>
    <row r="387" spans="2:20">
      <c r="B387" s="1"/>
      <c r="C387" s="14" t="s">
        <v>1336</v>
      </c>
      <c r="D387" s="12"/>
      <c r="E387" s="56">
        <v>198365449.53</v>
      </c>
      <c r="F387" s="57">
        <v>152727690.56999999</v>
      </c>
      <c r="G387" s="58">
        <v>45637758.960000001</v>
      </c>
      <c r="H387" s="48"/>
      <c r="I387" s="56">
        <v>1079331059.8800001</v>
      </c>
      <c r="J387" s="57">
        <v>285166068.75999999</v>
      </c>
      <c r="K387" s="58">
        <v>794164991.12</v>
      </c>
      <c r="L387" s="48"/>
      <c r="M387" s="56">
        <v>1410664448.1099999</v>
      </c>
      <c r="N387" s="57">
        <v>24746934.989999998</v>
      </c>
      <c r="O387" s="58">
        <v>1385917513.1199999</v>
      </c>
      <c r="P387" s="48"/>
      <c r="Q387" s="56">
        <v>2688360957.52</v>
      </c>
      <c r="R387" s="57">
        <v>462640694.31999999</v>
      </c>
      <c r="S387" s="58">
        <v>2225720263.1999998</v>
      </c>
      <c r="T387" s="6"/>
    </row>
    <row r="388" spans="2:20">
      <c r="B388" s="1"/>
      <c r="C388" s="13" t="s">
        <v>1337</v>
      </c>
      <c r="D388" s="11"/>
      <c r="E388" s="52">
        <v>174806063.78</v>
      </c>
      <c r="F388" s="53">
        <v>139290251.22999999</v>
      </c>
      <c r="G388" s="54">
        <v>35515812.549999997</v>
      </c>
      <c r="H388" s="55"/>
      <c r="I388" s="52">
        <v>1003406532.21</v>
      </c>
      <c r="J388" s="53">
        <v>276711394.62</v>
      </c>
      <c r="K388" s="54">
        <v>726695137.59000003</v>
      </c>
      <c r="L388" s="55"/>
      <c r="M388" s="52">
        <v>1272292890.5699999</v>
      </c>
      <c r="N388" s="53">
        <v>18197848.329999998</v>
      </c>
      <c r="O388" s="54">
        <v>1254095042.24</v>
      </c>
      <c r="P388" s="55"/>
      <c r="Q388" s="52">
        <v>2450505486.5599999</v>
      </c>
      <c r="R388" s="53">
        <v>434199494.18000001</v>
      </c>
      <c r="S388" s="54">
        <v>2016305992.3800001</v>
      </c>
      <c r="T388" s="6"/>
    </row>
    <row r="389" spans="2:20">
      <c r="B389" s="1"/>
      <c r="C389" s="14" t="s">
        <v>1338</v>
      </c>
      <c r="D389" s="12"/>
      <c r="E389" s="56">
        <v>35515812.549999997</v>
      </c>
      <c r="F389" s="57">
        <v>0</v>
      </c>
      <c r="G389" s="58">
        <v>35515812.549999997</v>
      </c>
      <c r="H389" s="48"/>
      <c r="I389" s="56">
        <v>726695137.59000003</v>
      </c>
      <c r="J389" s="57">
        <v>0</v>
      </c>
      <c r="K389" s="58">
        <v>726695137.59000003</v>
      </c>
      <c r="L389" s="48"/>
      <c r="M389" s="56">
        <v>1254095042.24</v>
      </c>
      <c r="N389" s="57">
        <v>0</v>
      </c>
      <c r="O389" s="58">
        <v>1254095042.24</v>
      </c>
      <c r="P389" s="48"/>
      <c r="Q389" s="56">
        <v>2016305992.3800001</v>
      </c>
      <c r="R389" s="57">
        <v>0</v>
      </c>
      <c r="S389" s="58">
        <v>2016305992.3800001</v>
      </c>
      <c r="T389" s="6"/>
    </row>
    <row r="390" spans="2:20">
      <c r="B390" s="1"/>
      <c r="C390" s="13" t="s">
        <v>1339</v>
      </c>
      <c r="D390" s="11"/>
      <c r="E390" s="52">
        <v>58205179.810000002</v>
      </c>
      <c r="F390" s="53">
        <v>58205179.810000002</v>
      </c>
      <c r="G390" s="54">
        <v>0</v>
      </c>
      <c r="H390" s="55"/>
      <c r="I390" s="52">
        <v>12972537.810000001</v>
      </c>
      <c r="J390" s="53">
        <v>12972537.810000001</v>
      </c>
      <c r="K390" s="54">
        <v>0</v>
      </c>
      <c r="L390" s="55"/>
      <c r="M390" s="52">
        <v>9761083.9800000004</v>
      </c>
      <c r="N390" s="53">
        <v>9761083.9800000004</v>
      </c>
      <c r="O390" s="54">
        <v>0</v>
      </c>
      <c r="P390" s="55"/>
      <c r="Q390" s="52">
        <v>80938801.599999994</v>
      </c>
      <c r="R390" s="53">
        <v>80938801.599999994</v>
      </c>
      <c r="S390" s="54">
        <v>0</v>
      </c>
      <c r="T390" s="6"/>
    </row>
    <row r="391" spans="2:20">
      <c r="B391" s="1"/>
      <c r="C391" s="14" t="s">
        <v>1340</v>
      </c>
      <c r="D391" s="12"/>
      <c r="E391" s="56">
        <v>0</v>
      </c>
      <c r="F391" s="57">
        <v>0</v>
      </c>
      <c r="G391" s="58">
        <v>0</v>
      </c>
      <c r="H391" s="48"/>
      <c r="I391" s="56">
        <v>237381350.18000001</v>
      </c>
      <c r="J391" s="57">
        <v>237381350.18000001</v>
      </c>
      <c r="K391" s="58">
        <v>0</v>
      </c>
      <c r="L391" s="48"/>
      <c r="M391" s="56">
        <v>2373753.92</v>
      </c>
      <c r="N391" s="57">
        <v>2373753.92</v>
      </c>
      <c r="O391" s="58">
        <v>0</v>
      </c>
      <c r="P391" s="48"/>
      <c r="Q391" s="56">
        <v>239755104.09999999</v>
      </c>
      <c r="R391" s="57">
        <v>239755104.09999999</v>
      </c>
      <c r="S391" s="58">
        <v>0</v>
      </c>
      <c r="T391" s="6"/>
    </row>
    <row r="392" spans="2:20">
      <c r="B392" s="1"/>
      <c r="C392" s="13" t="s">
        <v>1341</v>
      </c>
      <c r="D392" s="11"/>
      <c r="E392" s="52">
        <v>73532448.909999996</v>
      </c>
      <c r="F392" s="53">
        <v>73532448.909999996</v>
      </c>
      <c r="G392" s="54">
        <v>0</v>
      </c>
      <c r="H392" s="55"/>
      <c r="I392" s="52">
        <v>37972.379999999997</v>
      </c>
      <c r="J392" s="53">
        <v>37972.379999999997</v>
      </c>
      <c r="K392" s="54">
        <v>0</v>
      </c>
      <c r="L392" s="55"/>
      <c r="M392" s="52">
        <v>29136.63</v>
      </c>
      <c r="N392" s="53">
        <v>29136.63</v>
      </c>
      <c r="O392" s="54">
        <v>0</v>
      </c>
      <c r="P392" s="55"/>
      <c r="Q392" s="52">
        <v>73599557.920000002</v>
      </c>
      <c r="R392" s="53">
        <v>73599557.920000002</v>
      </c>
      <c r="S392" s="54">
        <v>0</v>
      </c>
      <c r="T392" s="6"/>
    </row>
    <row r="393" spans="2:20">
      <c r="B393" s="1"/>
      <c r="C393" s="14" t="s">
        <v>1342</v>
      </c>
      <c r="D393" s="12"/>
      <c r="E393" s="56">
        <v>7552622.5099999998</v>
      </c>
      <c r="F393" s="57">
        <v>7552622.5099999998</v>
      </c>
      <c r="G393" s="58">
        <v>0</v>
      </c>
      <c r="H393" s="48"/>
      <c r="I393" s="56">
        <v>26319534.25</v>
      </c>
      <c r="J393" s="57">
        <v>26319534.25</v>
      </c>
      <c r="K393" s="58">
        <v>0</v>
      </c>
      <c r="L393" s="48"/>
      <c r="M393" s="56">
        <v>6033873.7999999998</v>
      </c>
      <c r="N393" s="57">
        <v>6033873.7999999998</v>
      </c>
      <c r="O393" s="58">
        <v>0</v>
      </c>
      <c r="P393" s="48"/>
      <c r="Q393" s="56">
        <v>39906030.560000002</v>
      </c>
      <c r="R393" s="57">
        <v>39906030.560000002</v>
      </c>
      <c r="S393" s="58">
        <v>0</v>
      </c>
      <c r="T393" s="6"/>
    </row>
    <row r="394" spans="2:20">
      <c r="B394" s="1"/>
      <c r="C394" s="13" t="s">
        <v>1343</v>
      </c>
      <c r="D394" s="11"/>
      <c r="E394" s="52">
        <v>23542827</v>
      </c>
      <c r="F394" s="53">
        <v>13421214.99</v>
      </c>
      <c r="G394" s="54">
        <v>10121612.01</v>
      </c>
      <c r="H394" s="55"/>
      <c r="I394" s="52">
        <v>75923289.450000003</v>
      </c>
      <c r="J394" s="53">
        <v>8454674.1400000006</v>
      </c>
      <c r="K394" s="54">
        <v>67468615.310000002</v>
      </c>
      <c r="L394" s="55"/>
      <c r="M394" s="52">
        <v>110080422.67</v>
      </c>
      <c r="N394" s="53">
        <v>5853251.1500000004</v>
      </c>
      <c r="O394" s="54">
        <v>104227171.52</v>
      </c>
      <c r="P394" s="55"/>
      <c r="Q394" s="52">
        <v>209546539.12</v>
      </c>
      <c r="R394" s="53">
        <v>27729140.280000001</v>
      </c>
      <c r="S394" s="54">
        <v>181817398.84</v>
      </c>
      <c r="T394" s="6"/>
    </row>
    <row r="395" spans="2:20">
      <c r="B395" s="1"/>
      <c r="C395" s="14" t="s">
        <v>1344</v>
      </c>
      <c r="D395" s="12"/>
      <c r="E395" s="56">
        <v>10121612.01</v>
      </c>
      <c r="F395" s="57">
        <v>0</v>
      </c>
      <c r="G395" s="58">
        <v>10121612.01</v>
      </c>
      <c r="H395" s="48"/>
      <c r="I395" s="56">
        <v>67468615.310000002</v>
      </c>
      <c r="J395" s="57">
        <v>0</v>
      </c>
      <c r="K395" s="58">
        <v>67468615.310000002</v>
      </c>
      <c r="L395" s="48"/>
      <c r="M395" s="56">
        <v>104227171.52</v>
      </c>
      <c r="N395" s="57">
        <v>0</v>
      </c>
      <c r="O395" s="58">
        <v>104227171.52</v>
      </c>
      <c r="P395" s="48"/>
      <c r="Q395" s="56">
        <v>181817398.84</v>
      </c>
      <c r="R395" s="57">
        <v>0</v>
      </c>
      <c r="S395" s="58">
        <v>181817398.84</v>
      </c>
      <c r="T395" s="6"/>
    </row>
    <row r="396" spans="2:20">
      <c r="B396" s="1"/>
      <c r="C396" s="13" t="s">
        <v>1345</v>
      </c>
      <c r="D396" s="11"/>
      <c r="E396" s="52">
        <v>3337505.38</v>
      </c>
      <c r="F396" s="53">
        <v>3337505.38</v>
      </c>
      <c r="G396" s="54">
        <v>0</v>
      </c>
      <c r="H396" s="55"/>
      <c r="I396" s="52">
        <v>2229323.21</v>
      </c>
      <c r="J396" s="53">
        <v>2229323.21</v>
      </c>
      <c r="K396" s="54">
        <v>0</v>
      </c>
      <c r="L396" s="55"/>
      <c r="M396" s="52">
        <v>109525.63</v>
      </c>
      <c r="N396" s="53">
        <v>109525.63</v>
      </c>
      <c r="O396" s="54">
        <v>0</v>
      </c>
      <c r="P396" s="55"/>
      <c r="Q396" s="52">
        <v>5676354.2199999997</v>
      </c>
      <c r="R396" s="53">
        <v>5676354.2199999997</v>
      </c>
      <c r="S396" s="54">
        <v>0</v>
      </c>
      <c r="T396" s="6"/>
    </row>
    <row r="397" spans="2:20">
      <c r="B397" s="1"/>
      <c r="C397" s="14" t="s">
        <v>1346</v>
      </c>
      <c r="D397" s="12"/>
      <c r="E397" s="56">
        <v>0</v>
      </c>
      <c r="F397" s="57">
        <v>0</v>
      </c>
      <c r="G397" s="58">
        <v>0</v>
      </c>
      <c r="H397" s="48"/>
      <c r="I397" s="56">
        <v>1542677.8</v>
      </c>
      <c r="J397" s="57">
        <v>1542677.8</v>
      </c>
      <c r="K397" s="58">
        <v>0</v>
      </c>
      <c r="L397" s="48"/>
      <c r="M397" s="56">
        <v>1045432.08</v>
      </c>
      <c r="N397" s="57">
        <v>1045432.08</v>
      </c>
      <c r="O397" s="58">
        <v>0</v>
      </c>
      <c r="P397" s="48"/>
      <c r="Q397" s="56">
        <v>2588109.88</v>
      </c>
      <c r="R397" s="57">
        <v>2588109.88</v>
      </c>
      <c r="S397" s="58">
        <v>0</v>
      </c>
      <c r="T397" s="6"/>
    </row>
    <row r="398" spans="2:20">
      <c r="B398" s="1"/>
      <c r="C398" s="13" t="s">
        <v>1347</v>
      </c>
      <c r="D398" s="11"/>
      <c r="E398" s="52">
        <v>2675339.2000000002</v>
      </c>
      <c r="F398" s="53">
        <v>2675339.2000000002</v>
      </c>
      <c r="G398" s="54">
        <v>0</v>
      </c>
      <c r="H398" s="55"/>
      <c r="I398" s="52">
        <v>153368.60999999999</v>
      </c>
      <c r="J398" s="53">
        <v>153368.60999999999</v>
      </c>
      <c r="K398" s="54">
        <v>0</v>
      </c>
      <c r="L398" s="55"/>
      <c r="M398" s="52">
        <v>4678546.6100000003</v>
      </c>
      <c r="N398" s="53">
        <v>4678546.6100000003</v>
      </c>
      <c r="O398" s="54">
        <v>0</v>
      </c>
      <c r="P398" s="55"/>
      <c r="Q398" s="52">
        <v>7507254.4199999999</v>
      </c>
      <c r="R398" s="53">
        <v>7507254.4199999999</v>
      </c>
      <c r="S398" s="54">
        <v>0</v>
      </c>
      <c r="T398" s="6"/>
    </row>
    <row r="399" spans="2:20">
      <c r="B399" s="1"/>
      <c r="C399" s="14" t="s">
        <v>1348</v>
      </c>
      <c r="D399" s="12"/>
      <c r="E399" s="56">
        <v>7408370.4100000001</v>
      </c>
      <c r="F399" s="57">
        <v>7408370.4100000001</v>
      </c>
      <c r="G399" s="58">
        <v>0</v>
      </c>
      <c r="H399" s="48"/>
      <c r="I399" s="56">
        <v>4529304.5199999996</v>
      </c>
      <c r="J399" s="57">
        <v>4529304.5199999996</v>
      </c>
      <c r="K399" s="58">
        <v>0</v>
      </c>
      <c r="L399" s="48"/>
      <c r="M399" s="56">
        <v>19746.830000000002</v>
      </c>
      <c r="N399" s="57">
        <v>19746.830000000002</v>
      </c>
      <c r="O399" s="58">
        <v>0</v>
      </c>
      <c r="P399" s="48"/>
      <c r="Q399" s="56">
        <v>11957421.76</v>
      </c>
      <c r="R399" s="57">
        <v>11957421.76</v>
      </c>
      <c r="S399" s="58">
        <v>0</v>
      </c>
      <c r="T399" s="6"/>
    </row>
    <row r="400" spans="2:20">
      <c r="B400" s="1"/>
      <c r="C400" s="13" t="s">
        <v>1349</v>
      </c>
      <c r="D400" s="11"/>
      <c r="E400" s="52">
        <v>16558.75</v>
      </c>
      <c r="F400" s="53">
        <v>16224.35</v>
      </c>
      <c r="G400" s="54">
        <v>334.4</v>
      </c>
      <c r="H400" s="55"/>
      <c r="I400" s="52">
        <v>1238.22</v>
      </c>
      <c r="J400" s="53">
        <v>0</v>
      </c>
      <c r="K400" s="54">
        <v>1238.22</v>
      </c>
      <c r="L400" s="55"/>
      <c r="M400" s="52">
        <v>28291134.870000001</v>
      </c>
      <c r="N400" s="53">
        <v>695835.51</v>
      </c>
      <c r="O400" s="54">
        <v>27595299.359999999</v>
      </c>
      <c r="P400" s="55"/>
      <c r="Q400" s="52">
        <v>28308931.84</v>
      </c>
      <c r="R400" s="53">
        <v>712059.86</v>
      </c>
      <c r="S400" s="54">
        <v>27596871.98</v>
      </c>
      <c r="T400" s="6"/>
    </row>
    <row r="401" spans="2:20">
      <c r="B401" s="1"/>
      <c r="C401" s="14" t="s">
        <v>1350</v>
      </c>
      <c r="D401" s="12"/>
      <c r="E401" s="56">
        <v>334.4</v>
      </c>
      <c r="F401" s="57">
        <v>0</v>
      </c>
      <c r="G401" s="58">
        <v>334.4</v>
      </c>
      <c r="H401" s="48"/>
      <c r="I401" s="56">
        <v>1238.22</v>
      </c>
      <c r="J401" s="57">
        <v>0</v>
      </c>
      <c r="K401" s="58">
        <v>1238.22</v>
      </c>
      <c r="L401" s="48"/>
      <c r="M401" s="56">
        <v>27595299.359999999</v>
      </c>
      <c r="N401" s="57">
        <v>0</v>
      </c>
      <c r="O401" s="58">
        <v>27595299.359999999</v>
      </c>
      <c r="P401" s="48"/>
      <c r="Q401" s="56">
        <v>27596871.98</v>
      </c>
      <c r="R401" s="57">
        <v>0</v>
      </c>
      <c r="S401" s="58">
        <v>27596871.98</v>
      </c>
      <c r="T401" s="6"/>
    </row>
    <row r="402" spans="2:20">
      <c r="B402" s="1"/>
      <c r="C402" s="13" t="s">
        <v>1351</v>
      </c>
      <c r="D402" s="11"/>
      <c r="E402" s="52">
        <v>20.07</v>
      </c>
      <c r="F402" s="53">
        <v>20.07</v>
      </c>
      <c r="G402" s="54">
        <v>0</v>
      </c>
      <c r="H402" s="55"/>
      <c r="I402" s="52">
        <v>0</v>
      </c>
      <c r="J402" s="53">
        <v>0</v>
      </c>
      <c r="K402" s="54">
        <v>0</v>
      </c>
      <c r="L402" s="55"/>
      <c r="M402" s="52">
        <v>0</v>
      </c>
      <c r="N402" s="53">
        <v>0</v>
      </c>
      <c r="O402" s="54">
        <v>0</v>
      </c>
      <c r="P402" s="55"/>
      <c r="Q402" s="52">
        <v>20.07</v>
      </c>
      <c r="R402" s="53">
        <v>20.07</v>
      </c>
      <c r="S402" s="54">
        <v>0</v>
      </c>
      <c r="T402" s="6"/>
    </row>
    <row r="403" spans="2:20">
      <c r="B403" s="1"/>
      <c r="C403" s="14" t="s">
        <v>1352</v>
      </c>
      <c r="D403" s="12"/>
      <c r="E403" s="56">
        <v>0</v>
      </c>
      <c r="F403" s="57">
        <v>0</v>
      </c>
      <c r="G403" s="58">
        <v>0</v>
      </c>
      <c r="H403" s="48"/>
      <c r="I403" s="56">
        <v>0</v>
      </c>
      <c r="J403" s="57">
        <v>0</v>
      </c>
      <c r="K403" s="58">
        <v>0</v>
      </c>
      <c r="L403" s="48"/>
      <c r="M403" s="56">
        <v>318425.59999999998</v>
      </c>
      <c r="N403" s="57">
        <v>318425.59999999998</v>
      </c>
      <c r="O403" s="58">
        <v>0</v>
      </c>
      <c r="P403" s="48"/>
      <c r="Q403" s="56">
        <v>318425.59999999998</v>
      </c>
      <c r="R403" s="57">
        <v>318425.59999999998</v>
      </c>
      <c r="S403" s="58">
        <v>0</v>
      </c>
      <c r="T403" s="6"/>
    </row>
    <row r="404" spans="2:20">
      <c r="B404" s="1"/>
      <c r="C404" s="13" t="s">
        <v>1353</v>
      </c>
      <c r="D404" s="11"/>
      <c r="E404" s="52">
        <v>72.849999999999994</v>
      </c>
      <c r="F404" s="53">
        <v>72.849999999999994</v>
      </c>
      <c r="G404" s="54">
        <v>0</v>
      </c>
      <c r="H404" s="55"/>
      <c r="I404" s="52">
        <v>0</v>
      </c>
      <c r="J404" s="53">
        <v>0</v>
      </c>
      <c r="K404" s="54">
        <v>0</v>
      </c>
      <c r="L404" s="55"/>
      <c r="M404" s="52">
        <v>6017.01</v>
      </c>
      <c r="N404" s="53">
        <v>6017.01</v>
      </c>
      <c r="O404" s="54">
        <v>0</v>
      </c>
      <c r="P404" s="55"/>
      <c r="Q404" s="52">
        <v>6089.86</v>
      </c>
      <c r="R404" s="53">
        <v>6089.86</v>
      </c>
      <c r="S404" s="54">
        <v>0</v>
      </c>
      <c r="T404" s="6"/>
    </row>
    <row r="405" spans="2:20">
      <c r="B405" s="1"/>
      <c r="C405" s="14" t="s">
        <v>1354</v>
      </c>
      <c r="D405" s="12"/>
      <c r="E405" s="56">
        <v>16131.43</v>
      </c>
      <c r="F405" s="57">
        <v>16131.43</v>
      </c>
      <c r="G405" s="58">
        <v>0</v>
      </c>
      <c r="H405" s="48"/>
      <c r="I405" s="56">
        <v>0</v>
      </c>
      <c r="J405" s="57">
        <v>0</v>
      </c>
      <c r="K405" s="58">
        <v>0</v>
      </c>
      <c r="L405" s="48"/>
      <c r="M405" s="56">
        <v>371392.9</v>
      </c>
      <c r="N405" s="57">
        <v>371392.9</v>
      </c>
      <c r="O405" s="58">
        <v>0</v>
      </c>
      <c r="P405" s="48"/>
      <c r="Q405" s="56">
        <v>387524.33</v>
      </c>
      <c r="R405" s="57">
        <v>387524.33</v>
      </c>
      <c r="S405" s="58">
        <v>0</v>
      </c>
      <c r="T405" s="6"/>
    </row>
    <row r="406" spans="2:20">
      <c r="B406" s="1"/>
      <c r="C406" s="13" t="s">
        <v>1355</v>
      </c>
      <c r="D406" s="11"/>
      <c r="E406" s="52">
        <v>884835726.88999999</v>
      </c>
      <c r="F406" s="53">
        <v>840163057.11000001</v>
      </c>
      <c r="G406" s="54">
        <v>44672669.780000001</v>
      </c>
      <c r="H406" s="55"/>
      <c r="I406" s="52">
        <v>6429228539.0799999</v>
      </c>
      <c r="J406" s="53">
        <v>3918184344.6100001</v>
      </c>
      <c r="K406" s="54">
        <v>2511044194.4699998</v>
      </c>
      <c r="L406" s="55"/>
      <c r="M406" s="52">
        <v>5447656569.9099998</v>
      </c>
      <c r="N406" s="53">
        <v>2542579259.02</v>
      </c>
      <c r="O406" s="54">
        <v>2905077310.8899999</v>
      </c>
      <c r="P406" s="55"/>
      <c r="Q406" s="52">
        <v>12761720835.879999</v>
      </c>
      <c r="R406" s="53">
        <v>7300926660.7399979</v>
      </c>
      <c r="S406" s="54">
        <v>5460794175.1400013</v>
      </c>
      <c r="T406" s="6"/>
    </row>
    <row r="407" spans="2:20">
      <c r="B407" s="1"/>
      <c r="C407" s="14" t="s">
        <v>1356</v>
      </c>
      <c r="D407" s="12"/>
      <c r="E407" s="56">
        <v>852108973.17999995</v>
      </c>
      <c r="F407" s="57">
        <v>836071344.72000003</v>
      </c>
      <c r="G407" s="58">
        <v>16037628.460000001</v>
      </c>
      <c r="H407" s="48"/>
      <c r="I407" s="56">
        <v>6320901047.75</v>
      </c>
      <c r="J407" s="57">
        <v>3917548945.4499998</v>
      </c>
      <c r="K407" s="58">
        <v>2403352102.3000002</v>
      </c>
      <c r="L407" s="48"/>
      <c r="M407" s="56">
        <v>4995055557.9799995</v>
      </c>
      <c r="N407" s="57">
        <v>2535639458.25</v>
      </c>
      <c r="O407" s="58">
        <v>2459416099.73</v>
      </c>
      <c r="P407" s="48"/>
      <c r="Q407" s="56">
        <v>12168065578.91</v>
      </c>
      <c r="R407" s="57">
        <v>7289259748.4200001</v>
      </c>
      <c r="S407" s="58">
        <v>4878805830.4899998</v>
      </c>
      <c r="T407" s="6"/>
    </row>
    <row r="408" spans="2:20">
      <c r="B408" s="1"/>
      <c r="C408" s="13" t="s">
        <v>1357</v>
      </c>
      <c r="D408" s="11"/>
      <c r="E408" s="52">
        <v>16037628.460000001</v>
      </c>
      <c r="F408" s="53">
        <v>0</v>
      </c>
      <c r="G408" s="54">
        <v>16037628.460000001</v>
      </c>
      <c r="H408" s="55"/>
      <c r="I408" s="52">
        <v>2403352102.3000002</v>
      </c>
      <c r="J408" s="53">
        <v>0</v>
      </c>
      <c r="K408" s="54">
        <v>2403352102.3000002</v>
      </c>
      <c r="L408" s="55"/>
      <c r="M408" s="52">
        <v>2459416099.73</v>
      </c>
      <c r="N408" s="53">
        <v>0</v>
      </c>
      <c r="O408" s="54">
        <v>2459416099.73</v>
      </c>
      <c r="P408" s="55"/>
      <c r="Q408" s="52">
        <v>4878805830.4900007</v>
      </c>
      <c r="R408" s="53">
        <v>0</v>
      </c>
      <c r="S408" s="54">
        <v>4878805830.4900007</v>
      </c>
      <c r="T408" s="6"/>
    </row>
    <row r="409" spans="2:20">
      <c r="B409" s="1"/>
      <c r="C409" s="14" t="s">
        <v>1358</v>
      </c>
      <c r="D409" s="12"/>
      <c r="E409" s="56">
        <v>835474868.08000004</v>
      </c>
      <c r="F409" s="57">
        <v>835474868.08000004</v>
      </c>
      <c r="G409" s="58">
        <v>0</v>
      </c>
      <c r="H409" s="48"/>
      <c r="I409" s="56">
        <v>380419981.25</v>
      </c>
      <c r="J409" s="57">
        <v>380419981.25</v>
      </c>
      <c r="K409" s="58">
        <v>0</v>
      </c>
      <c r="L409" s="48"/>
      <c r="M409" s="56">
        <v>259570423.47</v>
      </c>
      <c r="N409" s="57">
        <v>259570423.47</v>
      </c>
      <c r="O409" s="58">
        <v>0</v>
      </c>
      <c r="P409" s="48"/>
      <c r="Q409" s="56">
        <v>1475465272.8</v>
      </c>
      <c r="R409" s="57">
        <v>1475465272.8</v>
      </c>
      <c r="S409" s="58">
        <v>0</v>
      </c>
      <c r="T409" s="6"/>
    </row>
    <row r="410" spans="2:20">
      <c r="B410" s="1"/>
      <c r="C410" s="13" t="s">
        <v>1359</v>
      </c>
      <c r="D410" s="11"/>
      <c r="E410" s="52">
        <v>0</v>
      </c>
      <c r="F410" s="53">
        <v>0</v>
      </c>
      <c r="G410" s="54">
        <v>0</v>
      </c>
      <c r="H410" s="55"/>
      <c r="I410" s="52">
        <v>3536089752.3600001</v>
      </c>
      <c r="J410" s="53">
        <v>3536089752.3600001</v>
      </c>
      <c r="K410" s="54">
        <v>0</v>
      </c>
      <c r="L410" s="55"/>
      <c r="M410" s="52">
        <v>2257681021.1900001</v>
      </c>
      <c r="N410" s="53">
        <v>2257681021.1900001</v>
      </c>
      <c r="O410" s="54">
        <v>0</v>
      </c>
      <c r="P410" s="55"/>
      <c r="Q410" s="52">
        <v>5793770773.5500002</v>
      </c>
      <c r="R410" s="53">
        <v>5793770773.5500002</v>
      </c>
      <c r="S410" s="54">
        <v>0</v>
      </c>
      <c r="T410" s="6"/>
    </row>
    <row r="411" spans="2:20">
      <c r="B411" s="1"/>
      <c r="C411" s="14" t="s">
        <v>1360</v>
      </c>
      <c r="D411" s="12"/>
      <c r="E411" s="56">
        <v>596476.64</v>
      </c>
      <c r="F411" s="57">
        <v>596476.64</v>
      </c>
      <c r="G411" s="58">
        <v>0</v>
      </c>
      <c r="H411" s="48"/>
      <c r="I411" s="56">
        <v>63737.23</v>
      </c>
      <c r="J411" s="57">
        <v>63737.23</v>
      </c>
      <c r="K411" s="58">
        <v>0</v>
      </c>
      <c r="L411" s="48"/>
      <c r="M411" s="56">
        <v>5317648.92</v>
      </c>
      <c r="N411" s="57">
        <v>5317648.92</v>
      </c>
      <c r="O411" s="58">
        <v>0</v>
      </c>
      <c r="P411" s="48"/>
      <c r="Q411" s="56">
        <v>5977862.79</v>
      </c>
      <c r="R411" s="57">
        <v>5977862.79</v>
      </c>
      <c r="S411" s="58">
        <v>0</v>
      </c>
      <c r="T411" s="6"/>
    </row>
    <row r="412" spans="2:20">
      <c r="B412" s="1"/>
      <c r="C412" s="13" t="s">
        <v>1361</v>
      </c>
      <c r="D412" s="11"/>
      <c r="E412" s="52">
        <v>0</v>
      </c>
      <c r="F412" s="53">
        <v>0</v>
      </c>
      <c r="G412" s="54">
        <v>0</v>
      </c>
      <c r="H412" s="55"/>
      <c r="I412" s="52">
        <v>975474.61</v>
      </c>
      <c r="J412" s="53">
        <v>975474.61</v>
      </c>
      <c r="K412" s="54">
        <v>0</v>
      </c>
      <c r="L412" s="55"/>
      <c r="M412" s="52">
        <v>13070364.67</v>
      </c>
      <c r="N412" s="53">
        <v>13070364.67</v>
      </c>
      <c r="O412" s="54">
        <v>0</v>
      </c>
      <c r="P412" s="55"/>
      <c r="Q412" s="52">
        <v>14045839.279999999</v>
      </c>
      <c r="R412" s="53">
        <v>14045839.279999999</v>
      </c>
      <c r="S412" s="54">
        <v>0</v>
      </c>
      <c r="T412" s="6"/>
    </row>
    <row r="413" spans="2:20">
      <c r="B413" s="1"/>
      <c r="C413" s="14" t="s">
        <v>1362</v>
      </c>
      <c r="D413" s="12"/>
      <c r="E413" s="56">
        <v>977891.26</v>
      </c>
      <c r="F413" s="57">
        <v>977891.26</v>
      </c>
      <c r="G413" s="58">
        <v>0</v>
      </c>
      <c r="H413" s="48"/>
      <c r="I413" s="56">
        <v>0</v>
      </c>
      <c r="J413" s="57">
        <v>0</v>
      </c>
      <c r="K413" s="58">
        <v>0</v>
      </c>
      <c r="L413" s="48"/>
      <c r="M413" s="56">
        <v>10339742.35</v>
      </c>
      <c r="N413" s="57">
        <v>178601.03</v>
      </c>
      <c r="O413" s="58">
        <v>10161141.32</v>
      </c>
      <c r="P413" s="48"/>
      <c r="Q413" s="56">
        <v>11317633.609999999</v>
      </c>
      <c r="R413" s="57">
        <v>1156492.29</v>
      </c>
      <c r="S413" s="58">
        <v>10161141.32</v>
      </c>
      <c r="T413" s="6"/>
    </row>
    <row r="414" spans="2:20" ht="25.5" customHeight="1">
      <c r="B414" s="1"/>
      <c r="C414" s="13" t="s">
        <v>1363</v>
      </c>
      <c r="D414" s="11"/>
      <c r="E414" s="52">
        <v>0</v>
      </c>
      <c r="F414" s="53">
        <v>0</v>
      </c>
      <c r="G414" s="54">
        <v>0</v>
      </c>
      <c r="H414" s="55"/>
      <c r="I414" s="52">
        <v>0</v>
      </c>
      <c r="J414" s="53">
        <v>0</v>
      </c>
      <c r="K414" s="54">
        <v>0</v>
      </c>
      <c r="L414" s="55"/>
      <c r="M414" s="52">
        <v>10161141.32</v>
      </c>
      <c r="N414" s="53">
        <v>0</v>
      </c>
      <c r="O414" s="54">
        <v>10161141.32</v>
      </c>
      <c r="P414" s="55"/>
      <c r="Q414" s="52">
        <v>10161141.32</v>
      </c>
      <c r="R414" s="53">
        <v>0</v>
      </c>
      <c r="S414" s="54">
        <v>10161141.32</v>
      </c>
      <c r="T414" s="6"/>
    </row>
    <row r="415" spans="2:20" ht="25.5" customHeight="1">
      <c r="B415" s="1"/>
      <c r="C415" s="14" t="s">
        <v>1364</v>
      </c>
      <c r="D415" s="12"/>
      <c r="E415" s="56">
        <v>977891.26</v>
      </c>
      <c r="F415" s="57">
        <v>977891.26</v>
      </c>
      <c r="G415" s="58">
        <v>0</v>
      </c>
      <c r="H415" s="48"/>
      <c r="I415" s="56">
        <v>0</v>
      </c>
      <c r="J415" s="57">
        <v>0</v>
      </c>
      <c r="K415" s="58">
        <v>0</v>
      </c>
      <c r="L415" s="48"/>
      <c r="M415" s="56">
        <v>0</v>
      </c>
      <c r="N415" s="57">
        <v>0</v>
      </c>
      <c r="O415" s="58">
        <v>0</v>
      </c>
      <c r="P415" s="48"/>
      <c r="Q415" s="56">
        <v>977891.26</v>
      </c>
      <c r="R415" s="57">
        <v>977891.26</v>
      </c>
      <c r="S415" s="58">
        <v>0</v>
      </c>
      <c r="T415" s="6"/>
    </row>
    <row r="416" spans="2:20" ht="25.5" customHeight="1">
      <c r="B416" s="1"/>
      <c r="C416" s="13" t="s">
        <v>1365</v>
      </c>
      <c r="D416" s="11"/>
      <c r="E416" s="52">
        <v>0</v>
      </c>
      <c r="F416" s="53">
        <v>0</v>
      </c>
      <c r="G416" s="54">
        <v>0</v>
      </c>
      <c r="H416" s="55"/>
      <c r="I416" s="52">
        <v>0</v>
      </c>
      <c r="J416" s="53">
        <v>0</v>
      </c>
      <c r="K416" s="54">
        <v>0</v>
      </c>
      <c r="L416" s="55"/>
      <c r="M416" s="52">
        <v>0</v>
      </c>
      <c r="N416" s="53">
        <v>0</v>
      </c>
      <c r="O416" s="54">
        <v>0</v>
      </c>
      <c r="P416" s="55"/>
      <c r="Q416" s="52">
        <v>0</v>
      </c>
      <c r="R416" s="53">
        <v>0</v>
      </c>
      <c r="S416" s="54">
        <v>0</v>
      </c>
      <c r="T416" s="6"/>
    </row>
    <row r="417" spans="2:20" ht="25.5" customHeight="1">
      <c r="B417" s="1"/>
      <c r="C417" s="14" t="s">
        <v>1366</v>
      </c>
      <c r="D417" s="12"/>
      <c r="E417" s="56">
        <v>0</v>
      </c>
      <c r="F417" s="57">
        <v>0</v>
      </c>
      <c r="G417" s="58">
        <v>0</v>
      </c>
      <c r="H417" s="48"/>
      <c r="I417" s="56">
        <v>0</v>
      </c>
      <c r="J417" s="57">
        <v>0</v>
      </c>
      <c r="K417" s="58">
        <v>0</v>
      </c>
      <c r="L417" s="48"/>
      <c r="M417" s="56">
        <v>0</v>
      </c>
      <c r="N417" s="57">
        <v>0</v>
      </c>
      <c r="O417" s="58">
        <v>0</v>
      </c>
      <c r="P417" s="48"/>
      <c r="Q417" s="56">
        <v>0</v>
      </c>
      <c r="R417" s="57">
        <v>0</v>
      </c>
      <c r="S417" s="58">
        <v>0</v>
      </c>
      <c r="T417" s="6"/>
    </row>
    <row r="418" spans="2:20" ht="25.5" customHeight="1">
      <c r="B418" s="1"/>
      <c r="C418" s="13" t="s">
        <v>1367</v>
      </c>
      <c r="D418" s="11"/>
      <c r="E418" s="52">
        <v>0</v>
      </c>
      <c r="F418" s="53">
        <v>0</v>
      </c>
      <c r="G418" s="54">
        <v>0</v>
      </c>
      <c r="H418" s="55"/>
      <c r="I418" s="52">
        <v>0</v>
      </c>
      <c r="J418" s="53">
        <v>0</v>
      </c>
      <c r="K418" s="54">
        <v>0</v>
      </c>
      <c r="L418" s="55"/>
      <c r="M418" s="52">
        <v>178601.03</v>
      </c>
      <c r="N418" s="53">
        <v>178601.03</v>
      </c>
      <c r="O418" s="54">
        <v>0</v>
      </c>
      <c r="P418" s="55"/>
      <c r="Q418" s="52">
        <v>178601.03</v>
      </c>
      <c r="R418" s="53">
        <v>178601.03</v>
      </c>
      <c r="S418" s="54">
        <v>0</v>
      </c>
      <c r="T418" s="6"/>
    </row>
    <row r="419" spans="2:20" ht="25.5" customHeight="1">
      <c r="B419" s="1"/>
      <c r="C419" s="14" t="s">
        <v>1368</v>
      </c>
      <c r="D419" s="12"/>
      <c r="E419" s="56">
        <v>18509504.199999999</v>
      </c>
      <c r="F419" s="57">
        <v>3106648.62</v>
      </c>
      <c r="G419" s="58">
        <v>15402855.58</v>
      </c>
      <c r="H419" s="48"/>
      <c r="I419" s="56">
        <v>520.62</v>
      </c>
      <c r="J419" s="57">
        <v>520.62</v>
      </c>
      <c r="K419" s="58">
        <v>0</v>
      </c>
      <c r="L419" s="48"/>
      <c r="M419" s="56">
        <v>66745251.880000003</v>
      </c>
      <c r="N419" s="57">
        <v>0</v>
      </c>
      <c r="O419" s="58">
        <v>66745251.880000003</v>
      </c>
      <c r="P419" s="48"/>
      <c r="Q419" s="56">
        <v>85255276.700000003</v>
      </c>
      <c r="R419" s="57">
        <v>3107169.24</v>
      </c>
      <c r="S419" s="58">
        <v>82148107.459999993</v>
      </c>
      <c r="T419" s="6"/>
    </row>
    <row r="420" spans="2:20" ht="25.5" customHeight="1">
      <c r="B420" s="1"/>
      <c r="C420" s="13" t="s">
        <v>1369</v>
      </c>
      <c r="D420" s="11"/>
      <c r="E420" s="52">
        <v>15402855.58</v>
      </c>
      <c r="F420" s="53">
        <v>0</v>
      </c>
      <c r="G420" s="54">
        <v>15402855.58</v>
      </c>
      <c r="H420" s="55"/>
      <c r="I420" s="52">
        <v>0</v>
      </c>
      <c r="J420" s="53">
        <v>0</v>
      </c>
      <c r="K420" s="54">
        <v>0</v>
      </c>
      <c r="L420" s="55"/>
      <c r="M420" s="52">
        <v>66745251.880000003</v>
      </c>
      <c r="N420" s="53">
        <v>0</v>
      </c>
      <c r="O420" s="54">
        <v>66745251.880000003</v>
      </c>
      <c r="P420" s="55"/>
      <c r="Q420" s="52">
        <v>82148107.459999993</v>
      </c>
      <c r="R420" s="53">
        <v>0</v>
      </c>
      <c r="S420" s="54">
        <v>82148107.459999993</v>
      </c>
      <c r="T420" s="6"/>
    </row>
    <row r="421" spans="2:20" ht="25.5" customHeight="1">
      <c r="B421" s="1"/>
      <c r="C421" s="14" t="s">
        <v>1370</v>
      </c>
      <c r="D421" s="12"/>
      <c r="E421" s="56">
        <v>0</v>
      </c>
      <c r="F421" s="57">
        <v>0</v>
      </c>
      <c r="G421" s="58">
        <v>0</v>
      </c>
      <c r="H421" s="48"/>
      <c r="I421" s="56">
        <v>0</v>
      </c>
      <c r="J421" s="57">
        <v>0</v>
      </c>
      <c r="K421" s="58">
        <v>0</v>
      </c>
      <c r="L421" s="48"/>
      <c r="M421" s="56">
        <v>0</v>
      </c>
      <c r="N421" s="57">
        <v>0</v>
      </c>
      <c r="O421" s="58">
        <v>0</v>
      </c>
      <c r="P421" s="48"/>
      <c r="Q421" s="56">
        <v>0</v>
      </c>
      <c r="R421" s="57">
        <v>0</v>
      </c>
      <c r="S421" s="58">
        <v>0</v>
      </c>
      <c r="T421" s="6"/>
    </row>
    <row r="422" spans="2:20" ht="25.5" customHeight="1">
      <c r="B422" s="1"/>
      <c r="C422" s="13" t="s">
        <v>1371</v>
      </c>
      <c r="D422" s="11"/>
      <c r="E422" s="52">
        <v>0</v>
      </c>
      <c r="F422" s="53">
        <v>0</v>
      </c>
      <c r="G422" s="54">
        <v>0</v>
      </c>
      <c r="H422" s="55"/>
      <c r="I422" s="52">
        <v>0</v>
      </c>
      <c r="J422" s="53">
        <v>0</v>
      </c>
      <c r="K422" s="54">
        <v>0</v>
      </c>
      <c r="L422" s="55"/>
      <c r="M422" s="52">
        <v>0</v>
      </c>
      <c r="N422" s="53">
        <v>0</v>
      </c>
      <c r="O422" s="54">
        <v>0</v>
      </c>
      <c r="P422" s="55"/>
      <c r="Q422" s="52">
        <v>0</v>
      </c>
      <c r="R422" s="53">
        <v>0</v>
      </c>
      <c r="S422" s="54">
        <v>0</v>
      </c>
      <c r="T422" s="6"/>
    </row>
    <row r="423" spans="2:20" ht="25.5" customHeight="1">
      <c r="B423" s="1"/>
      <c r="C423" s="14" t="s">
        <v>1372</v>
      </c>
      <c r="D423" s="12"/>
      <c r="E423" s="56">
        <v>0</v>
      </c>
      <c r="F423" s="57">
        <v>0</v>
      </c>
      <c r="G423" s="58">
        <v>0</v>
      </c>
      <c r="H423" s="48"/>
      <c r="I423" s="56">
        <v>0</v>
      </c>
      <c r="J423" s="57">
        <v>0</v>
      </c>
      <c r="K423" s="58">
        <v>0</v>
      </c>
      <c r="L423" s="48"/>
      <c r="M423" s="56">
        <v>0</v>
      </c>
      <c r="N423" s="57">
        <v>0</v>
      </c>
      <c r="O423" s="58">
        <v>0</v>
      </c>
      <c r="P423" s="48"/>
      <c r="Q423" s="56">
        <v>0</v>
      </c>
      <c r="R423" s="57">
        <v>0</v>
      </c>
      <c r="S423" s="58">
        <v>0</v>
      </c>
      <c r="T423" s="6"/>
    </row>
    <row r="424" spans="2:20" ht="25.5" customHeight="1">
      <c r="B424" s="1"/>
      <c r="C424" s="13" t="s">
        <v>1373</v>
      </c>
      <c r="D424" s="11"/>
      <c r="E424" s="52">
        <v>3106648.62</v>
      </c>
      <c r="F424" s="53">
        <v>3106648.62</v>
      </c>
      <c r="G424" s="54">
        <v>0</v>
      </c>
      <c r="H424" s="55"/>
      <c r="I424" s="52">
        <v>520.62</v>
      </c>
      <c r="J424" s="53">
        <v>520.62</v>
      </c>
      <c r="K424" s="54">
        <v>0</v>
      </c>
      <c r="L424" s="55"/>
      <c r="M424" s="52">
        <v>0</v>
      </c>
      <c r="N424" s="53">
        <v>0</v>
      </c>
      <c r="O424" s="54">
        <v>0</v>
      </c>
      <c r="P424" s="55"/>
      <c r="Q424" s="52">
        <v>3107169.24</v>
      </c>
      <c r="R424" s="53">
        <v>3107169.24</v>
      </c>
      <c r="S424" s="54">
        <v>0</v>
      </c>
      <c r="T424" s="6"/>
    </row>
    <row r="425" spans="2:20">
      <c r="B425" s="1"/>
      <c r="C425" s="14" t="s">
        <v>1374</v>
      </c>
      <c r="D425" s="12"/>
      <c r="E425" s="56">
        <v>13239358.25</v>
      </c>
      <c r="F425" s="57">
        <v>7172.51</v>
      </c>
      <c r="G425" s="58">
        <v>13232185.74</v>
      </c>
      <c r="H425" s="48"/>
      <c r="I425" s="56">
        <v>108326970.70999999</v>
      </c>
      <c r="J425" s="57">
        <v>634878.54</v>
      </c>
      <c r="K425" s="58">
        <v>107692092.17</v>
      </c>
      <c r="L425" s="48"/>
      <c r="M425" s="56">
        <v>375516017.69999999</v>
      </c>
      <c r="N425" s="57">
        <v>6761199.7400000002</v>
      </c>
      <c r="O425" s="58">
        <v>368754817.95999998</v>
      </c>
      <c r="P425" s="48"/>
      <c r="Q425" s="56">
        <v>497082346.66000003</v>
      </c>
      <c r="R425" s="57">
        <v>7403250.79</v>
      </c>
      <c r="S425" s="58">
        <v>489679095.87</v>
      </c>
      <c r="T425" s="6"/>
    </row>
    <row r="426" spans="2:20">
      <c r="B426" s="1"/>
      <c r="C426" s="13" t="s">
        <v>1375</v>
      </c>
      <c r="D426" s="11"/>
      <c r="E426" s="52">
        <v>13232185.74</v>
      </c>
      <c r="F426" s="53">
        <v>0</v>
      </c>
      <c r="G426" s="54">
        <v>13232185.74</v>
      </c>
      <c r="H426" s="55"/>
      <c r="I426" s="52">
        <v>107692092.17</v>
      </c>
      <c r="J426" s="53">
        <v>0</v>
      </c>
      <c r="K426" s="54">
        <v>107692092.17</v>
      </c>
      <c r="L426" s="55"/>
      <c r="M426" s="52">
        <v>368754817.95999998</v>
      </c>
      <c r="N426" s="53">
        <v>0</v>
      </c>
      <c r="O426" s="54">
        <v>368754817.95999998</v>
      </c>
      <c r="P426" s="55"/>
      <c r="Q426" s="52">
        <v>489679095.87</v>
      </c>
      <c r="R426" s="53">
        <v>0</v>
      </c>
      <c r="S426" s="54">
        <v>489679095.87</v>
      </c>
      <c r="T426" s="6"/>
    </row>
    <row r="427" spans="2:20">
      <c r="B427" s="1"/>
      <c r="C427" s="14" t="s">
        <v>1376</v>
      </c>
      <c r="D427" s="12"/>
      <c r="E427" s="56">
        <v>7172.51</v>
      </c>
      <c r="F427" s="57">
        <v>7172.51</v>
      </c>
      <c r="G427" s="58">
        <v>0</v>
      </c>
      <c r="H427" s="48"/>
      <c r="I427" s="56">
        <v>26337.18</v>
      </c>
      <c r="J427" s="57">
        <v>26337.18</v>
      </c>
      <c r="K427" s="58">
        <v>0</v>
      </c>
      <c r="L427" s="48"/>
      <c r="M427" s="56">
        <v>3245789.51</v>
      </c>
      <c r="N427" s="57">
        <v>3245789.51</v>
      </c>
      <c r="O427" s="58">
        <v>0</v>
      </c>
      <c r="P427" s="48"/>
      <c r="Q427" s="56">
        <v>3279299.2</v>
      </c>
      <c r="R427" s="57">
        <v>3279299.2</v>
      </c>
      <c r="S427" s="58">
        <v>0</v>
      </c>
      <c r="T427" s="6"/>
    </row>
    <row r="428" spans="2:20">
      <c r="B428" s="1"/>
      <c r="C428" s="13" t="s">
        <v>1377</v>
      </c>
      <c r="D428" s="11"/>
      <c r="E428" s="52">
        <v>0</v>
      </c>
      <c r="F428" s="53">
        <v>0</v>
      </c>
      <c r="G428" s="54">
        <v>0</v>
      </c>
      <c r="H428" s="55"/>
      <c r="I428" s="52">
        <v>608541.36</v>
      </c>
      <c r="J428" s="53">
        <v>608541.36</v>
      </c>
      <c r="K428" s="54">
        <v>0</v>
      </c>
      <c r="L428" s="55"/>
      <c r="M428" s="52">
        <v>945281.54</v>
      </c>
      <c r="N428" s="53">
        <v>945281.54</v>
      </c>
      <c r="O428" s="54">
        <v>0</v>
      </c>
      <c r="P428" s="55"/>
      <c r="Q428" s="52">
        <v>1553822.9</v>
      </c>
      <c r="R428" s="53">
        <v>1553822.9</v>
      </c>
      <c r="S428" s="54">
        <v>0</v>
      </c>
      <c r="T428" s="6"/>
    </row>
    <row r="429" spans="2:20">
      <c r="B429" s="1"/>
      <c r="C429" s="14" t="s">
        <v>1378</v>
      </c>
      <c r="D429" s="12"/>
      <c r="E429" s="56">
        <v>0</v>
      </c>
      <c r="F429" s="57">
        <v>0</v>
      </c>
      <c r="G429" s="58">
        <v>0</v>
      </c>
      <c r="H429" s="48"/>
      <c r="I429" s="56">
        <v>0</v>
      </c>
      <c r="J429" s="57">
        <v>0</v>
      </c>
      <c r="K429" s="58">
        <v>0</v>
      </c>
      <c r="L429" s="48"/>
      <c r="M429" s="56">
        <v>459818.23</v>
      </c>
      <c r="N429" s="57">
        <v>459818.23</v>
      </c>
      <c r="O429" s="58">
        <v>0</v>
      </c>
      <c r="P429" s="48"/>
      <c r="Q429" s="56">
        <v>459818.23</v>
      </c>
      <c r="R429" s="57">
        <v>459818.23</v>
      </c>
      <c r="S429" s="58">
        <v>0</v>
      </c>
      <c r="T429" s="6"/>
    </row>
    <row r="430" spans="2:20">
      <c r="B430" s="1"/>
      <c r="C430" s="13" t="s">
        <v>1379</v>
      </c>
      <c r="D430" s="11"/>
      <c r="E430" s="52">
        <v>0</v>
      </c>
      <c r="F430" s="53">
        <v>0</v>
      </c>
      <c r="G430" s="54">
        <v>0</v>
      </c>
      <c r="H430" s="55"/>
      <c r="I430" s="52">
        <v>0</v>
      </c>
      <c r="J430" s="53">
        <v>0</v>
      </c>
      <c r="K430" s="54">
        <v>0</v>
      </c>
      <c r="L430" s="55"/>
      <c r="M430" s="52">
        <v>2110310.46</v>
      </c>
      <c r="N430" s="53">
        <v>2110310.46</v>
      </c>
      <c r="O430" s="54">
        <v>0</v>
      </c>
      <c r="P430" s="55"/>
      <c r="Q430" s="52">
        <v>2110310.46</v>
      </c>
      <c r="R430" s="53">
        <v>2110310.46</v>
      </c>
      <c r="S430" s="54">
        <v>0</v>
      </c>
      <c r="T430" s="6"/>
    </row>
    <row r="431" spans="2:20" ht="25.5" customHeight="1">
      <c r="B431" s="1"/>
      <c r="C431" s="14" t="s">
        <v>1380</v>
      </c>
      <c r="D431" s="12"/>
      <c r="E431" s="56">
        <v>2238802782.0999999</v>
      </c>
      <c r="F431" s="57">
        <v>0</v>
      </c>
      <c r="G431" s="58">
        <v>2238802782.0999999</v>
      </c>
      <c r="H431" s="48"/>
      <c r="I431" s="56">
        <v>255492561.55000001</v>
      </c>
      <c r="J431" s="57">
        <v>0</v>
      </c>
      <c r="K431" s="58">
        <v>255492561.55000001</v>
      </c>
      <c r="L431" s="48"/>
      <c r="M431" s="56">
        <v>1840040619.5899999</v>
      </c>
      <c r="N431" s="57">
        <v>150362.87</v>
      </c>
      <c r="O431" s="58">
        <v>1839890256.72</v>
      </c>
      <c r="P431" s="48"/>
      <c r="Q431" s="56">
        <v>4334335963.2399998</v>
      </c>
      <c r="R431" s="57">
        <v>150362.87</v>
      </c>
      <c r="S431" s="58">
        <v>4334185600.3699999</v>
      </c>
      <c r="T431" s="6"/>
    </row>
    <row r="432" spans="2:20">
      <c r="B432" s="1"/>
      <c r="C432" s="13" t="s">
        <v>1381</v>
      </c>
      <c r="D432" s="11"/>
      <c r="E432" s="52">
        <v>479609508.24000001</v>
      </c>
      <c r="F432" s="53">
        <v>0</v>
      </c>
      <c r="G432" s="54">
        <v>479609508.24000001</v>
      </c>
      <c r="H432" s="55"/>
      <c r="I432" s="52">
        <v>254625091.96000001</v>
      </c>
      <c r="J432" s="53">
        <v>0</v>
      </c>
      <c r="K432" s="54">
        <v>254625091.96000001</v>
      </c>
      <c r="L432" s="55"/>
      <c r="M432" s="52">
        <v>24664922.449999999</v>
      </c>
      <c r="N432" s="53">
        <v>0</v>
      </c>
      <c r="O432" s="54">
        <v>24664922.449999999</v>
      </c>
      <c r="P432" s="55"/>
      <c r="Q432" s="52">
        <v>758899522.64999998</v>
      </c>
      <c r="R432" s="53">
        <v>0</v>
      </c>
      <c r="S432" s="54">
        <v>758899522.64999998</v>
      </c>
      <c r="T432" s="6"/>
    </row>
    <row r="433" spans="2:20">
      <c r="B433" s="1"/>
      <c r="C433" s="14" t="s">
        <v>1382</v>
      </c>
      <c r="D433" s="12"/>
      <c r="E433" s="56">
        <v>479609508.24000001</v>
      </c>
      <c r="F433" s="57">
        <v>0</v>
      </c>
      <c r="G433" s="58">
        <v>479609508.24000001</v>
      </c>
      <c r="H433" s="48"/>
      <c r="I433" s="56">
        <v>254625091.96000001</v>
      </c>
      <c r="J433" s="57">
        <v>0</v>
      </c>
      <c r="K433" s="58">
        <v>254625091.96000001</v>
      </c>
      <c r="L433" s="48"/>
      <c r="M433" s="56">
        <v>24664922.449999999</v>
      </c>
      <c r="N433" s="57">
        <v>0</v>
      </c>
      <c r="O433" s="58">
        <v>24664922.449999999</v>
      </c>
      <c r="P433" s="48"/>
      <c r="Q433" s="56">
        <v>758899522.64999998</v>
      </c>
      <c r="R433" s="57">
        <v>0</v>
      </c>
      <c r="S433" s="58">
        <v>758899522.64999998</v>
      </c>
      <c r="T433" s="6"/>
    </row>
    <row r="434" spans="2:20">
      <c r="B434" s="1"/>
      <c r="C434" s="13" t="s">
        <v>1383</v>
      </c>
      <c r="D434" s="11"/>
      <c r="E434" s="52">
        <v>0</v>
      </c>
      <c r="F434" s="53">
        <v>0</v>
      </c>
      <c r="G434" s="54">
        <v>0</v>
      </c>
      <c r="H434" s="55"/>
      <c r="I434" s="52">
        <v>0</v>
      </c>
      <c r="J434" s="53">
        <v>0</v>
      </c>
      <c r="K434" s="54">
        <v>0</v>
      </c>
      <c r="L434" s="55"/>
      <c r="M434" s="52">
        <v>0</v>
      </c>
      <c r="N434" s="53">
        <v>0</v>
      </c>
      <c r="O434" s="54">
        <v>0</v>
      </c>
      <c r="P434" s="55"/>
      <c r="Q434" s="52">
        <v>0</v>
      </c>
      <c r="R434" s="53">
        <v>0</v>
      </c>
      <c r="S434" s="54">
        <v>0</v>
      </c>
      <c r="T434" s="6"/>
    </row>
    <row r="435" spans="2:20">
      <c r="B435" s="1"/>
      <c r="C435" s="14" t="s">
        <v>1384</v>
      </c>
      <c r="D435" s="12"/>
      <c r="E435" s="56">
        <v>0</v>
      </c>
      <c r="F435" s="57">
        <v>0</v>
      </c>
      <c r="G435" s="58">
        <v>0</v>
      </c>
      <c r="H435" s="48"/>
      <c r="I435" s="56">
        <v>0</v>
      </c>
      <c r="J435" s="57">
        <v>0</v>
      </c>
      <c r="K435" s="58">
        <v>0</v>
      </c>
      <c r="L435" s="48"/>
      <c r="M435" s="56">
        <v>0</v>
      </c>
      <c r="N435" s="57">
        <v>0</v>
      </c>
      <c r="O435" s="58">
        <v>0</v>
      </c>
      <c r="P435" s="48"/>
      <c r="Q435" s="56">
        <v>0</v>
      </c>
      <c r="R435" s="57">
        <v>0</v>
      </c>
      <c r="S435" s="58">
        <v>0</v>
      </c>
      <c r="T435" s="6"/>
    </row>
    <row r="436" spans="2:20">
      <c r="B436" s="1"/>
      <c r="C436" s="13" t="s">
        <v>1385</v>
      </c>
      <c r="D436" s="11"/>
      <c r="E436" s="52">
        <v>0</v>
      </c>
      <c r="F436" s="53">
        <v>0</v>
      </c>
      <c r="G436" s="54">
        <v>0</v>
      </c>
      <c r="H436" s="55"/>
      <c r="I436" s="52">
        <v>0</v>
      </c>
      <c r="J436" s="53">
        <v>0</v>
      </c>
      <c r="K436" s="54">
        <v>0</v>
      </c>
      <c r="L436" s="55"/>
      <c r="M436" s="52">
        <v>0</v>
      </c>
      <c r="N436" s="53">
        <v>0</v>
      </c>
      <c r="O436" s="54">
        <v>0</v>
      </c>
      <c r="P436" s="55"/>
      <c r="Q436" s="52">
        <v>0</v>
      </c>
      <c r="R436" s="53">
        <v>0</v>
      </c>
      <c r="S436" s="54">
        <v>0</v>
      </c>
      <c r="T436" s="6"/>
    </row>
    <row r="437" spans="2:20" ht="25.5" customHeight="1">
      <c r="B437" s="1"/>
      <c r="C437" s="14" t="s">
        <v>1386</v>
      </c>
      <c r="D437" s="12"/>
      <c r="E437" s="56">
        <v>0</v>
      </c>
      <c r="F437" s="57">
        <v>0</v>
      </c>
      <c r="G437" s="58">
        <v>0</v>
      </c>
      <c r="H437" s="48"/>
      <c r="I437" s="56">
        <v>0</v>
      </c>
      <c r="J437" s="57">
        <v>0</v>
      </c>
      <c r="K437" s="58">
        <v>0</v>
      </c>
      <c r="L437" s="48"/>
      <c r="M437" s="56">
        <v>0</v>
      </c>
      <c r="N437" s="57">
        <v>0</v>
      </c>
      <c r="O437" s="58">
        <v>0</v>
      </c>
      <c r="P437" s="48"/>
      <c r="Q437" s="56">
        <v>0</v>
      </c>
      <c r="R437" s="57">
        <v>0</v>
      </c>
      <c r="S437" s="58">
        <v>0</v>
      </c>
      <c r="T437" s="6"/>
    </row>
    <row r="438" spans="2:20">
      <c r="B438" s="1"/>
      <c r="C438" s="13" t="s">
        <v>1387</v>
      </c>
      <c r="D438" s="11"/>
      <c r="E438" s="52">
        <v>1755902768.9300001</v>
      </c>
      <c r="F438" s="53">
        <v>0</v>
      </c>
      <c r="G438" s="54">
        <v>1755902768.9300001</v>
      </c>
      <c r="H438" s="55"/>
      <c r="I438" s="52">
        <v>867469.59</v>
      </c>
      <c r="J438" s="53">
        <v>0</v>
      </c>
      <c r="K438" s="54">
        <v>867469.59</v>
      </c>
      <c r="L438" s="55"/>
      <c r="M438" s="52">
        <v>-40508.46</v>
      </c>
      <c r="N438" s="53">
        <v>0</v>
      </c>
      <c r="O438" s="54">
        <v>-40508.46</v>
      </c>
      <c r="P438" s="55"/>
      <c r="Q438" s="52">
        <v>1756729730.0599999</v>
      </c>
      <c r="R438" s="53">
        <v>0</v>
      </c>
      <c r="S438" s="54">
        <v>1756729730.0599999</v>
      </c>
      <c r="T438" s="6"/>
    </row>
    <row r="439" spans="2:20">
      <c r="B439" s="1"/>
      <c r="C439" s="14" t="s">
        <v>1388</v>
      </c>
      <c r="D439" s="12"/>
      <c r="E439" s="56">
        <v>1755902768.9300001</v>
      </c>
      <c r="F439" s="57">
        <v>0</v>
      </c>
      <c r="G439" s="58">
        <v>1755902768.9300001</v>
      </c>
      <c r="H439" s="48"/>
      <c r="I439" s="56">
        <v>867469.59</v>
      </c>
      <c r="J439" s="57">
        <v>0</v>
      </c>
      <c r="K439" s="58">
        <v>867469.59</v>
      </c>
      <c r="L439" s="48"/>
      <c r="M439" s="56">
        <v>-40508.46</v>
      </c>
      <c r="N439" s="57">
        <v>0</v>
      </c>
      <c r="O439" s="58">
        <v>-40508.46</v>
      </c>
      <c r="P439" s="48"/>
      <c r="Q439" s="56">
        <v>1756729730.0599999</v>
      </c>
      <c r="R439" s="57">
        <v>0</v>
      </c>
      <c r="S439" s="58">
        <v>1756729730.0599999</v>
      </c>
      <c r="T439" s="6"/>
    </row>
    <row r="440" spans="2:20">
      <c r="B440" s="1"/>
      <c r="C440" s="13" t="s">
        <v>1389</v>
      </c>
      <c r="D440" s="11"/>
      <c r="E440" s="52">
        <v>0</v>
      </c>
      <c r="F440" s="53">
        <v>0</v>
      </c>
      <c r="G440" s="54">
        <v>0</v>
      </c>
      <c r="H440" s="55"/>
      <c r="I440" s="52">
        <v>0</v>
      </c>
      <c r="J440" s="53">
        <v>0</v>
      </c>
      <c r="K440" s="54">
        <v>0</v>
      </c>
      <c r="L440" s="55"/>
      <c r="M440" s="52">
        <v>0</v>
      </c>
      <c r="N440" s="53">
        <v>0</v>
      </c>
      <c r="O440" s="54">
        <v>0</v>
      </c>
      <c r="P440" s="55"/>
      <c r="Q440" s="52">
        <v>0</v>
      </c>
      <c r="R440" s="53">
        <v>0</v>
      </c>
      <c r="S440" s="54">
        <v>0</v>
      </c>
      <c r="T440" s="6"/>
    </row>
    <row r="441" spans="2:20">
      <c r="B441" s="1"/>
      <c r="C441" s="14" t="s">
        <v>1390</v>
      </c>
      <c r="D441" s="12"/>
      <c r="E441" s="56">
        <v>0</v>
      </c>
      <c r="F441" s="57">
        <v>0</v>
      </c>
      <c r="G441" s="58">
        <v>0</v>
      </c>
      <c r="H441" s="48"/>
      <c r="I441" s="56">
        <v>0</v>
      </c>
      <c r="J441" s="57">
        <v>0</v>
      </c>
      <c r="K441" s="58">
        <v>0</v>
      </c>
      <c r="L441" s="48"/>
      <c r="M441" s="56">
        <v>0</v>
      </c>
      <c r="N441" s="57">
        <v>0</v>
      </c>
      <c r="O441" s="58">
        <v>0</v>
      </c>
      <c r="P441" s="48"/>
      <c r="Q441" s="56">
        <v>0</v>
      </c>
      <c r="R441" s="57">
        <v>0</v>
      </c>
      <c r="S441" s="58">
        <v>0</v>
      </c>
      <c r="T441" s="6"/>
    </row>
    <row r="442" spans="2:20">
      <c r="B442" s="1"/>
      <c r="C442" s="13" t="s">
        <v>1391</v>
      </c>
      <c r="D442" s="11"/>
      <c r="E442" s="52">
        <v>0</v>
      </c>
      <c r="F442" s="53">
        <v>0</v>
      </c>
      <c r="G442" s="54">
        <v>0</v>
      </c>
      <c r="H442" s="55"/>
      <c r="I442" s="52">
        <v>0</v>
      </c>
      <c r="J442" s="53">
        <v>0</v>
      </c>
      <c r="K442" s="54">
        <v>0</v>
      </c>
      <c r="L442" s="55"/>
      <c r="M442" s="52">
        <v>0</v>
      </c>
      <c r="N442" s="53">
        <v>0</v>
      </c>
      <c r="O442" s="54">
        <v>0</v>
      </c>
      <c r="P442" s="55"/>
      <c r="Q442" s="52">
        <v>0</v>
      </c>
      <c r="R442" s="53">
        <v>0</v>
      </c>
      <c r="S442" s="54">
        <v>0</v>
      </c>
      <c r="T442" s="6"/>
    </row>
    <row r="443" spans="2:20">
      <c r="B443" s="1"/>
      <c r="C443" s="14" t="s">
        <v>1392</v>
      </c>
      <c r="D443" s="12"/>
      <c r="E443" s="56">
        <v>0</v>
      </c>
      <c r="F443" s="57">
        <v>0</v>
      </c>
      <c r="G443" s="58">
        <v>0</v>
      </c>
      <c r="H443" s="48"/>
      <c r="I443" s="56">
        <v>0</v>
      </c>
      <c r="J443" s="57">
        <v>0</v>
      </c>
      <c r="K443" s="58">
        <v>0</v>
      </c>
      <c r="L443" s="48"/>
      <c r="M443" s="56">
        <v>0</v>
      </c>
      <c r="N443" s="57">
        <v>0</v>
      </c>
      <c r="O443" s="58">
        <v>0</v>
      </c>
      <c r="P443" s="48"/>
      <c r="Q443" s="56">
        <v>0</v>
      </c>
      <c r="R443" s="57">
        <v>0</v>
      </c>
      <c r="S443" s="58">
        <v>0</v>
      </c>
      <c r="T443" s="6"/>
    </row>
    <row r="444" spans="2:20">
      <c r="B444" s="1"/>
      <c r="C444" s="13" t="s">
        <v>1393</v>
      </c>
      <c r="D444" s="11"/>
      <c r="E444" s="52">
        <v>3290504.93</v>
      </c>
      <c r="F444" s="53">
        <v>0</v>
      </c>
      <c r="G444" s="54">
        <v>3290504.93</v>
      </c>
      <c r="H444" s="55"/>
      <c r="I444" s="52">
        <v>0</v>
      </c>
      <c r="J444" s="53">
        <v>0</v>
      </c>
      <c r="K444" s="54">
        <v>0</v>
      </c>
      <c r="L444" s="55"/>
      <c r="M444" s="52">
        <v>1815416205.5999999</v>
      </c>
      <c r="N444" s="53">
        <v>150362.87</v>
      </c>
      <c r="O444" s="54">
        <v>1815265842.73</v>
      </c>
      <c r="P444" s="55"/>
      <c r="Q444" s="52">
        <v>1818706710.53</v>
      </c>
      <c r="R444" s="53">
        <v>150362.87</v>
      </c>
      <c r="S444" s="54">
        <v>1818556347.6600001</v>
      </c>
      <c r="T444" s="6"/>
    </row>
    <row r="445" spans="2:20">
      <c r="B445" s="1"/>
      <c r="C445" s="14" t="s">
        <v>1394</v>
      </c>
      <c r="D445" s="12"/>
      <c r="E445" s="56">
        <v>3290504.93</v>
      </c>
      <c r="F445" s="57">
        <v>0</v>
      </c>
      <c r="G445" s="58">
        <v>3290504.93</v>
      </c>
      <c r="H445" s="48"/>
      <c r="I445" s="56">
        <v>0</v>
      </c>
      <c r="J445" s="57">
        <v>0</v>
      </c>
      <c r="K445" s="58">
        <v>0</v>
      </c>
      <c r="L445" s="48"/>
      <c r="M445" s="56">
        <v>1815265842.73</v>
      </c>
      <c r="N445" s="57">
        <v>0</v>
      </c>
      <c r="O445" s="58">
        <v>1815265842.73</v>
      </c>
      <c r="P445" s="48"/>
      <c r="Q445" s="56">
        <v>1818556347.6600001</v>
      </c>
      <c r="R445" s="57">
        <v>0</v>
      </c>
      <c r="S445" s="58">
        <v>1818556347.6600001</v>
      </c>
      <c r="T445" s="6"/>
    </row>
    <row r="446" spans="2:20">
      <c r="B446" s="1"/>
      <c r="C446" s="13" t="s">
        <v>1395</v>
      </c>
      <c r="D446" s="11"/>
      <c r="E446" s="52">
        <v>0</v>
      </c>
      <c r="F446" s="53">
        <v>0</v>
      </c>
      <c r="G446" s="54">
        <v>0</v>
      </c>
      <c r="H446" s="55"/>
      <c r="I446" s="52">
        <v>0</v>
      </c>
      <c r="J446" s="53">
        <v>0</v>
      </c>
      <c r="K446" s="54">
        <v>0</v>
      </c>
      <c r="L446" s="55"/>
      <c r="M446" s="52">
        <v>0</v>
      </c>
      <c r="N446" s="53">
        <v>0</v>
      </c>
      <c r="O446" s="54">
        <v>0</v>
      </c>
      <c r="P446" s="55"/>
      <c r="Q446" s="52">
        <v>0</v>
      </c>
      <c r="R446" s="53">
        <v>0</v>
      </c>
      <c r="S446" s="54">
        <v>0</v>
      </c>
      <c r="T446" s="6"/>
    </row>
    <row r="447" spans="2:20">
      <c r="B447" s="1"/>
      <c r="C447" s="14" t="s">
        <v>1396</v>
      </c>
      <c r="D447" s="12"/>
      <c r="E447" s="56">
        <v>0</v>
      </c>
      <c r="F447" s="57">
        <v>0</v>
      </c>
      <c r="G447" s="58">
        <v>0</v>
      </c>
      <c r="H447" s="48"/>
      <c r="I447" s="56">
        <v>0</v>
      </c>
      <c r="J447" s="57">
        <v>0</v>
      </c>
      <c r="K447" s="58">
        <v>0</v>
      </c>
      <c r="L447" s="48"/>
      <c r="M447" s="56">
        <v>73861.55</v>
      </c>
      <c r="N447" s="57">
        <v>73861.55</v>
      </c>
      <c r="O447" s="58">
        <v>0</v>
      </c>
      <c r="P447" s="48"/>
      <c r="Q447" s="56">
        <v>73861.55</v>
      </c>
      <c r="R447" s="57">
        <v>73861.55</v>
      </c>
      <c r="S447" s="58">
        <v>0</v>
      </c>
      <c r="T447" s="6"/>
    </row>
    <row r="448" spans="2:20">
      <c r="B448" s="1"/>
      <c r="C448" s="13" t="s">
        <v>1397</v>
      </c>
      <c r="D448" s="11"/>
      <c r="E448" s="52">
        <v>0</v>
      </c>
      <c r="F448" s="53">
        <v>0</v>
      </c>
      <c r="G448" s="54">
        <v>0</v>
      </c>
      <c r="H448" s="55"/>
      <c r="I448" s="52">
        <v>0</v>
      </c>
      <c r="J448" s="53">
        <v>0</v>
      </c>
      <c r="K448" s="54">
        <v>0</v>
      </c>
      <c r="L448" s="55"/>
      <c r="M448" s="52">
        <v>16414.07</v>
      </c>
      <c r="N448" s="53">
        <v>16414.07</v>
      </c>
      <c r="O448" s="54">
        <v>0</v>
      </c>
      <c r="P448" s="55"/>
      <c r="Q448" s="52">
        <v>16414.07</v>
      </c>
      <c r="R448" s="53">
        <v>16414.07</v>
      </c>
      <c r="S448" s="54">
        <v>0</v>
      </c>
      <c r="T448" s="6"/>
    </row>
    <row r="449" spans="2:20">
      <c r="B449" s="1"/>
      <c r="C449" s="14" t="s">
        <v>1398</v>
      </c>
      <c r="D449" s="12"/>
      <c r="E449" s="56">
        <v>0</v>
      </c>
      <c r="F449" s="57">
        <v>0</v>
      </c>
      <c r="G449" s="58">
        <v>0</v>
      </c>
      <c r="H449" s="48"/>
      <c r="I449" s="56">
        <v>0</v>
      </c>
      <c r="J449" s="57">
        <v>0</v>
      </c>
      <c r="K449" s="58">
        <v>0</v>
      </c>
      <c r="L449" s="48"/>
      <c r="M449" s="56">
        <v>60087.25</v>
      </c>
      <c r="N449" s="57">
        <v>60087.25</v>
      </c>
      <c r="O449" s="58">
        <v>0</v>
      </c>
      <c r="P449" s="48"/>
      <c r="Q449" s="56">
        <v>60087.25</v>
      </c>
      <c r="R449" s="57">
        <v>60087.25</v>
      </c>
      <c r="S449" s="58">
        <v>0</v>
      </c>
      <c r="T449" s="6"/>
    </row>
    <row r="450" spans="2:20">
      <c r="B450" s="1"/>
      <c r="C450" s="13" t="s">
        <v>1399</v>
      </c>
      <c r="D450" s="11"/>
      <c r="E450" s="52">
        <v>735105257007.20996</v>
      </c>
      <c r="F450" s="53">
        <v>8205209679.8200684</v>
      </c>
      <c r="G450" s="54">
        <v>726900047327.38989</v>
      </c>
      <c r="H450" s="55"/>
      <c r="I450" s="52">
        <v>1019029487735.64</v>
      </c>
      <c r="J450" s="53">
        <v>14485278356.039921</v>
      </c>
      <c r="K450" s="54">
        <v>1004544209379.6</v>
      </c>
      <c r="L450" s="55"/>
      <c r="M450" s="52">
        <v>224489157266.14001</v>
      </c>
      <c r="N450" s="53">
        <v>3153963905.980011</v>
      </c>
      <c r="O450" s="54">
        <v>221335193360.16</v>
      </c>
      <c r="P450" s="55"/>
      <c r="Q450" s="52">
        <v>1978623902008.99</v>
      </c>
      <c r="R450" s="53">
        <v>25844451941.840092</v>
      </c>
      <c r="S450" s="54">
        <v>1952779450067.1499</v>
      </c>
      <c r="T450" s="6"/>
    </row>
    <row r="451" spans="2:20">
      <c r="B451" s="1"/>
      <c r="C451" s="14" t="s">
        <v>1400</v>
      </c>
      <c r="D451" s="12"/>
      <c r="E451" s="56">
        <v>8329486.1100000003</v>
      </c>
      <c r="F451" s="57">
        <v>0</v>
      </c>
      <c r="G451" s="58">
        <v>8329486.1100000003</v>
      </c>
      <c r="H451" s="48"/>
      <c r="I451" s="56">
        <v>332949055.64999998</v>
      </c>
      <c r="J451" s="57">
        <v>14677.5</v>
      </c>
      <c r="K451" s="58">
        <v>332934378.14999998</v>
      </c>
      <c r="L451" s="48"/>
      <c r="M451" s="56">
        <v>341126351.66000003</v>
      </c>
      <c r="N451" s="57">
        <v>10036461.75</v>
      </c>
      <c r="O451" s="58">
        <v>331089889.91000003</v>
      </c>
      <c r="P451" s="48"/>
      <c r="Q451" s="56">
        <v>682404893.41999996</v>
      </c>
      <c r="R451" s="57">
        <v>10051139.25</v>
      </c>
      <c r="S451" s="58">
        <v>672353754.16999996</v>
      </c>
      <c r="T451" s="6"/>
    </row>
    <row r="452" spans="2:20">
      <c r="B452" s="1"/>
      <c r="C452" s="13" t="s">
        <v>1401</v>
      </c>
      <c r="D452" s="11"/>
      <c r="E452" s="52">
        <v>6782726.96</v>
      </c>
      <c r="F452" s="53">
        <v>0</v>
      </c>
      <c r="G452" s="54">
        <v>6782726.96</v>
      </c>
      <c r="H452" s="55"/>
      <c r="I452" s="52">
        <v>93155681.5</v>
      </c>
      <c r="J452" s="53">
        <v>0</v>
      </c>
      <c r="K452" s="54">
        <v>93155681.5</v>
      </c>
      <c r="L452" s="55"/>
      <c r="M452" s="52">
        <v>57609222.850000001</v>
      </c>
      <c r="N452" s="53">
        <v>573134.19999999995</v>
      </c>
      <c r="O452" s="54">
        <v>57036088.649999999</v>
      </c>
      <c r="P452" s="55"/>
      <c r="Q452" s="52">
        <v>157547631.31</v>
      </c>
      <c r="R452" s="53">
        <v>573134.19999999995</v>
      </c>
      <c r="S452" s="54">
        <v>156974497.11000001</v>
      </c>
      <c r="T452" s="6"/>
    </row>
    <row r="453" spans="2:20">
      <c r="B453" s="1"/>
      <c r="C453" s="14" t="s">
        <v>1402</v>
      </c>
      <c r="D453" s="12"/>
      <c r="E453" s="56">
        <v>6782726.96</v>
      </c>
      <c r="F453" s="57">
        <v>0</v>
      </c>
      <c r="G453" s="58">
        <v>6782726.96</v>
      </c>
      <c r="H453" s="48"/>
      <c r="I453" s="56">
        <v>93155681.5</v>
      </c>
      <c r="J453" s="57">
        <v>0</v>
      </c>
      <c r="K453" s="58">
        <v>93155681.5</v>
      </c>
      <c r="L453" s="48"/>
      <c r="M453" s="56">
        <v>57036088.649999999</v>
      </c>
      <c r="N453" s="57">
        <v>0</v>
      </c>
      <c r="O453" s="58">
        <v>57036088.649999999</v>
      </c>
      <c r="P453" s="48"/>
      <c r="Q453" s="56">
        <v>156974497.11000001</v>
      </c>
      <c r="R453" s="57">
        <v>0</v>
      </c>
      <c r="S453" s="58">
        <v>156974497.11000001</v>
      </c>
      <c r="T453" s="6"/>
    </row>
    <row r="454" spans="2:20">
      <c r="B454" s="1"/>
      <c r="C454" s="13" t="s">
        <v>1403</v>
      </c>
      <c r="D454" s="11"/>
      <c r="E454" s="52">
        <v>0</v>
      </c>
      <c r="F454" s="53">
        <v>0</v>
      </c>
      <c r="G454" s="54">
        <v>0</v>
      </c>
      <c r="H454" s="55"/>
      <c r="I454" s="52">
        <v>0</v>
      </c>
      <c r="J454" s="53">
        <v>0</v>
      </c>
      <c r="K454" s="54">
        <v>0</v>
      </c>
      <c r="L454" s="55"/>
      <c r="M454" s="52">
        <v>17700</v>
      </c>
      <c r="N454" s="53">
        <v>17700</v>
      </c>
      <c r="O454" s="54">
        <v>0</v>
      </c>
      <c r="P454" s="55"/>
      <c r="Q454" s="52">
        <v>17700</v>
      </c>
      <c r="R454" s="53">
        <v>17700</v>
      </c>
      <c r="S454" s="54">
        <v>0</v>
      </c>
      <c r="T454" s="6"/>
    </row>
    <row r="455" spans="2:20">
      <c r="B455" s="1"/>
      <c r="C455" s="14" t="s">
        <v>1404</v>
      </c>
      <c r="D455" s="12"/>
      <c r="E455" s="56">
        <v>0</v>
      </c>
      <c r="F455" s="57">
        <v>0</v>
      </c>
      <c r="G455" s="58">
        <v>0</v>
      </c>
      <c r="H455" s="48"/>
      <c r="I455" s="56">
        <v>0</v>
      </c>
      <c r="J455" s="57">
        <v>0</v>
      </c>
      <c r="K455" s="58">
        <v>0</v>
      </c>
      <c r="L455" s="48"/>
      <c r="M455" s="56">
        <v>0</v>
      </c>
      <c r="N455" s="57">
        <v>0</v>
      </c>
      <c r="O455" s="58">
        <v>0</v>
      </c>
      <c r="P455" s="48"/>
      <c r="Q455" s="56">
        <v>0</v>
      </c>
      <c r="R455" s="57">
        <v>0</v>
      </c>
      <c r="S455" s="58">
        <v>0</v>
      </c>
      <c r="T455" s="6"/>
    </row>
    <row r="456" spans="2:20">
      <c r="B456" s="1"/>
      <c r="C456" s="13" t="s">
        <v>1405</v>
      </c>
      <c r="D456" s="11"/>
      <c r="E456" s="52">
        <v>0</v>
      </c>
      <c r="F456" s="53">
        <v>0</v>
      </c>
      <c r="G456" s="54">
        <v>0</v>
      </c>
      <c r="H456" s="55"/>
      <c r="I456" s="52">
        <v>0</v>
      </c>
      <c r="J456" s="53">
        <v>0</v>
      </c>
      <c r="K456" s="54">
        <v>0</v>
      </c>
      <c r="L456" s="55"/>
      <c r="M456" s="52">
        <v>40409.199999999997</v>
      </c>
      <c r="N456" s="53">
        <v>40409.199999999997</v>
      </c>
      <c r="O456" s="54">
        <v>0</v>
      </c>
      <c r="P456" s="55"/>
      <c r="Q456" s="52">
        <v>40409.199999999997</v>
      </c>
      <c r="R456" s="53">
        <v>40409.199999999997</v>
      </c>
      <c r="S456" s="54">
        <v>0</v>
      </c>
      <c r="T456" s="6"/>
    </row>
    <row r="457" spans="2:20">
      <c r="B457" s="1"/>
      <c r="C457" s="14" t="s">
        <v>1406</v>
      </c>
      <c r="D457" s="12"/>
      <c r="E457" s="56">
        <v>0</v>
      </c>
      <c r="F457" s="57">
        <v>0</v>
      </c>
      <c r="G457" s="58">
        <v>0</v>
      </c>
      <c r="H457" s="48"/>
      <c r="I457" s="56">
        <v>0</v>
      </c>
      <c r="J457" s="57">
        <v>0</v>
      </c>
      <c r="K457" s="58">
        <v>0</v>
      </c>
      <c r="L457" s="48"/>
      <c r="M457" s="56">
        <v>515025</v>
      </c>
      <c r="N457" s="57">
        <v>515025</v>
      </c>
      <c r="O457" s="58">
        <v>0</v>
      </c>
      <c r="P457" s="48"/>
      <c r="Q457" s="56">
        <v>515025</v>
      </c>
      <c r="R457" s="57">
        <v>515025</v>
      </c>
      <c r="S457" s="58">
        <v>0</v>
      </c>
      <c r="T457" s="6"/>
    </row>
    <row r="458" spans="2:20">
      <c r="B458" s="1"/>
      <c r="C458" s="13" t="s">
        <v>1407</v>
      </c>
      <c r="D458" s="11"/>
      <c r="E458" s="52">
        <v>151915.91</v>
      </c>
      <c r="F458" s="53">
        <v>0</v>
      </c>
      <c r="G458" s="54">
        <v>151915.91</v>
      </c>
      <c r="H458" s="55"/>
      <c r="I458" s="52">
        <v>1037015.81</v>
      </c>
      <c r="J458" s="53">
        <v>0</v>
      </c>
      <c r="K458" s="54">
        <v>1037015.81</v>
      </c>
      <c r="L458" s="55"/>
      <c r="M458" s="52">
        <v>105978760.62</v>
      </c>
      <c r="N458" s="53">
        <v>1519.9</v>
      </c>
      <c r="O458" s="54">
        <v>105977240.72</v>
      </c>
      <c r="P458" s="55"/>
      <c r="Q458" s="52">
        <v>107167692.34</v>
      </c>
      <c r="R458" s="53">
        <v>1519.9</v>
      </c>
      <c r="S458" s="54">
        <v>107166172.44</v>
      </c>
      <c r="T458" s="6"/>
    </row>
    <row r="459" spans="2:20">
      <c r="B459" s="1"/>
      <c r="C459" s="14" t="s">
        <v>1408</v>
      </c>
      <c r="D459" s="12"/>
      <c r="E459" s="56">
        <v>151915.91</v>
      </c>
      <c r="F459" s="57">
        <v>0</v>
      </c>
      <c r="G459" s="58">
        <v>151915.91</v>
      </c>
      <c r="H459" s="48"/>
      <c r="I459" s="56">
        <v>1037015.81</v>
      </c>
      <c r="J459" s="57">
        <v>0</v>
      </c>
      <c r="K459" s="58">
        <v>1037015.81</v>
      </c>
      <c r="L459" s="48"/>
      <c r="M459" s="56">
        <v>105977240.72</v>
      </c>
      <c r="N459" s="57">
        <v>0</v>
      </c>
      <c r="O459" s="58">
        <v>105977240.72</v>
      </c>
      <c r="P459" s="48"/>
      <c r="Q459" s="56">
        <v>107166172.44</v>
      </c>
      <c r="R459" s="57">
        <v>0</v>
      </c>
      <c r="S459" s="58">
        <v>107166172.44</v>
      </c>
      <c r="T459" s="6"/>
    </row>
    <row r="460" spans="2:20">
      <c r="B460" s="1"/>
      <c r="C460" s="13" t="s">
        <v>1409</v>
      </c>
      <c r="D460" s="11"/>
      <c r="E460" s="52">
        <v>0</v>
      </c>
      <c r="F460" s="53">
        <v>0</v>
      </c>
      <c r="G460" s="54">
        <v>0</v>
      </c>
      <c r="H460" s="55"/>
      <c r="I460" s="52">
        <v>0</v>
      </c>
      <c r="J460" s="53">
        <v>0</v>
      </c>
      <c r="K460" s="54">
        <v>0</v>
      </c>
      <c r="L460" s="55"/>
      <c r="M460" s="52">
        <v>0</v>
      </c>
      <c r="N460" s="53">
        <v>0</v>
      </c>
      <c r="O460" s="54">
        <v>0</v>
      </c>
      <c r="P460" s="55"/>
      <c r="Q460" s="52">
        <v>0</v>
      </c>
      <c r="R460" s="53">
        <v>0</v>
      </c>
      <c r="S460" s="54">
        <v>0</v>
      </c>
      <c r="T460" s="6"/>
    </row>
    <row r="461" spans="2:20">
      <c r="B461" s="1"/>
      <c r="C461" s="14" t="s">
        <v>1410</v>
      </c>
      <c r="D461" s="12"/>
      <c r="E461" s="56">
        <v>0</v>
      </c>
      <c r="F461" s="57">
        <v>0</v>
      </c>
      <c r="G461" s="58">
        <v>0</v>
      </c>
      <c r="H461" s="48"/>
      <c r="I461" s="56">
        <v>0</v>
      </c>
      <c r="J461" s="57">
        <v>0</v>
      </c>
      <c r="K461" s="58">
        <v>0</v>
      </c>
      <c r="L461" s="48"/>
      <c r="M461" s="56">
        <v>0</v>
      </c>
      <c r="N461" s="57">
        <v>0</v>
      </c>
      <c r="O461" s="58">
        <v>0</v>
      </c>
      <c r="P461" s="48"/>
      <c r="Q461" s="56">
        <v>0</v>
      </c>
      <c r="R461" s="57">
        <v>0</v>
      </c>
      <c r="S461" s="58">
        <v>0</v>
      </c>
      <c r="T461" s="6"/>
    </row>
    <row r="462" spans="2:20">
      <c r="B462" s="1"/>
      <c r="C462" s="13" t="s">
        <v>1411</v>
      </c>
      <c r="D462" s="11"/>
      <c r="E462" s="52">
        <v>0</v>
      </c>
      <c r="F462" s="53">
        <v>0</v>
      </c>
      <c r="G462" s="54">
        <v>0</v>
      </c>
      <c r="H462" s="55"/>
      <c r="I462" s="52">
        <v>0</v>
      </c>
      <c r="J462" s="53">
        <v>0</v>
      </c>
      <c r="K462" s="54">
        <v>0</v>
      </c>
      <c r="L462" s="55"/>
      <c r="M462" s="52">
        <v>0</v>
      </c>
      <c r="N462" s="53">
        <v>0</v>
      </c>
      <c r="O462" s="54">
        <v>0</v>
      </c>
      <c r="P462" s="55"/>
      <c r="Q462" s="52">
        <v>0</v>
      </c>
      <c r="R462" s="53">
        <v>0</v>
      </c>
      <c r="S462" s="54">
        <v>0</v>
      </c>
      <c r="T462" s="6"/>
    </row>
    <row r="463" spans="2:20">
      <c r="B463" s="1"/>
      <c r="C463" s="14" t="s">
        <v>1412</v>
      </c>
      <c r="D463" s="12"/>
      <c r="E463" s="56">
        <v>0</v>
      </c>
      <c r="F463" s="57">
        <v>0</v>
      </c>
      <c r="G463" s="58">
        <v>0</v>
      </c>
      <c r="H463" s="48"/>
      <c r="I463" s="56">
        <v>0</v>
      </c>
      <c r="J463" s="57">
        <v>0</v>
      </c>
      <c r="K463" s="58">
        <v>0</v>
      </c>
      <c r="L463" s="48"/>
      <c r="M463" s="56">
        <v>1519.9</v>
      </c>
      <c r="N463" s="57">
        <v>1519.9</v>
      </c>
      <c r="O463" s="58">
        <v>0</v>
      </c>
      <c r="P463" s="48"/>
      <c r="Q463" s="56">
        <v>1519.9</v>
      </c>
      <c r="R463" s="57">
        <v>1519.9</v>
      </c>
      <c r="S463" s="58">
        <v>0</v>
      </c>
      <c r="T463" s="6"/>
    </row>
    <row r="464" spans="2:20">
      <c r="B464" s="1"/>
      <c r="C464" s="13" t="s">
        <v>1413</v>
      </c>
      <c r="D464" s="11"/>
      <c r="E464" s="52">
        <v>552180.87</v>
      </c>
      <c r="F464" s="53">
        <v>0</v>
      </c>
      <c r="G464" s="54">
        <v>552180.87</v>
      </c>
      <c r="H464" s="55"/>
      <c r="I464" s="52">
        <v>485291.21</v>
      </c>
      <c r="J464" s="53">
        <v>11247.5</v>
      </c>
      <c r="K464" s="54">
        <v>474043.71</v>
      </c>
      <c r="L464" s="55"/>
      <c r="M464" s="52">
        <v>1047532.24</v>
      </c>
      <c r="N464" s="53">
        <v>0</v>
      </c>
      <c r="O464" s="54">
        <v>1047532.24</v>
      </c>
      <c r="P464" s="55"/>
      <c r="Q464" s="52">
        <v>2085004.32</v>
      </c>
      <c r="R464" s="53">
        <v>11247.5</v>
      </c>
      <c r="S464" s="54">
        <v>2073756.82</v>
      </c>
      <c r="T464" s="6"/>
    </row>
    <row r="465" spans="2:20">
      <c r="B465" s="1"/>
      <c r="C465" s="14" t="s">
        <v>1414</v>
      </c>
      <c r="D465" s="12"/>
      <c r="E465" s="56">
        <v>552180.87</v>
      </c>
      <c r="F465" s="57">
        <v>0</v>
      </c>
      <c r="G465" s="58">
        <v>552180.87</v>
      </c>
      <c r="H465" s="48"/>
      <c r="I465" s="56">
        <v>474043.71</v>
      </c>
      <c r="J465" s="57">
        <v>0</v>
      </c>
      <c r="K465" s="58">
        <v>474043.71</v>
      </c>
      <c r="L465" s="48"/>
      <c r="M465" s="56">
        <v>1047532.24</v>
      </c>
      <c r="N465" s="57">
        <v>0</v>
      </c>
      <c r="O465" s="58">
        <v>1047532.24</v>
      </c>
      <c r="P465" s="48"/>
      <c r="Q465" s="56">
        <v>2073756.82</v>
      </c>
      <c r="R465" s="57">
        <v>0</v>
      </c>
      <c r="S465" s="58">
        <v>2073756.82</v>
      </c>
      <c r="T465" s="6"/>
    </row>
    <row r="466" spans="2:20">
      <c r="B466" s="1"/>
      <c r="C466" s="13" t="s">
        <v>1415</v>
      </c>
      <c r="D466" s="11"/>
      <c r="E466" s="52">
        <v>0</v>
      </c>
      <c r="F466" s="53">
        <v>0</v>
      </c>
      <c r="G466" s="54">
        <v>0</v>
      </c>
      <c r="H466" s="55"/>
      <c r="I466" s="52">
        <v>0</v>
      </c>
      <c r="J466" s="53">
        <v>0</v>
      </c>
      <c r="K466" s="54">
        <v>0</v>
      </c>
      <c r="L466" s="55"/>
      <c r="M466" s="52">
        <v>0</v>
      </c>
      <c r="N466" s="53">
        <v>0</v>
      </c>
      <c r="O466" s="54">
        <v>0</v>
      </c>
      <c r="P466" s="55"/>
      <c r="Q466" s="52">
        <v>0</v>
      </c>
      <c r="R466" s="53">
        <v>0</v>
      </c>
      <c r="S466" s="54">
        <v>0</v>
      </c>
      <c r="T466" s="6"/>
    </row>
    <row r="467" spans="2:20">
      <c r="B467" s="1"/>
      <c r="C467" s="14" t="s">
        <v>1416</v>
      </c>
      <c r="D467" s="12"/>
      <c r="E467" s="56">
        <v>0</v>
      </c>
      <c r="F467" s="57">
        <v>0</v>
      </c>
      <c r="G467" s="58">
        <v>0</v>
      </c>
      <c r="H467" s="48"/>
      <c r="I467" s="56">
        <v>0</v>
      </c>
      <c r="J467" s="57">
        <v>0</v>
      </c>
      <c r="K467" s="58">
        <v>0</v>
      </c>
      <c r="L467" s="48"/>
      <c r="M467" s="56">
        <v>0</v>
      </c>
      <c r="N467" s="57">
        <v>0</v>
      </c>
      <c r="O467" s="58">
        <v>0</v>
      </c>
      <c r="P467" s="48"/>
      <c r="Q467" s="56">
        <v>0</v>
      </c>
      <c r="R467" s="57">
        <v>0</v>
      </c>
      <c r="S467" s="58">
        <v>0</v>
      </c>
      <c r="T467" s="6"/>
    </row>
    <row r="468" spans="2:20">
      <c r="B468" s="1"/>
      <c r="C468" s="13" t="s">
        <v>1417</v>
      </c>
      <c r="D468" s="11"/>
      <c r="E468" s="52">
        <v>0</v>
      </c>
      <c r="F468" s="53">
        <v>0</v>
      </c>
      <c r="G468" s="54">
        <v>0</v>
      </c>
      <c r="H468" s="55"/>
      <c r="I468" s="52">
        <v>0</v>
      </c>
      <c r="J468" s="53">
        <v>0</v>
      </c>
      <c r="K468" s="54">
        <v>0</v>
      </c>
      <c r="L468" s="55"/>
      <c r="M468" s="52">
        <v>0</v>
      </c>
      <c r="N468" s="53">
        <v>0</v>
      </c>
      <c r="O468" s="54">
        <v>0</v>
      </c>
      <c r="P468" s="55"/>
      <c r="Q468" s="52">
        <v>0</v>
      </c>
      <c r="R468" s="53">
        <v>0</v>
      </c>
      <c r="S468" s="54">
        <v>0</v>
      </c>
      <c r="T468" s="6"/>
    </row>
    <row r="469" spans="2:20">
      <c r="B469" s="1"/>
      <c r="C469" s="14" t="s">
        <v>1418</v>
      </c>
      <c r="D469" s="12"/>
      <c r="E469" s="56">
        <v>0</v>
      </c>
      <c r="F469" s="57">
        <v>0</v>
      </c>
      <c r="G469" s="58">
        <v>0</v>
      </c>
      <c r="H469" s="48"/>
      <c r="I469" s="56">
        <v>11247.5</v>
      </c>
      <c r="J469" s="57">
        <v>11247.5</v>
      </c>
      <c r="K469" s="58">
        <v>0</v>
      </c>
      <c r="L469" s="48"/>
      <c r="M469" s="56">
        <v>0</v>
      </c>
      <c r="N469" s="57">
        <v>0</v>
      </c>
      <c r="O469" s="58">
        <v>0</v>
      </c>
      <c r="P469" s="48"/>
      <c r="Q469" s="56">
        <v>11247.5</v>
      </c>
      <c r="R469" s="57">
        <v>11247.5</v>
      </c>
      <c r="S469" s="58">
        <v>0</v>
      </c>
      <c r="T469" s="6"/>
    </row>
    <row r="470" spans="2:20">
      <c r="B470" s="1"/>
      <c r="C470" s="13" t="s">
        <v>1419</v>
      </c>
      <c r="D470" s="11"/>
      <c r="E470" s="52">
        <v>189625.99</v>
      </c>
      <c r="F470" s="53">
        <v>0</v>
      </c>
      <c r="G470" s="54">
        <v>189625.99</v>
      </c>
      <c r="H470" s="55"/>
      <c r="I470" s="52">
        <v>34477096.729999997</v>
      </c>
      <c r="J470" s="53">
        <v>0</v>
      </c>
      <c r="K470" s="54">
        <v>34477096.729999997</v>
      </c>
      <c r="L470" s="55"/>
      <c r="M470" s="52">
        <v>26225159.640000001</v>
      </c>
      <c r="N470" s="53">
        <v>20061.8</v>
      </c>
      <c r="O470" s="54">
        <v>26205097.84</v>
      </c>
      <c r="P470" s="55"/>
      <c r="Q470" s="52">
        <v>60891882.359999999</v>
      </c>
      <c r="R470" s="53">
        <v>20061.8</v>
      </c>
      <c r="S470" s="54">
        <v>60871820.560000002</v>
      </c>
      <c r="T470" s="6"/>
    </row>
    <row r="471" spans="2:20">
      <c r="B471" s="1"/>
      <c r="C471" s="14" t="s">
        <v>1420</v>
      </c>
      <c r="D471" s="12"/>
      <c r="E471" s="56">
        <v>189625.99</v>
      </c>
      <c r="F471" s="57">
        <v>0</v>
      </c>
      <c r="G471" s="58">
        <v>189625.99</v>
      </c>
      <c r="H471" s="48"/>
      <c r="I471" s="56">
        <v>34477096.729999997</v>
      </c>
      <c r="J471" s="57">
        <v>0</v>
      </c>
      <c r="K471" s="58">
        <v>34477096.729999997</v>
      </c>
      <c r="L471" s="48"/>
      <c r="M471" s="56">
        <v>26205097.84</v>
      </c>
      <c r="N471" s="57">
        <v>0</v>
      </c>
      <c r="O471" s="58">
        <v>26205097.84</v>
      </c>
      <c r="P471" s="48"/>
      <c r="Q471" s="56">
        <v>60871820.560000002</v>
      </c>
      <c r="R471" s="57">
        <v>0</v>
      </c>
      <c r="S471" s="58">
        <v>60871820.560000002</v>
      </c>
      <c r="T471" s="6"/>
    </row>
    <row r="472" spans="2:20">
      <c r="B472" s="1"/>
      <c r="C472" s="13" t="s">
        <v>1421</v>
      </c>
      <c r="D472" s="11"/>
      <c r="E472" s="52">
        <v>0</v>
      </c>
      <c r="F472" s="53">
        <v>0</v>
      </c>
      <c r="G472" s="54">
        <v>0</v>
      </c>
      <c r="H472" s="55"/>
      <c r="I472" s="52">
        <v>0</v>
      </c>
      <c r="J472" s="53">
        <v>0</v>
      </c>
      <c r="K472" s="54">
        <v>0</v>
      </c>
      <c r="L472" s="55"/>
      <c r="M472" s="52">
        <v>0</v>
      </c>
      <c r="N472" s="53">
        <v>0</v>
      </c>
      <c r="O472" s="54">
        <v>0</v>
      </c>
      <c r="P472" s="55"/>
      <c r="Q472" s="52">
        <v>0</v>
      </c>
      <c r="R472" s="53">
        <v>0</v>
      </c>
      <c r="S472" s="54">
        <v>0</v>
      </c>
      <c r="T472" s="6"/>
    </row>
    <row r="473" spans="2:20">
      <c r="B473" s="1"/>
      <c r="C473" s="14" t="s">
        <v>1422</v>
      </c>
      <c r="D473" s="12"/>
      <c r="E473" s="56">
        <v>0</v>
      </c>
      <c r="F473" s="57">
        <v>0</v>
      </c>
      <c r="G473" s="58">
        <v>0</v>
      </c>
      <c r="H473" s="48"/>
      <c r="I473" s="56">
        <v>0</v>
      </c>
      <c r="J473" s="57">
        <v>0</v>
      </c>
      <c r="K473" s="58">
        <v>0</v>
      </c>
      <c r="L473" s="48"/>
      <c r="M473" s="56">
        <v>0</v>
      </c>
      <c r="N473" s="57">
        <v>0</v>
      </c>
      <c r="O473" s="58">
        <v>0</v>
      </c>
      <c r="P473" s="48"/>
      <c r="Q473" s="56">
        <v>0</v>
      </c>
      <c r="R473" s="57">
        <v>0</v>
      </c>
      <c r="S473" s="58">
        <v>0</v>
      </c>
      <c r="T473" s="6"/>
    </row>
    <row r="474" spans="2:20">
      <c r="B474" s="1"/>
      <c r="C474" s="13" t="s">
        <v>1423</v>
      </c>
      <c r="D474" s="11"/>
      <c r="E474" s="52">
        <v>0</v>
      </c>
      <c r="F474" s="53">
        <v>0</v>
      </c>
      <c r="G474" s="54">
        <v>0</v>
      </c>
      <c r="H474" s="55"/>
      <c r="I474" s="52">
        <v>0</v>
      </c>
      <c r="J474" s="53">
        <v>0</v>
      </c>
      <c r="K474" s="54">
        <v>0</v>
      </c>
      <c r="L474" s="55"/>
      <c r="M474" s="52">
        <v>0</v>
      </c>
      <c r="N474" s="53">
        <v>0</v>
      </c>
      <c r="O474" s="54">
        <v>0</v>
      </c>
      <c r="P474" s="55"/>
      <c r="Q474" s="52">
        <v>0</v>
      </c>
      <c r="R474" s="53">
        <v>0</v>
      </c>
      <c r="S474" s="54">
        <v>0</v>
      </c>
      <c r="T474" s="6"/>
    </row>
    <row r="475" spans="2:20">
      <c r="B475" s="1"/>
      <c r="C475" s="14" t="s">
        <v>1424</v>
      </c>
      <c r="D475" s="12"/>
      <c r="E475" s="56">
        <v>0</v>
      </c>
      <c r="F475" s="57">
        <v>0</v>
      </c>
      <c r="G475" s="58">
        <v>0</v>
      </c>
      <c r="H475" s="48"/>
      <c r="I475" s="56">
        <v>0</v>
      </c>
      <c r="J475" s="57">
        <v>0</v>
      </c>
      <c r="K475" s="58">
        <v>0</v>
      </c>
      <c r="L475" s="48"/>
      <c r="M475" s="56">
        <v>20061.8</v>
      </c>
      <c r="N475" s="57">
        <v>20061.8</v>
      </c>
      <c r="O475" s="58">
        <v>0</v>
      </c>
      <c r="P475" s="48"/>
      <c r="Q475" s="56">
        <v>20061.8</v>
      </c>
      <c r="R475" s="57">
        <v>20061.8</v>
      </c>
      <c r="S475" s="58">
        <v>0</v>
      </c>
      <c r="T475" s="6"/>
    </row>
    <row r="476" spans="2:20">
      <c r="B476" s="1"/>
      <c r="C476" s="13" t="s">
        <v>1425</v>
      </c>
      <c r="D476" s="11"/>
      <c r="E476" s="52">
        <v>479040.7</v>
      </c>
      <c r="F476" s="53">
        <v>0</v>
      </c>
      <c r="G476" s="54">
        <v>479040.7</v>
      </c>
      <c r="H476" s="55"/>
      <c r="I476" s="52">
        <v>491502.29</v>
      </c>
      <c r="J476" s="53">
        <v>0</v>
      </c>
      <c r="K476" s="54">
        <v>491502.29</v>
      </c>
      <c r="L476" s="55"/>
      <c r="M476" s="52">
        <v>422446.12</v>
      </c>
      <c r="N476" s="53">
        <v>0</v>
      </c>
      <c r="O476" s="54">
        <v>422446.12</v>
      </c>
      <c r="P476" s="55"/>
      <c r="Q476" s="52">
        <v>1392989.11</v>
      </c>
      <c r="R476" s="53">
        <v>0</v>
      </c>
      <c r="S476" s="54">
        <v>1392989.11</v>
      </c>
      <c r="T476" s="6"/>
    </row>
    <row r="477" spans="2:20">
      <c r="B477" s="1"/>
      <c r="C477" s="14" t="s">
        <v>1426</v>
      </c>
      <c r="D477" s="12"/>
      <c r="E477" s="56">
        <v>479040.7</v>
      </c>
      <c r="F477" s="57">
        <v>0</v>
      </c>
      <c r="G477" s="58">
        <v>479040.7</v>
      </c>
      <c r="H477" s="48"/>
      <c r="I477" s="56">
        <v>491502.29</v>
      </c>
      <c r="J477" s="57">
        <v>0</v>
      </c>
      <c r="K477" s="58">
        <v>491502.29</v>
      </c>
      <c r="L477" s="48"/>
      <c r="M477" s="56">
        <v>422446.12</v>
      </c>
      <c r="N477" s="57">
        <v>0</v>
      </c>
      <c r="O477" s="58">
        <v>422446.12</v>
      </c>
      <c r="P477" s="48"/>
      <c r="Q477" s="56">
        <v>1392989.11</v>
      </c>
      <c r="R477" s="57">
        <v>0</v>
      </c>
      <c r="S477" s="58">
        <v>1392989.11</v>
      </c>
      <c r="T477" s="6"/>
    </row>
    <row r="478" spans="2:20">
      <c r="B478" s="1"/>
      <c r="C478" s="13" t="s">
        <v>1427</v>
      </c>
      <c r="D478" s="11"/>
      <c r="E478" s="52">
        <v>0</v>
      </c>
      <c r="F478" s="53">
        <v>0</v>
      </c>
      <c r="G478" s="54">
        <v>0</v>
      </c>
      <c r="H478" s="55"/>
      <c r="I478" s="52">
        <v>0</v>
      </c>
      <c r="J478" s="53">
        <v>0</v>
      </c>
      <c r="K478" s="54">
        <v>0</v>
      </c>
      <c r="L478" s="55"/>
      <c r="M478" s="52">
        <v>0</v>
      </c>
      <c r="N478" s="53">
        <v>0</v>
      </c>
      <c r="O478" s="54">
        <v>0</v>
      </c>
      <c r="P478" s="55"/>
      <c r="Q478" s="52">
        <v>0</v>
      </c>
      <c r="R478" s="53">
        <v>0</v>
      </c>
      <c r="S478" s="54">
        <v>0</v>
      </c>
      <c r="T478" s="6"/>
    </row>
    <row r="479" spans="2:20">
      <c r="B479" s="1"/>
      <c r="C479" s="14" t="s">
        <v>1428</v>
      </c>
      <c r="D479" s="12"/>
      <c r="E479" s="56">
        <v>0</v>
      </c>
      <c r="F479" s="57">
        <v>0</v>
      </c>
      <c r="G479" s="58">
        <v>0</v>
      </c>
      <c r="H479" s="48"/>
      <c r="I479" s="56">
        <v>0</v>
      </c>
      <c r="J479" s="57">
        <v>0</v>
      </c>
      <c r="K479" s="58">
        <v>0</v>
      </c>
      <c r="L479" s="48"/>
      <c r="M479" s="56">
        <v>0</v>
      </c>
      <c r="N479" s="57">
        <v>0</v>
      </c>
      <c r="O479" s="58">
        <v>0</v>
      </c>
      <c r="P479" s="48"/>
      <c r="Q479" s="56">
        <v>0</v>
      </c>
      <c r="R479" s="57">
        <v>0</v>
      </c>
      <c r="S479" s="58">
        <v>0</v>
      </c>
      <c r="T479" s="6"/>
    </row>
    <row r="480" spans="2:20">
      <c r="B480" s="1"/>
      <c r="C480" s="13" t="s">
        <v>1429</v>
      </c>
      <c r="D480" s="11"/>
      <c r="E480" s="52">
        <v>0</v>
      </c>
      <c r="F480" s="53">
        <v>0</v>
      </c>
      <c r="G480" s="54">
        <v>0</v>
      </c>
      <c r="H480" s="55"/>
      <c r="I480" s="52">
        <v>0</v>
      </c>
      <c r="J480" s="53">
        <v>0</v>
      </c>
      <c r="K480" s="54">
        <v>0</v>
      </c>
      <c r="L480" s="55"/>
      <c r="M480" s="52">
        <v>0</v>
      </c>
      <c r="N480" s="53">
        <v>0</v>
      </c>
      <c r="O480" s="54">
        <v>0</v>
      </c>
      <c r="P480" s="55"/>
      <c r="Q480" s="52">
        <v>0</v>
      </c>
      <c r="R480" s="53">
        <v>0</v>
      </c>
      <c r="S480" s="54">
        <v>0</v>
      </c>
      <c r="T480" s="6"/>
    </row>
    <row r="481" spans="2:20">
      <c r="B481" s="1"/>
      <c r="C481" s="14" t="s">
        <v>1430</v>
      </c>
      <c r="D481" s="12"/>
      <c r="E481" s="56">
        <v>0</v>
      </c>
      <c r="F481" s="57">
        <v>0</v>
      </c>
      <c r="G481" s="58">
        <v>0</v>
      </c>
      <c r="H481" s="48"/>
      <c r="I481" s="56">
        <v>0</v>
      </c>
      <c r="J481" s="57">
        <v>0</v>
      </c>
      <c r="K481" s="58">
        <v>0</v>
      </c>
      <c r="L481" s="48"/>
      <c r="M481" s="56">
        <v>0</v>
      </c>
      <c r="N481" s="57">
        <v>0</v>
      </c>
      <c r="O481" s="58">
        <v>0</v>
      </c>
      <c r="P481" s="48"/>
      <c r="Q481" s="56">
        <v>0</v>
      </c>
      <c r="R481" s="57">
        <v>0</v>
      </c>
      <c r="S481" s="58">
        <v>0</v>
      </c>
      <c r="T481" s="6"/>
    </row>
    <row r="482" spans="2:20">
      <c r="B482" s="1"/>
      <c r="C482" s="13" t="s">
        <v>1431</v>
      </c>
      <c r="D482" s="11"/>
      <c r="E482" s="52">
        <v>173995.68</v>
      </c>
      <c r="F482" s="53">
        <v>0</v>
      </c>
      <c r="G482" s="54">
        <v>173995.68</v>
      </c>
      <c r="H482" s="55"/>
      <c r="I482" s="52">
        <v>203302468.11000001</v>
      </c>
      <c r="J482" s="53">
        <v>3430</v>
      </c>
      <c r="K482" s="54">
        <v>203299038.11000001</v>
      </c>
      <c r="L482" s="55"/>
      <c r="M482" s="52">
        <v>149843230.19</v>
      </c>
      <c r="N482" s="53">
        <v>9441745.8499999996</v>
      </c>
      <c r="O482" s="54">
        <v>140401484.34</v>
      </c>
      <c r="P482" s="55"/>
      <c r="Q482" s="52">
        <v>353319693.98000002</v>
      </c>
      <c r="R482" s="53">
        <v>9445175.8499999996</v>
      </c>
      <c r="S482" s="54">
        <v>343874518.13</v>
      </c>
      <c r="T482" s="6"/>
    </row>
    <row r="483" spans="2:20">
      <c r="B483" s="1"/>
      <c r="C483" s="14" t="s">
        <v>1432</v>
      </c>
      <c r="D483" s="12"/>
      <c r="E483" s="56">
        <v>173995.68</v>
      </c>
      <c r="F483" s="57">
        <v>0</v>
      </c>
      <c r="G483" s="58">
        <v>173995.68</v>
      </c>
      <c r="H483" s="48"/>
      <c r="I483" s="56">
        <v>203299038.11000001</v>
      </c>
      <c r="J483" s="57">
        <v>0</v>
      </c>
      <c r="K483" s="58">
        <v>203299038.11000001</v>
      </c>
      <c r="L483" s="48"/>
      <c r="M483" s="56">
        <v>140401484.34</v>
      </c>
      <c r="N483" s="57">
        <v>0</v>
      </c>
      <c r="O483" s="58">
        <v>140401484.34</v>
      </c>
      <c r="P483" s="48"/>
      <c r="Q483" s="56">
        <v>343874518.13</v>
      </c>
      <c r="R483" s="57">
        <v>0</v>
      </c>
      <c r="S483" s="58">
        <v>343874518.13</v>
      </c>
      <c r="T483" s="6"/>
    </row>
    <row r="484" spans="2:20">
      <c r="B484" s="1"/>
      <c r="C484" s="13" t="s">
        <v>1433</v>
      </c>
      <c r="D484" s="11"/>
      <c r="E484" s="52">
        <v>0</v>
      </c>
      <c r="F484" s="53">
        <v>0</v>
      </c>
      <c r="G484" s="54">
        <v>0</v>
      </c>
      <c r="H484" s="55"/>
      <c r="I484" s="52">
        <v>0</v>
      </c>
      <c r="J484" s="53">
        <v>0</v>
      </c>
      <c r="K484" s="54">
        <v>0</v>
      </c>
      <c r="L484" s="55"/>
      <c r="M484" s="52">
        <v>0</v>
      </c>
      <c r="N484" s="53">
        <v>0</v>
      </c>
      <c r="O484" s="54">
        <v>0</v>
      </c>
      <c r="P484" s="55"/>
      <c r="Q484" s="52">
        <v>0</v>
      </c>
      <c r="R484" s="53">
        <v>0</v>
      </c>
      <c r="S484" s="54">
        <v>0</v>
      </c>
      <c r="T484" s="6"/>
    </row>
    <row r="485" spans="2:20">
      <c r="B485" s="1"/>
      <c r="C485" s="14" t="s">
        <v>1434</v>
      </c>
      <c r="D485" s="12"/>
      <c r="E485" s="56">
        <v>0</v>
      </c>
      <c r="F485" s="57">
        <v>0</v>
      </c>
      <c r="G485" s="58">
        <v>0</v>
      </c>
      <c r="H485" s="48"/>
      <c r="I485" s="56">
        <v>0</v>
      </c>
      <c r="J485" s="57">
        <v>0</v>
      </c>
      <c r="K485" s="58">
        <v>0</v>
      </c>
      <c r="L485" s="48"/>
      <c r="M485" s="56">
        <v>2000</v>
      </c>
      <c r="N485" s="57">
        <v>2000</v>
      </c>
      <c r="O485" s="58">
        <v>0</v>
      </c>
      <c r="P485" s="48"/>
      <c r="Q485" s="56">
        <v>2000</v>
      </c>
      <c r="R485" s="57">
        <v>2000</v>
      </c>
      <c r="S485" s="58">
        <v>0</v>
      </c>
      <c r="T485" s="6"/>
    </row>
    <row r="486" spans="2:20">
      <c r="B486" s="1"/>
      <c r="C486" s="13" t="s">
        <v>1435</v>
      </c>
      <c r="D486" s="11"/>
      <c r="E486" s="52">
        <v>0</v>
      </c>
      <c r="F486" s="53">
        <v>0</v>
      </c>
      <c r="G486" s="54">
        <v>0</v>
      </c>
      <c r="H486" s="55"/>
      <c r="I486" s="52">
        <v>0</v>
      </c>
      <c r="J486" s="53">
        <v>0</v>
      </c>
      <c r="K486" s="54">
        <v>0</v>
      </c>
      <c r="L486" s="55"/>
      <c r="M486" s="52">
        <v>0</v>
      </c>
      <c r="N486" s="53">
        <v>0</v>
      </c>
      <c r="O486" s="54">
        <v>0</v>
      </c>
      <c r="P486" s="55"/>
      <c r="Q486" s="52">
        <v>0</v>
      </c>
      <c r="R486" s="53">
        <v>0</v>
      </c>
      <c r="S486" s="54">
        <v>0</v>
      </c>
      <c r="T486" s="6"/>
    </row>
    <row r="487" spans="2:20">
      <c r="B487" s="1"/>
      <c r="C487" s="14" t="s">
        <v>1436</v>
      </c>
      <c r="D487" s="12"/>
      <c r="E487" s="56">
        <v>0</v>
      </c>
      <c r="F487" s="57">
        <v>0</v>
      </c>
      <c r="G487" s="58">
        <v>0</v>
      </c>
      <c r="H487" s="48"/>
      <c r="I487" s="56">
        <v>3430</v>
      </c>
      <c r="J487" s="57">
        <v>3430</v>
      </c>
      <c r="K487" s="58">
        <v>0</v>
      </c>
      <c r="L487" s="48"/>
      <c r="M487" s="56">
        <v>9439745.8499999996</v>
      </c>
      <c r="N487" s="57">
        <v>9439745.8499999996</v>
      </c>
      <c r="O487" s="58">
        <v>0</v>
      </c>
      <c r="P487" s="48"/>
      <c r="Q487" s="56">
        <v>9443175.8499999996</v>
      </c>
      <c r="R487" s="57">
        <v>9443175.8499999996</v>
      </c>
      <c r="S487" s="58">
        <v>0</v>
      </c>
      <c r="T487" s="6"/>
    </row>
    <row r="488" spans="2:20">
      <c r="B488" s="1"/>
      <c r="C488" s="13" t="s">
        <v>1437</v>
      </c>
      <c r="D488" s="11"/>
      <c r="E488" s="52">
        <v>14008649368.66</v>
      </c>
      <c r="F488" s="53">
        <v>4702804626.039999</v>
      </c>
      <c r="G488" s="54">
        <v>9305844742.6200008</v>
      </c>
      <c r="H488" s="55"/>
      <c r="I488" s="52">
        <v>4854736334.1199999</v>
      </c>
      <c r="J488" s="53">
        <v>73292773.930000007</v>
      </c>
      <c r="K488" s="54">
        <v>4781443560.1899996</v>
      </c>
      <c r="L488" s="55"/>
      <c r="M488" s="52">
        <v>563580488.24000001</v>
      </c>
      <c r="N488" s="53">
        <v>3827772.63</v>
      </c>
      <c r="O488" s="54">
        <v>559752715.61000001</v>
      </c>
      <c r="P488" s="55"/>
      <c r="Q488" s="52">
        <v>19426966191.02</v>
      </c>
      <c r="R488" s="53">
        <v>4779925172.5999985</v>
      </c>
      <c r="S488" s="54">
        <v>14647041018.42</v>
      </c>
      <c r="T488" s="6"/>
    </row>
    <row r="489" spans="2:20">
      <c r="B489" s="1"/>
      <c r="C489" s="14" t="s">
        <v>1438</v>
      </c>
      <c r="D489" s="12"/>
      <c r="E489" s="56">
        <v>14008649368.66</v>
      </c>
      <c r="F489" s="57">
        <v>4702804626.039999</v>
      </c>
      <c r="G489" s="58">
        <v>9305844742.6200008</v>
      </c>
      <c r="H489" s="48"/>
      <c r="I489" s="56">
        <v>4854736334.1199999</v>
      </c>
      <c r="J489" s="57">
        <v>73292773.930000007</v>
      </c>
      <c r="K489" s="58">
        <v>4781443560.1899996</v>
      </c>
      <c r="L489" s="48"/>
      <c r="M489" s="56">
        <v>563580488.24000001</v>
      </c>
      <c r="N489" s="57">
        <v>3827772.63</v>
      </c>
      <c r="O489" s="58">
        <v>559752715.61000001</v>
      </c>
      <c r="P489" s="48"/>
      <c r="Q489" s="56">
        <v>19426966191.02</v>
      </c>
      <c r="R489" s="57">
        <v>4779925172.5999985</v>
      </c>
      <c r="S489" s="58">
        <v>14647041018.42</v>
      </c>
      <c r="T489" s="6"/>
    </row>
    <row r="490" spans="2:20" ht="25.5" customHeight="1">
      <c r="B490" s="1"/>
      <c r="C490" s="13" t="s">
        <v>1439</v>
      </c>
      <c r="D490" s="11"/>
      <c r="E490" s="52">
        <v>9305844742.6200008</v>
      </c>
      <c r="F490" s="53">
        <v>0</v>
      </c>
      <c r="G490" s="54">
        <v>9305844742.6200008</v>
      </c>
      <c r="H490" s="55"/>
      <c r="I490" s="52">
        <v>4781443560.1899996</v>
      </c>
      <c r="J490" s="53">
        <v>0</v>
      </c>
      <c r="K490" s="54">
        <v>4781443560.1899996</v>
      </c>
      <c r="L490" s="55"/>
      <c r="M490" s="52">
        <v>559752715.61000001</v>
      </c>
      <c r="N490" s="53">
        <v>0</v>
      </c>
      <c r="O490" s="54">
        <v>559752715.61000001</v>
      </c>
      <c r="P490" s="55"/>
      <c r="Q490" s="52">
        <v>14647041018.42</v>
      </c>
      <c r="R490" s="53">
        <v>0</v>
      </c>
      <c r="S490" s="54">
        <v>14647041018.42</v>
      </c>
      <c r="T490" s="6"/>
    </row>
    <row r="491" spans="2:20" ht="25.5" customHeight="1">
      <c r="B491" s="1"/>
      <c r="C491" s="14" t="s">
        <v>1440</v>
      </c>
      <c r="D491" s="12"/>
      <c r="E491" s="56">
        <v>4702804626.04</v>
      </c>
      <c r="F491" s="57">
        <v>4702804626.04</v>
      </c>
      <c r="G491" s="58">
        <v>0</v>
      </c>
      <c r="H491" s="48"/>
      <c r="I491" s="56">
        <v>73292773.930000007</v>
      </c>
      <c r="J491" s="57">
        <v>73292773.930000007</v>
      </c>
      <c r="K491" s="58">
        <v>0</v>
      </c>
      <c r="L491" s="48"/>
      <c r="M491" s="56">
        <v>3610304.08</v>
      </c>
      <c r="N491" s="57">
        <v>3610304.08</v>
      </c>
      <c r="O491" s="58">
        <v>0</v>
      </c>
      <c r="P491" s="48"/>
      <c r="Q491" s="56">
        <v>4779707704.0500002</v>
      </c>
      <c r="R491" s="57">
        <v>4779707704.0500002</v>
      </c>
      <c r="S491" s="58">
        <v>0</v>
      </c>
      <c r="T491" s="6"/>
    </row>
    <row r="492" spans="2:20" ht="25.5" customHeight="1">
      <c r="B492" s="1"/>
      <c r="C492" s="13" t="s">
        <v>1441</v>
      </c>
      <c r="D492" s="11"/>
      <c r="E492" s="52">
        <v>0</v>
      </c>
      <c r="F492" s="53">
        <v>0</v>
      </c>
      <c r="G492" s="54">
        <v>0</v>
      </c>
      <c r="H492" s="55"/>
      <c r="I492" s="52">
        <v>0</v>
      </c>
      <c r="J492" s="53">
        <v>0</v>
      </c>
      <c r="K492" s="54">
        <v>0</v>
      </c>
      <c r="L492" s="55"/>
      <c r="M492" s="52">
        <v>0</v>
      </c>
      <c r="N492" s="53">
        <v>0</v>
      </c>
      <c r="O492" s="54">
        <v>0</v>
      </c>
      <c r="P492" s="55"/>
      <c r="Q492" s="52">
        <v>0</v>
      </c>
      <c r="R492" s="53">
        <v>0</v>
      </c>
      <c r="S492" s="54">
        <v>0</v>
      </c>
      <c r="T492" s="6"/>
    </row>
    <row r="493" spans="2:20" ht="25.5" customHeight="1">
      <c r="B493" s="1"/>
      <c r="C493" s="14" t="s">
        <v>1442</v>
      </c>
      <c r="D493" s="12"/>
      <c r="E493" s="56">
        <v>0</v>
      </c>
      <c r="F493" s="57">
        <v>0</v>
      </c>
      <c r="G493" s="58">
        <v>0</v>
      </c>
      <c r="H493" s="48"/>
      <c r="I493" s="56">
        <v>0</v>
      </c>
      <c r="J493" s="57">
        <v>0</v>
      </c>
      <c r="K493" s="58">
        <v>0</v>
      </c>
      <c r="L493" s="48"/>
      <c r="M493" s="56">
        <v>0</v>
      </c>
      <c r="N493" s="57">
        <v>0</v>
      </c>
      <c r="O493" s="58">
        <v>0</v>
      </c>
      <c r="P493" s="48"/>
      <c r="Q493" s="56">
        <v>0</v>
      </c>
      <c r="R493" s="57">
        <v>0</v>
      </c>
      <c r="S493" s="58">
        <v>0</v>
      </c>
      <c r="T493" s="6"/>
    </row>
    <row r="494" spans="2:20" ht="25.5" customHeight="1">
      <c r="B494" s="1"/>
      <c r="C494" s="13" t="s">
        <v>1443</v>
      </c>
      <c r="D494" s="11"/>
      <c r="E494" s="52">
        <v>0</v>
      </c>
      <c r="F494" s="53">
        <v>0</v>
      </c>
      <c r="G494" s="54">
        <v>0</v>
      </c>
      <c r="H494" s="55"/>
      <c r="I494" s="52">
        <v>0</v>
      </c>
      <c r="J494" s="53">
        <v>0</v>
      </c>
      <c r="K494" s="54">
        <v>0</v>
      </c>
      <c r="L494" s="55"/>
      <c r="M494" s="52">
        <v>217468.55</v>
      </c>
      <c r="N494" s="53">
        <v>217468.55</v>
      </c>
      <c r="O494" s="54">
        <v>0</v>
      </c>
      <c r="P494" s="55"/>
      <c r="Q494" s="52">
        <v>217468.55</v>
      </c>
      <c r="R494" s="53">
        <v>217468.55</v>
      </c>
      <c r="S494" s="54">
        <v>0</v>
      </c>
      <c r="T494" s="6"/>
    </row>
    <row r="495" spans="2:20">
      <c r="B495" s="1"/>
      <c r="C495" s="14" t="s">
        <v>1444</v>
      </c>
      <c r="D495" s="12"/>
      <c r="E495" s="56">
        <v>0</v>
      </c>
      <c r="F495" s="57">
        <v>0</v>
      </c>
      <c r="G495" s="58">
        <v>0</v>
      </c>
      <c r="H495" s="48"/>
      <c r="I495" s="56">
        <v>0</v>
      </c>
      <c r="J495" s="57">
        <v>0</v>
      </c>
      <c r="K495" s="58">
        <v>0</v>
      </c>
      <c r="L495" s="48"/>
      <c r="M495" s="56">
        <v>6687586.8799999999</v>
      </c>
      <c r="N495" s="57">
        <v>0</v>
      </c>
      <c r="O495" s="58">
        <v>6687586.8799999999</v>
      </c>
      <c r="P495" s="48"/>
      <c r="Q495" s="56">
        <v>6687586.8799999999</v>
      </c>
      <c r="R495" s="57">
        <v>0</v>
      </c>
      <c r="S495" s="58">
        <v>6687586.8799999999</v>
      </c>
      <c r="T495" s="6"/>
    </row>
    <row r="496" spans="2:20">
      <c r="B496" s="1"/>
      <c r="C496" s="13" t="s">
        <v>1445</v>
      </c>
      <c r="D496" s="11"/>
      <c r="E496" s="52">
        <v>0</v>
      </c>
      <c r="F496" s="53">
        <v>0</v>
      </c>
      <c r="G496" s="54">
        <v>0</v>
      </c>
      <c r="H496" s="55"/>
      <c r="I496" s="52">
        <v>0</v>
      </c>
      <c r="J496" s="53">
        <v>0</v>
      </c>
      <c r="K496" s="54">
        <v>0</v>
      </c>
      <c r="L496" s="55"/>
      <c r="M496" s="52">
        <v>29435.1</v>
      </c>
      <c r="N496" s="53">
        <v>0</v>
      </c>
      <c r="O496" s="54">
        <v>29435.1</v>
      </c>
      <c r="P496" s="55"/>
      <c r="Q496" s="52">
        <v>29435.1</v>
      </c>
      <c r="R496" s="53">
        <v>0</v>
      </c>
      <c r="S496" s="54">
        <v>29435.1</v>
      </c>
      <c r="T496" s="6"/>
    </row>
    <row r="497" spans="2:20">
      <c r="B497" s="1"/>
      <c r="C497" s="14" t="s">
        <v>1446</v>
      </c>
      <c r="D497" s="12"/>
      <c r="E497" s="56">
        <v>0</v>
      </c>
      <c r="F497" s="57">
        <v>0</v>
      </c>
      <c r="G497" s="58">
        <v>0</v>
      </c>
      <c r="H497" s="48"/>
      <c r="I497" s="56">
        <v>0</v>
      </c>
      <c r="J497" s="57">
        <v>0</v>
      </c>
      <c r="K497" s="58">
        <v>0</v>
      </c>
      <c r="L497" s="48"/>
      <c r="M497" s="56">
        <v>29435.1</v>
      </c>
      <c r="N497" s="57">
        <v>0</v>
      </c>
      <c r="O497" s="58">
        <v>29435.1</v>
      </c>
      <c r="P497" s="48"/>
      <c r="Q497" s="56">
        <v>29435.1</v>
      </c>
      <c r="R497" s="57">
        <v>0</v>
      </c>
      <c r="S497" s="58">
        <v>29435.1</v>
      </c>
      <c r="T497" s="6"/>
    </row>
    <row r="498" spans="2:20">
      <c r="B498" s="1"/>
      <c r="C498" s="13" t="s">
        <v>1447</v>
      </c>
      <c r="D498" s="11"/>
      <c r="E498" s="52">
        <v>0</v>
      </c>
      <c r="F498" s="53">
        <v>0</v>
      </c>
      <c r="G498" s="54">
        <v>0</v>
      </c>
      <c r="H498" s="55"/>
      <c r="I498" s="52">
        <v>0</v>
      </c>
      <c r="J498" s="53">
        <v>0</v>
      </c>
      <c r="K498" s="54">
        <v>0</v>
      </c>
      <c r="L498" s="55"/>
      <c r="M498" s="52">
        <v>0</v>
      </c>
      <c r="N498" s="53">
        <v>0</v>
      </c>
      <c r="O498" s="54">
        <v>0</v>
      </c>
      <c r="P498" s="55"/>
      <c r="Q498" s="52">
        <v>0</v>
      </c>
      <c r="R498" s="53">
        <v>0</v>
      </c>
      <c r="S498" s="54">
        <v>0</v>
      </c>
      <c r="T498" s="6"/>
    </row>
    <row r="499" spans="2:20">
      <c r="B499" s="1"/>
      <c r="C499" s="14" t="s">
        <v>1448</v>
      </c>
      <c r="D499" s="12"/>
      <c r="E499" s="56">
        <v>0</v>
      </c>
      <c r="F499" s="57">
        <v>0</v>
      </c>
      <c r="G499" s="58">
        <v>0</v>
      </c>
      <c r="H499" s="48"/>
      <c r="I499" s="56">
        <v>0</v>
      </c>
      <c r="J499" s="57">
        <v>0</v>
      </c>
      <c r="K499" s="58">
        <v>0</v>
      </c>
      <c r="L499" s="48"/>
      <c r="M499" s="56">
        <v>0</v>
      </c>
      <c r="N499" s="57">
        <v>0</v>
      </c>
      <c r="O499" s="58">
        <v>0</v>
      </c>
      <c r="P499" s="48"/>
      <c r="Q499" s="56">
        <v>0</v>
      </c>
      <c r="R499" s="57">
        <v>0</v>
      </c>
      <c r="S499" s="58">
        <v>0</v>
      </c>
      <c r="T499" s="6"/>
    </row>
    <row r="500" spans="2:20">
      <c r="B500" s="1"/>
      <c r="C500" s="13" t="s">
        <v>1449</v>
      </c>
      <c r="D500" s="11"/>
      <c r="E500" s="52">
        <v>0</v>
      </c>
      <c r="F500" s="53">
        <v>0</v>
      </c>
      <c r="G500" s="54">
        <v>0</v>
      </c>
      <c r="H500" s="55"/>
      <c r="I500" s="52">
        <v>0</v>
      </c>
      <c r="J500" s="53">
        <v>0</v>
      </c>
      <c r="K500" s="54">
        <v>0</v>
      </c>
      <c r="L500" s="55"/>
      <c r="M500" s="52">
        <v>2441537.7200000002</v>
      </c>
      <c r="N500" s="53">
        <v>0</v>
      </c>
      <c r="O500" s="54">
        <v>2441537.7200000002</v>
      </c>
      <c r="P500" s="55"/>
      <c r="Q500" s="52">
        <v>2441537.7200000002</v>
      </c>
      <c r="R500" s="53">
        <v>0</v>
      </c>
      <c r="S500" s="54">
        <v>2441537.7200000002</v>
      </c>
      <c r="T500" s="6"/>
    </row>
    <row r="501" spans="2:20">
      <c r="B501" s="1"/>
      <c r="C501" s="14" t="s">
        <v>1450</v>
      </c>
      <c r="D501" s="12"/>
      <c r="E501" s="56">
        <v>0</v>
      </c>
      <c r="F501" s="57">
        <v>0</v>
      </c>
      <c r="G501" s="58">
        <v>0</v>
      </c>
      <c r="H501" s="48"/>
      <c r="I501" s="56">
        <v>0</v>
      </c>
      <c r="J501" s="57">
        <v>0</v>
      </c>
      <c r="K501" s="58">
        <v>0</v>
      </c>
      <c r="L501" s="48"/>
      <c r="M501" s="56">
        <v>2441537.7200000002</v>
      </c>
      <c r="N501" s="57">
        <v>0</v>
      </c>
      <c r="O501" s="58">
        <v>2441537.7200000002</v>
      </c>
      <c r="P501" s="48"/>
      <c r="Q501" s="56">
        <v>2441537.7200000002</v>
      </c>
      <c r="R501" s="57">
        <v>0</v>
      </c>
      <c r="S501" s="58">
        <v>2441537.7200000002</v>
      </c>
      <c r="T501" s="6"/>
    </row>
    <row r="502" spans="2:20">
      <c r="B502" s="1"/>
      <c r="C502" s="13" t="s">
        <v>1451</v>
      </c>
      <c r="D502" s="11"/>
      <c r="E502" s="52">
        <v>0</v>
      </c>
      <c r="F502" s="53">
        <v>0</v>
      </c>
      <c r="G502" s="54">
        <v>0</v>
      </c>
      <c r="H502" s="55"/>
      <c r="I502" s="52">
        <v>0</v>
      </c>
      <c r="J502" s="53">
        <v>0</v>
      </c>
      <c r="K502" s="54">
        <v>0</v>
      </c>
      <c r="L502" s="55"/>
      <c r="M502" s="52">
        <v>137939.41</v>
      </c>
      <c r="N502" s="53">
        <v>0</v>
      </c>
      <c r="O502" s="54">
        <v>137939.41</v>
      </c>
      <c r="P502" s="55"/>
      <c r="Q502" s="52">
        <v>137939.41</v>
      </c>
      <c r="R502" s="53">
        <v>0</v>
      </c>
      <c r="S502" s="54">
        <v>137939.41</v>
      </c>
      <c r="T502" s="6"/>
    </row>
    <row r="503" spans="2:20">
      <c r="B503" s="1"/>
      <c r="C503" s="14" t="s">
        <v>1452</v>
      </c>
      <c r="D503" s="12"/>
      <c r="E503" s="56">
        <v>0</v>
      </c>
      <c r="F503" s="57">
        <v>0</v>
      </c>
      <c r="G503" s="58">
        <v>0</v>
      </c>
      <c r="H503" s="48"/>
      <c r="I503" s="56">
        <v>0</v>
      </c>
      <c r="J503" s="57">
        <v>0</v>
      </c>
      <c r="K503" s="58">
        <v>0</v>
      </c>
      <c r="L503" s="48"/>
      <c r="M503" s="56">
        <v>137939.41</v>
      </c>
      <c r="N503" s="57">
        <v>0</v>
      </c>
      <c r="O503" s="58">
        <v>137939.41</v>
      </c>
      <c r="P503" s="48"/>
      <c r="Q503" s="56">
        <v>137939.41</v>
      </c>
      <c r="R503" s="57">
        <v>0</v>
      </c>
      <c r="S503" s="58">
        <v>137939.41</v>
      </c>
      <c r="T503" s="6"/>
    </row>
    <row r="504" spans="2:20">
      <c r="B504" s="1"/>
      <c r="C504" s="13" t="s">
        <v>1453</v>
      </c>
      <c r="D504" s="11"/>
      <c r="E504" s="52">
        <v>0</v>
      </c>
      <c r="F504" s="53">
        <v>0</v>
      </c>
      <c r="G504" s="54">
        <v>0</v>
      </c>
      <c r="H504" s="55"/>
      <c r="I504" s="52">
        <v>0</v>
      </c>
      <c r="J504" s="53">
        <v>0</v>
      </c>
      <c r="K504" s="54">
        <v>0</v>
      </c>
      <c r="L504" s="55"/>
      <c r="M504" s="52">
        <v>4078674.65</v>
      </c>
      <c r="N504" s="53">
        <v>0</v>
      </c>
      <c r="O504" s="54">
        <v>4078674.65</v>
      </c>
      <c r="P504" s="55"/>
      <c r="Q504" s="52">
        <v>4078674.65</v>
      </c>
      <c r="R504" s="53">
        <v>0</v>
      </c>
      <c r="S504" s="54">
        <v>4078674.65</v>
      </c>
      <c r="T504" s="6"/>
    </row>
    <row r="505" spans="2:20" ht="25.5" customHeight="1">
      <c r="B505" s="1"/>
      <c r="C505" s="14" t="s">
        <v>1454</v>
      </c>
      <c r="D505" s="12"/>
      <c r="E505" s="56">
        <v>0</v>
      </c>
      <c r="F505" s="57">
        <v>0</v>
      </c>
      <c r="G505" s="58">
        <v>0</v>
      </c>
      <c r="H505" s="48"/>
      <c r="I505" s="56">
        <v>0</v>
      </c>
      <c r="J505" s="57">
        <v>0</v>
      </c>
      <c r="K505" s="58">
        <v>0</v>
      </c>
      <c r="L505" s="48"/>
      <c r="M505" s="56">
        <v>4078674.65</v>
      </c>
      <c r="N505" s="57">
        <v>0</v>
      </c>
      <c r="O505" s="58">
        <v>4078674.65</v>
      </c>
      <c r="P505" s="48"/>
      <c r="Q505" s="56">
        <v>4078674.65</v>
      </c>
      <c r="R505" s="57">
        <v>0</v>
      </c>
      <c r="S505" s="58">
        <v>4078674.65</v>
      </c>
      <c r="T505" s="6"/>
    </row>
    <row r="506" spans="2:20">
      <c r="B506" s="1"/>
      <c r="C506" s="13" t="s">
        <v>1455</v>
      </c>
      <c r="D506" s="11"/>
      <c r="E506" s="52">
        <v>10797667098.309999</v>
      </c>
      <c r="F506" s="53">
        <v>-1.9999999999999999E-6</v>
      </c>
      <c r="G506" s="54">
        <v>10797667098.309999</v>
      </c>
      <c r="H506" s="55"/>
      <c r="I506" s="52">
        <v>2495141675.6900001</v>
      </c>
      <c r="J506" s="53">
        <v>0</v>
      </c>
      <c r="K506" s="54">
        <v>2495141675.6900001</v>
      </c>
      <c r="L506" s="55"/>
      <c r="M506" s="52">
        <v>1010414880.22</v>
      </c>
      <c r="N506" s="53">
        <v>272366.62</v>
      </c>
      <c r="O506" s="54">
        <v>1010142513.6</v>
      </c>
      <c r="P506" s="55"/>
      <c r="Q506" s="52">
        <v>14303223654.219999</v>
      </c>
      <c r="R506" s="53">
        <v>272366.61999699997</v>
      </c>
      <c r="S506" s="54">
        <v>14302951287.6</v>
      </c>
      <c r="T506" s="6"/>
    </row>
    <row r="507" spans="2:20">
      <c r="B507" s="1"/>
      <c r="C507" s="14" t="s">
        <v>1456</v>
      </c>
      <c r="D507" s="12"/>
      <c r="E507" s="56">
        <v>10302974734.07</v>
      </c>
      <c r="F507" s="57">
        <v>0</v>
      </c>
      <c r="G507" s="58">
        <v>10302974734.07</v>
      </c>
      <c r="H507" s="48"/>
      <c r="I507" s="56">
        <v>878215221.52999997</v>
      </c>
      <c r="J507" s="57">
        <v>0</v>
      </c>
      <c r="K507" s="58">
        <v>878215221.52999997</v>
      </c>
      <c r="L507" s="48"/>
      <c r="M507" s="56">
        <v>231535677.78</v>
      </c>
      <c r="N507" s="57">
        <v>0</v>
      </c>
      <c r="O507" s="58">
        <v>231535677.78</v>
      </c>
      <c r="P507" s="48"/>
      <c r="Q507" s="56">
        <v>11412725633.379999</v>
      </c>
      <c r="R507" s="57">
        <v>-1.9999999999999999E-6</v>
      </c>
      <c r="S507" s="58">
        <v>11412725633.379999</v>
      </c>
      <c r="T507" s="6"/>
    </row>
    <row r="508" spans="2:20">
      <c r="B508" s="1"/>
      <c r="C508" s="13" t="s">
        <v>1457</v>
      </c>
      <c r="D508" s="11"/>
      <c r="E508" s="52">
        <v>10302974734.07</v>
      </c>
      <c r="F508" s="53">
        <v>0</v>
      </c>
      <c r="G508" s="54">
        <v>10302974734.07</v>
      </c>
      <c r="H508" s="55"/>
      <c r="I508" s="52">
        <v>878215221.52999997</v>
      </c>
      <c r="J508" s="53">
        <v>0</v>
      </c>
      <c r="K508" s="54">
        <v>878215221.52999997</v>
      </c>
      <c r="L508" s="55"/>
      <c r="M508" s="52">
        <v>231535677.78</v>
      </c>
      <c r="N508" s="53">
        <v>0</v>
      </c>
      <c r="O508" s="54">
        <v>231535677.78</v>
      </c>
      <c r="P508" s="55"/>
      <c r="Q508" s="52">
        <v>11412725633.379999</v>
      </c>
      <c r="R508" s="53">
        <v>0</v>
      </c>
      <c r="S508" s="54">
        <v>11412725633.379999</v>
      </c>
      <c r="T508" s="6"/>
    </row>
    <row r="509" spans="2:20">
      <c r="B509" s="1"/>
      <c r="C509" s="14" t="s">
        <v>1458</v>
      </c>
      <c r="D509" s="12"/>
      <c r="E509" s="56">
        <v>490510910.79000002</v>
      </c>
      <c r="F509" s="57">
        <v>0</v>
      </c>
      <c r="G509" s="58">
        <v>490510910.79000002</v>
      </c>
      <c r="H509" s="48"/>
      <c r="I509" s="56">
        <v>1461554894.76</v>
      </c>
      <c r="J509" s="57">
        <v>0</v>
      </c>
      <c r="K509" s="58">
        <v>1461554894.76</v>
      </c>
      <c r="L509" s="48"/>
      <c r="M509" s="56">
        <v>17756912.699999999</v>
      </c>
      <c r="N509" s="57">
        <v>0</v>
      </c>
      <c r="O509" s="58">
        <v>17756912.699999999</v>
      </c>
      <c r="P509" s="48"/>
      <c r="Q509" s="56">
        <v>1969822718.25</v>
      </c>
      <c r="R509" s="57">
        <v>0</v>
      </c>
      <c r="S509" s="58">
        <v>1969822718.25</v>
      </c>
      <c r="T509" s="6"/>
    </row>
    <row r="510" spans="2:20">
      <c r="B510" s="1"/>
      <c r="C510" s="13" t="s">
        <v>1459</v>
      </c>
      <c r="D510" s="11"/>
      <c r="E510" s="52">
        <v>490510910.79000002</v>
      </c>
      <c r="F510" s="53">
        <v>0</v>
      </c>
      <c r="G510" s="54">
        <v>490510910.79000002</v>
      </c>
      <c r="H510" s="55"/>
      <c r="I510" s="52">
        <v>1461554894.76</v>
      </c>
      <c r="J510" s="53">
        <v>0</v>
      </c>
      <c r="K510" s="54">
        <v>1461554894.76</v>
      </c>
      <c r="L510" s="55"/>
      <c r="M510" s="52">
        <v>17756912.699999999</v>
      </c>
      <c r="N510" s="53">
        <v>0</v>
      </c>
      <c r="O510" s="54">
        <v>17756912.699999999</v>
      </c>
      <c r="P510" s="55"/>
      <c r="Q510" s="52">
        <v>1969822718.25</v>
      </c>
      <c r="R510" s="53">
        <v>0</v>
      </c>
      <c r="S510" s="54">
        <v>1969822718.25</v>
      </c>
      <c r="T510" s="6"/>
    </row>
    <row r="511" spans="2:20">
      <c r="B511" s="1"/>
      <c r="C511" s="14" t="s">
        <v>1460</v>
      </c>
      <c r="D511" s="12"/>
      <c r="E511" s="56">
        <v>947051</v>
      </c>
      <c r="F511" s="57">
        <v>0</v>
      </c>
      <c r="G511" s="58">
        <v>947051</v>
      </c>
      <c r="H511" s="48"/>
      <c r="I511" s="56">
        <v>604923.23</v>
      </c>
      <c r="J511" s="57">
        <v>0</v>
      </c>
      <c r="K511" s="58">
        <v>604923.23</v>
      </c>
      <c r="L511" s="48"/>
      <c r="M511" s="56">
        <v>30341007.539999999</v>
      </c>
      <c r="N511" s="57">
        <v>14180</v>
      </c>
      <c r="O511" s="58">
        <v>30326827.539999999</v>
      </c>
      <c r="P511" s="48"/>
      <c r="Q511" s="56">
        <v>31892981.77</v>
      </c>
      <c r="R511" s="57">
        <v>14180</v>
      </c>
      <c r="S511" s="58">
        <v>31878801.77</v>
      </c>
      <c r="T511" s="6"/>
    </row>
    <row r="512" spans="2:20">
      <c r="B512" s="1"/>
      <c r="C512" s="13" t="s">
        <v>1461</v>
      </c>
      <c r="D512" s="11"/>
      <c r="E512" s="52">
        <v>947051</v>
      </c>
      <c r="F512" s="53">
        <v>0</v>
      </c>
      <c r="G512" s="54">
        <v>947051</v>
      </c>
      <c r="H512" s="55"/>
      <c r="I512" s="52">
        <v>604923.23</v>
      </c>
      <c r="J512" s="53">
        <v>0</v>
      </c>
      <c r="K512" s="54">
        <v>604923.23</v>
      </c>
      <c r="L512" s="55"/>
      <c r="M512" s="52">
        <v>30326827.539999999</v>
      </c>
      <c r="N512" s="53">
        <v>0</v>
      </c>
      <c r="O512" s="54">
        <v>30326827.539999999</v>
      </c>
      <c r="P512" s="55"/>
      <c r="Q512" s="52">
        <v>31878801.77</v>
      </c>
      <c r="R512" s="53">
        <v>0</v>
      </c>
      <c r="S512" s="54">
        <v>31878801.77</v>
      </c>
      <c r="T512" s="6"/>
    </row>
    <row r="513" spans="2:20">
      <c r="B513" s="1"/>
      <c r="C513" s="14" t="s">
        <v>1462</v>
      </c>
      <c r="D513" s="12"/>
      <c r="E513" s="56">
        <v>0</v>
      </c>
      <c r="F513" s="57">
        <v>0</v>
      </c>
      <c r="G513" s="58">
        <v>0</v>
      </c>
      <c r="H513" s="48"/>
      <c r="I513" s="56">
        <v>0</v>
      </c>
      <c r="J513" s="57">
        <v>0</v>
      </c>
      <c r="K513" s="58">
        <v>0</v>
      </c>
      <c r="L513" s="48"/>
      <c r="M513" s="56">
        <v>0</v>
      </c>
      <c r="N513" s="57">
        <v>0</v>
      </c>
      <c r="O513" s="58">
        <v>0</v>
      </c>
      <c r="P513" s="48"/>
      <c r="Q513" s="56">
        <v>0</v>
      </c>
      <c r="R513" s="57">
        <v>0</v>
      </c>
      <c r="S513" s="58">
        <v>0</v>
      </c>
      <c r="T513" s="6"/>
    </row>
    <row r="514" spans="2:20">
      <c r="B514" s="1"/>
      <c r="C514" s="13" t="s">
        <v>1463</v>
      </c>
      <c r="D514" s="11"/>
      <c r="E514" s="52">
        <v>0</v>
      </c>
      <c r="F514" s="53">
        <v>0</v>
      </c>
      <c r="G514" s="54">
        <v>0</v>
      </c>
      <c r="H514" s="55"/>
      <c r="I514" s="52">
        <v>0</v>
      </c>
      <c r="J514" s="53">
        <v>0</v>
      </c>
      <c r="K514" s="54">
        <v>0</v>
      </c>
      <c r="L514" s="55"/>
      <c r="M514" s="52">
        <v>0</v>
      </c>
      <c r="N514" s="53">
        <v>0</v>
      </c>
      <c r="O514" s="54">
        <v>0</v>
      </c>
      <c r="P514" s="55"/>
      <c r="Q514" s="52">
        <v>0</v>
      </c>
      <c r="R514" s="53">
        <v>0</v>
      </c>
      <c r="S514" s="54">
        <v>0</v>
      </c>
      <c r="T514" s="6"/>
    </row>
    <row r="515" spans="2:20">
      <c r="B515" s="1"/>
      <c r="C515" s="14" t="s">
        <v>1464</v>
      </c>
      <c r="D515" s="12"/>
      <c r="E515" s="56">
        <v>0</v>
      </c>
      <c r="F515" s="57">
        <v>0</v>
      </c>
      <c r="G515" s="58">
        <v>0</v>
      </c>
      <c r="H515" s="48"/>
      <c r="I515" s="56">
        <v>0</v>
      </c>
      <c r="J515" s="57">
        <v>0</v>
      </c>
      <c r="K515" s="58">
        <v>0</v>
      </c>
      <c r="L515" s="48"/>
      <c r="M515" s="56">
        <v>0</v>
      </c>
      <c r="N515" s="57">
        <v>0</v>
      </c>
      <c r="O515" s="58">
        <v>0</v>
      </c>
      <c r="P515" s="48"/>
      <c r="Q515" s="56">
        <v>0</v>
      </c>
      <c r="R515" s="57">
        <v>0</v>
      </c>
      <c r="S515" s="58">
        <v>0</v>
      </c>
      <c r="T515" s="6"/>
    </row>
    <row r="516" spans="2:20">
      <c r="B516" s="1"/>
      <c r="C516" s="13" t="s">
        <v>1465</v>
      </c>
      <c r="D516" s="11"/>
      <c r="E516" s="52">
        <v>0</v>
      </c>
      <c r="F516" s="53">
        <v>0</v>
      </c>
      <c r="G516" s="54">
        <v>0</v>
      </c>
      <c r="H516" s="55"/>
      <c r="I516" s="52">
        <v>0</v>
      </c>
      <c r="J516" s="53">
        <v>0</v>
      </c>
      <c r="K516" s="54">
        <v>0</v>
      </c>
      <c r="L516" s="55"/>
      <c r="M516" s="52">
        <v>14180</v>
      </c>
      <c r="N516" s="53">
        <v>14180</v>
      </c>
      <c r="O516" s="54">
        <v>0</v>
      </c>
      <c r="P516" s="55"/>
      <c r="Q516" s="52">
        <v>14180</v>
      </c>
      <c r="R516" s="53">
        <v>14180</v>
      </c>
      <c r="S516" s="54">
        <v>0</v>
      </c>
      <c r="T516" s="6"/>
    </row>
    <row r="517" spans="2:20">
      <c r="B517" s="1"/>
      <c r="C517" s="14" t="s">
        <v>1466</v>
      </c>
      <c r="D517" s="12"/>
      <c r="E517" s="56">
        <v>1535443.7</v>
      </c>
      <c r="F517" s="57">
        <v>0</v>
      </c>
      <c r="G517" s="58">
        <v>1535443.7</v>
      </c>
      <c r="H517" s="48"/>
      <c r="I517" s="56">
        <v>4270895.4400000004</v>
      </c>
      <c r="J517" s="57">
        <v>0</v>
      </c>
      <c r="K517" s="58">
        <v>4270895.4400000004</v>
      </c>
      <c r="L517" s="48"/>
      <c r="M517" s="56">
        <v>18155554.460000001</v>
      </c>
      <c r="N517" s="57">
        <v>0</v>
      </c>
      <c r="O517" s="58">
        <v>18155554.460000001</v>
      </c>
      <c r="P517" s="48"/>
      <c r="Q517" s="56">
        <v>23961893.600000001</v>
      </c>
      <c r="R517" s="57">
        <v>0</v>
      </c>
      <c r="S517" s="58">
        <v>23961893.600000001</v>
      </c>
      <c r="T517" s="6"/>
    </row>
    <row r="518" spans="2:20">
      <c r="B518" s="1"/>
      <c r="C518" s="13" t="s">
        <v>1467</v>
      </c>
      <c r="D518" s="11"/>
      <c r="E518" s="52">
        <v>1535443.7</v>
      </c>
      <c r="F518" s="53">
        <v>0</v>
      </c>
      <c r="G518" s="54">
        <v>1535443.7</v>
      </c>
      <c r="H518" s="55"/>
      <c r="I518" s="52">
        <v>4270895.4400000004</v>
      </c>
      <c r="J518" s="53">
        <v>0</v>
      </c>
      <c r="K518" s="54">
        <v>4270895.4400000004</v>
      </c>
      <c r="L518" s="55"/>
      <c r="M518" s="52">
        <v>18155554.460000001</v>
      </c>
      <c r="N518" s="53">
        <v>0</v>
      </c>
      <c r="O518" s="54">
        <v>18155554.460000001</v>
      </c>
      <c r="P518" s="55"/>
      <c r="Q518" s="52">
        <v>23961893.600000001</v>
      </c>
      <c r="R518" s="53">
        <v>0</v>
      </c>
      <c r="S518" s="54">
        <v>23961893.600000001</v>
      </c>
      <c r="T518" s="6"/>
    </row>
    <row r="519" spans="2:20">
      <c r="B519" s="1"/>
      <c r="C519" s="14" t="s">
        <v>1468</v>
      </c>
      <c r="D519" s="12"/>
      <c r="E519" s="56">
        <v>0</v>
      </c>
      <c r="F519" s="57">
        <v>0</v>
      </c>
      <c r="G519" s="58">
        <v>0</v>
      </c>
      <c r="H519" s="48"/>
      <c r="I519" s="56">
        <v>0</v>
      </c>
      <c r="J519" s="57">
        <v>0</v>
      </c>
      <c r="K519" s="58">
        <v>0</v>
      </c>
      <c r="L519" s="48"/>
      <c r="M519" s="56">
        <v>0</v>
      </c>
      <c r="N519" s="57">
        <v>0</v>
      </c>
      <c r="O519" s="58">
        <v>0</v>
      </c>
      <c r="P519" s="48"/>
      <c r="Q519" s="56">
        <v>0</v>
      </c>
      <c r="R519" s="57">
        <v>0</v>
      </c>
      <c r="S519" s="58">
        <v>0</v>
      </c>
      <c r="T519" s="6"/>
    </row>
    <row r="520" spans="2:20">
      <c r="B520" s="1"/>
      <c r="C520" s="13" t="s">
        <v>1469</v>
      </c>
      <c r="D520" s="11"/>
      <c r="E520" s="52">
        <v>0</v>
      </c>
      <c r="F520" s="53">
        <v>0</v>
      </c>
      <c r="G520" s="54">
        <v>0</v>
      </c>
      <c r="H520" s="55"/>
      <c r="I520" s="52">
        <v>0</v>
      </c>
      <c r="J520" s="53">
        <v>0</v>
      </c>
      <c r="K520" s="54">
        <v>0</v>
      </c>
      <c r="L520" s="55"/>
      <c r="M520" s="52">
        <v>0</v>
      </c>
      <c r="N520" s="53">
        <v>0</v>
      </c>
      <c r="O520" s="54">
        <v>0</v>
      </c>
      <c r="P520" s="55"/>
      <c r="Q520" s="52">
        <v>0</v>
      </c>
      <c r="R520" s="53">
        <v>0</v>
      </c>
      <c r="S520" s="54">
        <v>0</v>
      </c>
      <c r="T520" s="6"/>
    </row>
    <row r="521" spans="2:20">
      <c r="B521" s="1"/>
      <c r="C521" s="14" t="s">
        <v>1470</v>
      </c>
      <c r="D521" s="12"/>
      <c r="E521" s="56">
        <v>0</v>
      </c>
      <c r="F521" s="57">
        <v>0</v>
      </c>
      <c r="G521" s="58">
        <v>0</v>
      </c>
      <c r="H521" s="48"/>
      <c r="I521" s="56">
        <v>0</v>
      </c>
      <c r="J521" s="57">
        <v>0</v>
      </c>
      <c r="K521" s="58">
        <v>0</v>
      </c>
      <c r="L521" s="48"/>
      <c r="M521" s="56">
        <v>0</v>
      </c>
      <c r="N521" s="57">
        <v>0</v>
      </c>
      <c r="O521" s="58">
        <v>0</v>
      </c>
      <c r="P521" s="48"/>
      <c r="Q521" s="56">
        <v>0</v>
      </c>
      <c r="R521" s="57">
        <v>0</v>
      </c>
      <c r="S521" s="58">
        <v>0</v>
      </c>
      <c r="T521" s="6"/>
    </row>
    <row r="522" spans="2:20">
      <c r="B522" s="1"/>
      <c r="C522" s="13" t="s">
        <v>1471</v>
      </c>
      <c r="D522" s="11"/>
      <c r="E522" s="52">
        <v>0</v>
      </c>
      <c r="F522" s="53">
        <v>0</v>
      </c>
      <c r="G522" s="54">
        <v>0</v>
      </c>
      <c r="H522" s="55"/>
      <c r="I522" s="52">
        <v>0</v>
      </c>
      <c r="J522" s="53">
        <v>0</v>
      </c>
      <c r="K522" s="54">
        <v>0</v>
      </c>
      <c r="L522" s="55"/>
      <c r="M522" s="52">
        <v>0</v>
      </c>
      <c r="N522" s="53">
        <v>0</v>
      </c>
      <c r="O522" s="54">
        <v>0</v>
      </c>
      <c r="P522" s="55"/>
      <c r="Q522" s="52">
        <v>0</v>
      </c>
      <c r="R522" s="53">
        <v>0</v>
      </c>
      <c r="S522" s="54">
        <v>0</v>
      </c>
      <c r="T522" s="6"/>
    </row>
    <row r="523" spans="2:20">
      <c r="B523" s="1"/>
      <c r="C523" s="14" t="s">
        <v>1472</v>
      </c>
      <c r="D523" s="12"/>
      <c r="E523" s="56">
        <v>1698958.75</v>
      </c>
      <c r="F523" s="57">
        <v>0</v>
      </c>
      <c r="G523" s="58">
        <v>1698958.75</v>
      </c>
      <c r="H523" s="48"/>
      <c r="I523" s="56">
        <v>150495740.72999999</v>
      </c>
      <c r="J523" s="57">
        <v>0</v>
      </c>
      <c r="K523" s="58">
        <v>150495740.72999999</v>
      </c>
      <c r="L523" s="48"/>
      <c r="M523" s="56">
        <v>712625727.74000001</v>
      </c>
      <c r="N523" s="57">
        <v>258186.62</v>
      </c>
      <c r="O523" s="58">
        <v>712367541.12</v>
      </c>
      <c r="P523" s="48"/>
      <c r="Q523" s="56">
        <v>864820427.22000003</v>
      </c>
      <c r="R523" s="57">
        <v>258186.62</v>
      </c>
      <c r="S523" s="58">
        <v>864562240.60000002</v>
      </c>
      <c r="T523" s="6"/>
    </row>
    <row r="524" spans="2:20">
      <c r="B524" s="1"/>
      <c r="C524" s="13" t="s">
        <v>1473</v>
      </c>
      <c r="D524" s="11"/>
      <c r="E524" s="52">
        <v>1698958.75</v>
      </c>
      <c r="F524" s="53">
        <v>0</v>
      </c>
      <c r="G524" s="54">
        <v>1698958.75</v>
      </c>
      <c r="H524" s="55"/>
      <c r="I524" s="52">
        <v>150495740.72999999</v>
      </c>
      <c r="J524" s="53">
        <v>0</v>
      </c>
      <c r="K524" s="54">
        <v>150495740.72999999</v>
      </c>
      <c r="L524" s="55"/>
      <c r="M524" s="52">
        <v>712367541.12</v>
      </c>
      <c r="N524" s="53">
        <v>0</v>
      </c>
      <c r="O524" s="54">
        <v>712367541.12</v>
      </c>
      <c r="P524" s="55"/>
      <c r="Q524" s="52">
        <v>864562240.60000002</v>
      </c>
      <c r="R524" s="53">
        <v>0</v>
      </c>
      <c r="S524" s="54">
        <v>864562240.60000002</v>
      </c>
      <c r="T524" s="6"/>
    </row>
    <row r="525" spans="2:20">
      <c r="B525" s="1"/>
      <c r="C525" s="14" t="s">
        <v>1474</v>
      </c>
      <c r="D525" s="12"/>
      <c r="E525" s="56">
        <v>0</v>
      </c>
      <c r="F525" s="57">
        <v>0</v>
      </c>
      <c r="G525" s="58">
        <v>0</v>
      </c>
      <c r="H525" s="48"/>
      <c r="I525" s="56">
        <v>0</v>
      </c>
      <c r="J525" s="57">
        <v>0</v>
      </c>
      <c r="K525" s="58">
        <v>0</v>
      </c>
      <c r="L525" s="48"/>
      <c r="M525" s="56">
        <v>0</v>
      </c>
      <c r="N525" s="57">
        <v>0</v>
      </c>
      <c r="O525" s="58">
        <v>0</v>
      </c>
      <c r="P525" s="48"/>
      <c r="Q525" s="56">
        <v>0</v>
      </c>
      <c r="R525" s="57">
        <v>0</v>
      </c>
      <c r="S525" s="58">
        <v>0</v>
      </c>
      <c r="T525" s="6"/>
    </row>
    <row r="526" spans="2:20">
      <c r="B526" s="1"/>
      <c r="C526" s="13" t="s">
        <v>1475</v>
      </c>
      <c r="D526" s="11"/>
      <c r="E526" s="52">
        <v>0</v>
      </c>
      <c r="F526" s="53">
        <v>0</v>
      </c>
      <c r="G526" s="54">
        <v>0</v>
      </c>
      <c r="H526" s="55"/>
      <c r="I526" s="52">
        <v>0</v>
      </c>
      <c r="J526" s="53">
        <v>0</v>
      </c>
      <c r="K526" s="54">
        <v>0</v>
      </c>
      <c r="L526" s="55"/>
      <c r="M526" s="52">
        <v>0</v>
      </c>
      <c r="N526" s="53">
        <v>0</v>
      </c>
      <c r="O526" s="54">
        <v>0</v>
      </c>
      <c r="P526" s="55"/>
      <c r="Q526" s="52">
        <v>0</v>
      </c>
      <c r="R526" s="53">
        <v>0</v>
      </c>
      <c r="S526" s="54">
        <v>0</v>
      </c>
      <c r="T526" s="6"/>
    </row>
    <row r="527" spans="2:20">
      <c r="B527" s="1"/>
      <c r="C527" s="14" t="s">
        <v>1476</v>
      </c>
      <c r="D527" s="12"/>
      <c r="E527" s="56">
        <v>0</v>
      </c>
      <c r="F527" s="57">
        <v>0</v>
      </c>
      <c r="G527" s="58">
        <v>0</v>
      </c>
      <c r="H527" s="48"/>
      <c r="I527" s="56">
        <v>0</v>
      </c>
      <c r="J527" s="57">
        <v>0</v>
      </c>
      <c r="K527" s="58">
        <v>0</v>
      </c>
      <c r="L527" s="48"/>
      <c r="M527" s="56">
        <v>33173.5</v>
      </c>
      <c r="N527" s="57">
        <v>33173.5</v>
      </c>
      <c r="O527" s="58">
        <v>0</v>
      </c>
      <c r="P527" s="48"/>
      <c r="Q527" s="56">
        <v>33173.5</v>
      </c>
      <c r="R527" s="57">
        <v>33173.5</v>
      </c>
      <c r="S527" s="58">
        <v>0</v>
      </c>
      <c r="T527" s="6"/>
    </row>
    <row r="528" spans="2:20">
      <c r="B528" s="1"/>
      <c r="C528" s="13" t="s">
        <v>1477</v>
      </c>
      <c r="D528" s="11"/>
      <c r="E528" s="52">
        <v>0</v>
      </c>
      <c r="F528" s="53">
        <v>0</v>
      </c>
      <c r="G528" s="54">
        <v>0</v>
      </c>
      <c r="H528" s="55"/>
      <c r="I528" s="52">
        <v>0</v>
      </c>
      <c r="J528" s="53">
        <v>0</v>
      </c>
      <c r="K528" s="54">
        <v>0</v>
      </c>
      <c r="L528" s="55"/>
      <c r="M528" s="52">
        <v>225013.12</v>
      </c>
      <c r="N528" s="53">
        <v>225013.12</v>
      </c>
      <c r="O528" s="54">
        <v>0</v>
      </c>
      <c r="P528" s="55"/>
      <c r="Q528" s="52">
        <v>225013.12</v>
      </c>
      <c r="R528" s="53">
        <v>225013.12</v>
      </c>
      <c r="S528" s="54">
        <v>0</v>
      </c>
      <c r="T528" s="6"/>
    </row>
    <row r="529" spans="2:20">
      <c r="B529" s="1"/>
      <c r="C529" s="14" t="s">
        <v>1478</v>
      </c>
      <c r="D529" s="12"/>
      <c r="E529" s="56">
        <v>22428021597.490002</v>
      </c>
      <c r="F529" s="57">
        <v>26.18</v>
      </c>
      <c r="G529" s="58">
        <v>22428021571.310001</v>
      </c>
      <c r="H529" s="48"/>
      <c r="I529" s="56">
        <v>392865127.64999998</v>
      </c>
      <c r="J529" s="57">
        <v>34638942.090000004</v>
      </c>
      <c r="K529" s="58">
        <v>358226185.56</v>
      </c>
      <c r="L529" s="48"/>
      <c r="M529" s="56">
        <v>618509714.65999997</v>
      </c>
      <c r="N529" s="57">
        <v>4440799.46</v>
      </c>
      <c r="O529" s="58">
        <v>614068915.20000005</v>
      </c>
      <c r="P529" s="48"/>
      <c r="Q529" s="56">
        <v>23439396439.799999</v>
      </c>
      <c r="R529" s="57">
        <v>39079767.729999997</v>
      </c>
      <c r="S529" s="58">
        <v>23400316672.07</v>
      </c>
      <c r="T529" s="6"/>
    </row>
    <row r="530" spans="2:20">
      <c r="B530" s="1"/>
      <c r="C530" s="13" t="s">
        <v>1479</v>
      </c>
      <c r="D530" s="11"/>
      <c r="E530" s="52">
        <v>22428021571.310001</v>
      </c>
      <c r="F530" s="53">
        <v>0</v>
      </c>
      <c r="G530" s="54">
        <v>22428021571.310001</v>
      </c>
      <c r="H530" s="55"/>
      <c r="I530" s="52">
        <v>358226185.56</v>
      </c>
      <c r="J530" s="53">
        <v>0</v>
      </c>
      <c r="K530" s="54">
        <v>358226185.56</v>
      </c>
      <c r="L530" s="55"/>
      <c r="M530" s="52">
        <v>614068915.20000005</v>
      </c>
      <c r="N530" s="53">
        <v>0</v>
      </c>
      <c r="O530" s="54">
        <v>614068915.20000005</v>
      </c>
      <c r="P530" s="55"/>
      <c r="Q530" s="52">
        <v>23400316672.07</v>
      </c>
      <c r="R530" s="53">
        <v>0</v>
      </c>
      <c r="S530" s="54">
        <v>23400316672.07</v>
      </c>
      <c r="T530" s="6"/>
    </row>
    <row r="531" spans="2:20">
      <c r="B531" s="1"/>
      <c r="C531" s="14" t="s">
        <v>1480</v>
      </c>
      <c r="D531" s="12"/>
      <c r="E531" s="56">
        <v>26.18</v>
      </c>
      <c r="F531" s="57">
        <v>26.18</v>
      </c>
      <c r="G531" s="58">
        <v>0</v>
      </c>
      <c r="H531" s="48"/>
      <c r="I531" s="56">
        <v>34638942.090000004</v>
      </c>
      <c r="J531" s="57">
        <v>34638942.090000004</v>
      </c>
      <c r="K531" s="58">
        <v>0</v>
      </c>
      <c r="L531" s="48"/>
      <c r="M531" s="56">
        <v>61728</v>
      </c>
      <c r="N531" s="57">
        <v>61728</v>
      </c>
      <c r="O531" s="58">
        <v>0</v>
      </c>
      <c r="P531" s="48"/>
      <c r="Q531" s="56">
        <v>34700696.270000003</v>
      </c>
      <c r="R531" s="57">
        <v>34700696.270000003</v>
      </c>
      <c r="S531" s="58">
        <v>0</v>
      </c>
      <c r="T531" s="6"/>
    </row>
    <row r="532" spans="2:20">
      <c r="B532" s="1"/>
      <c r="C532" s="13" t="s">
        <v>1481</v>
      </c>
      <c r="D532" s="11"/>
      <c r="E532" s="52">
        <v>0</v>
      </c>
      <c r="F532" s="53">
        <v>0</v>
      </c>
      <c r="G532" s="54">
        <v>0</v>
      </c>
      <c r="H532" s="55"/>
      <c r="I532" s="52">
        <v>0</v>
      </c>
      <c r="J532" s="53">
        <v>0</v>
      </c>
      <c r="K532" s="54">
        <v>0</v>
      </c>
      <c r="L532" s="55"/>
      <c r="M532" s="52">
        <v>0</v>
      </c>
      <c r="N532" s="53">
        <v>0</v>
      </c>
      <c r="O532" s="54">
        <v>0</v>
      </c>
      <c r="P532" s="55"/>
      <c r="Q532" s="52">
        <v>0</v>
      </c>
      <c r="R532" s="53">
        <v>0</v>
      </c>
      <c r="S532" s="54">
        <v>0</v>
      </c>
      <c r="T532" s="6"/>
    </row>
    <row r="533" spans="2:20">
      <c r="B533" s="1"/>
      <c r="C533" s="14" t="s">
        <v>1482</v>
      </c>
      <c r="D533" s="12"/>
      <c r="E533" s="56">
        <v>0</v>
      </c>
      <c r="F533" s="57">
        <v>0</v>
      </c>
      <c r="G533" s="58">
        <v>0</v>
      </c>
      <c r="H533" s="48"/>
      <c r="I533" s="56">
        <v>0</v>
      </c>
      <c r="J533" s="57">
        <v>0</v>
      </c>
      <c r="K533" s="58">
        <v>0</v>
      </c>
      <c r="L533" s="48"/>
      <c r="M533" s="56">
        <v>97857.600000000006</v>
      </c>
      <c r="N533" s="57">
        <v>97857.600000000006</v>
      </c>
      <c r="O533" s="58">
        <v>0</v>
      </c>
      <c r="P533" s="48"/>
      <c r="Q533" s="56">
        <v>97857.600000000006</v>
      </c>
      <c r="R533" s="57">
        <v>97857.600000000006</v>
      </c>
      <c r="S533" s="58">
        <v>0</v>
      </c>
      <c r="T533" s="6"/>
    </row>
    <row r="534" spans="2:20">
      <c r="B534" s="1"/>
      <c r="C534" s="13" t="s">
        <v>1483</v>
      </c>
      <c r="D534" s="11"/>
      <c r="E534" s="52">
        <v>0</v>
      </c>
      <c r="F534" s="53">
        <v>0</v>
      </c>
      <c r="G534" s="54">
        <v>0</v>
      </c>
      <c r="H534" s="55"/>
      <c r="I534" s="52">
        <v>0</v>
      </c>
      <c r="J534" s="53">
        <v>0</v>
      </c>
      <c r="K534" s="54">
        <v>0</v>
      </c>
      <c r="L534" s="55"/>
      <c r="M534" s="52">
        <v>4281213.8600000003</v>
      </c>
      <c r="N534" s="53">
        <v>4281213.8600000003</v>
      </c>
      <c r="O534" s="54">
        <v>0</v>
      </c>
      <c r="P534" s="55"/>
      <c r="Q534" s="52">
        <v>4281213.8600000003</v>
      </c>
      <c r="R534" s="53">
        <v>4281213.8600000003</v>
      </c>
      <c r="S534" s="54">
        <v>0</v>
      </c>
      <c r="T534" s="6"/>
    </row>
    <row r="535" spans="2:20">
      <c r="B535" s="1"/>
      <c r="C535" s="14" t="s">
        <v>1484</v>
      </c>
      <c r="D535" s="12"/>
      <c r="E535" s="56">
        <v>0</v>
      </c>
      <c r="F535" s="57">
        <v>0</v>
      </c>
      <c r="G535" s="58">
        <v>0</v>
      </c>
      <c r="H535" s="48"/>
      <c r="I535" s="56">
        <v>0</v>
      </c>
      <c r="J535" s="57">
        <v>0</v>
      </c>
      <c r="K535" s="58">
        <v>0</v>
      </c>
      <c r="L535" s="48"/>
      <c r="M535" s="56">
        <v>6568430.2199999997</v>
      </c>
      <c r="N535" s="57">
        <v>0</v>
      </c>
      <c r="O535" s="58">
        <v>6568430.2199999997</v>
      </c>
      <c r="P535" s="48"/>
      <c r="Q535" s="56">
        <v>6568430.2199999997</v>
      </c>
      <c r="R535" s="57">
        <v>0</v>
      </c>
      <c r="S535" s="58">
        <v>6568430.2199999997</v>
      </c>
      <c r="T535" s="6"/>
    </row>
    <row r="536" spans="2:20">
      <c r="B536" s="1"/>
      <c r="C536" s="13" t="s">
        <v>1485</v>
      </c>
      <c r="D536" s="11"/>
      <c r="E536" s="52">
        <v>0</v>
      </c>
      <c r="F536" s="53">
        <v>0</v>
      </c>
      <c r="G536" s="54">
        <v>0</v>
      </c>
      <c r="H536" s="55"/>
      <c r="I536" s="52">
        <v>0</v>
      </c>
      <c r="J536" s="53">
        <v>0</v>
      </c>
      <c r="K536" s="54">
        <v>0</v>
      </c>
      <c r="L536" s="55"/>
      <c r="M536" s="52">
        <v>446527.56</v>
      </c>
      <c r="N536" s="53">
        <v>0</v>
      </c>
      <c r="O536" s="54">
        <v>446527.56</v>
      </c>
      <c r="P536" s="55"/>
      <c r="Q536" s="52">
        <v>446527.56</v>
      </c>
      <c r="R536" s="53">
        <v>0</v>
      </c>
      <c r="S536" s="54">
        <v>446527.56</v>
      </c>
      <c r="T536" s="6"/>
    </row>
    <row r="537" spans="2:20">
      <c r="B537" s="1"/>
      <c r="C537" s="14" t="s">
        <v>1486</v>
      </c>
      <c r="D537" s="12"/>
      <c r="E537" s="56">
        <v>0</v>
      </c>
      <c r="F537" s="57">
        <v>0</v>
      </c>
      <c r="G537" s="58">
        <v>0</v>
      </c>
      <c r="H537" s="48"/>
      <c r="I537" s="56">
        <v>0</v>
      </c>
      <c r="J537" s="57">
        <v>0</v>
      </c>
      <c r="K537" s="58">
        <v>0</v>
      </c>
      <c r="L537" s="48"/>
      <c r="M537" s="56">
        <v>446527.56</v>
      </c>
      <c r="N537" s="57">
        <v>0</v>
      </c>
      <c r="O537" s="58">
        <v>446527.56</v>
      </c>
      <c r="P537" s="48"/>
      <c r="Q537" s="56">
        <v>446527.56</v>
      </c>
      <c r="R537" s="57">
        <v>0</v>
      </c>
      <c r="S537" s="58">
        <v>446527.56</v>
      </c>
      <c r="T537" s="6"/>
    </row>
    <row r="538" spans="2:20">
      <c r="B538" s="1"/>
      <c r="C538" s="13" t="s">
        <v>1487</v>
      </c>
      <c r="D538" s="11"/>
      <c r="E538" s="52">
        <v>0</v>
      </c>
      <c r="F538" s="53">
        <v>0</v>
      </c>
      <c r="G538" s="54">
        <v>0</v>
      </c>
      <c r="H538" s="55"/>
      <c r="I538" s="52">
        <v>0</v>
      </c>
      <c r="J538" s="53">
        <v>0</v>
      </c>
      <c r="K538" s="54">
        <v>0</v>
      </c>
      <c r="L538" s="55"/>
      <c r="M538" s="52">
        <v>0</v>
      </c>
      <c r="N538" s="53">
        <v>0</v>
      </c>
      <c r="O538" s="54">
        <v>0</v>
      </c>
      <c r="P538" s="55"/>
      <c r="Q538" s="52">
        <v>0</v>
      </c>
      <c r="R538" s="53">
        <v>0</v>
      </c>
      <c r="S538" s="54">
        <v>0</v>
      </c>
      <c r="T538" s="6"/>
    </row>
    <row r="539" spans="2:20">
      <c r="B539" s="1"/>
      <c r="C539" s="14" t="s">
        <v>1488</v>
      </c>
      <c r="D539" s="12"/>
      <c r="E539" s="56">
        <v>0</v>
      </c>
      <c r="F539" s="57">
        <v>0</v>
      </c>
      <c r="G539" s="58">
        <v>0</v>
      </c>
      <c r="H539" s="48"/>
      <c r="I539" s="56">
        <v>0</v>
      </c>
      <c r="J539" s="57">
        <v>0</v>
      </c>
      <c r="K539" s="58">
        <v>0</v>
      </c>
      <c r="L539" s="48"/>
      <c r="M539" s="56">
        <v>0</v>
      </c>
      <c r="N539" s="57">
        <v>0</v>
      </c>
      <c r="O539" s="58">
        <v>0</v>
      </c>
      <c r="P539" s="48"/>
      <c r="Q539" s="56">
        <v>0</v>
      </c>
      <c r="R539" s="57">
        <v>0</v>
      </c>
      <c r="S539" s="58">
        <v>0</v>
      </c>
      <c r="T539" s="6"/>
    </row>
    <row r="540" spans="2:20">
      <c r="B540" s="1"/>
      <c r="C540" s="13" t="s">
        <v>1489</v>
      </c>
      <c r="D540" s="11"/>
      <c r="E540" s="52">
        <v>0</v>
      </c>
      <c r="F540" s="53">
        <v>0</v>
      </c>
      <c r="G540" s="54">
        <v>0</v>
      </c>
      <c r="H540" s="55"/>
      <c r="I540" s="52">
        <v>0</v>
      </c>
      <c r="J540" s="53">
        <v>0</v>
      </c>
      <c r="K540" s="54">
        <v>0</v>
      </c>
      <c r="L540" s="55"/>
      <c r="M540" s="52">
        <v>0</v>
      </c>
      <c r="N540" s="53">
        <v>0</v>
      </c>
      <c r="O540" s="54">
        <v>0</v>
      </c>
      <c r="P540" s="55"/>
      <c r="Q540" s="52">
        <v>0</v>
      </c>
      <c r="R540" s="53">
        <v>0</v>
      </c>
      <c r="S540" s="54">
        <v>0</v>
      </c>
      <c r="T540" s="6"/>
    </row>
    <row r="541" spans="2:20">
      <c r="B541" s="1"/>
      <c r="C541" s="14" t="s">
        <v>1490</v>
      </c>
      <c r="D541" s="12"/>
      <c r="E541" s="56">
        <v>0</v>
      </c>
      <c r="F541" s="57">
        <v>0</v>
      </c>
      <c r="G541" s="58">
        <v>0</v>
      </c>
      <c r="H541" s="48"/>
      <c r="I541" s="56">
        <v>0</v>
      </c>
      <c r="J541" s="57">
        <v>0</v>
      </c>
      <c r="K541" s="58">
        <v>0</v>
      </c>
      <c r="L541" s="48"/>
      <c r="M541" s="56">
        <v>0</v>
      </c>
      <c r="N541" s="57">
        <v>0</v>
      </c>
      <c r="O541" s="58">
        <v>0</v>
      </c>
      <c r="P541" s="48"/>
      <c r="Q541" s="56">
        <v>0</v>
      </c>
      <c r="R541" s="57">
        <v>0</v>
      </c>
      <c r="S541" s="58">
        <v>0</v>
      </c>
      <c r="T541" s="6"/>
    </row>
    <row r="542" spans="2:20">
      <c r="B542" s="1"/>
      <c r="C542" s="13" t="s">
        <v>1491</v>
      </c>
      <c r="D542" s="11"/>
      <c r="E542" s="52">
        <v>0</v>
      </c>
      <c r="F542" s="53">
        <v>0</v>
      </c>
      <c r="G542" s="54">
        <v>0</v>
      </c>
      <c r="H542" s="55"/>
      <c r="I542" s="52">
        <v>0</v>
      </c>
      <c r="J542" s="53">
        <v>0</v>
      </c>
      <c r="K542" s="54">
        <v>0</v>
      </c>
      <c r="L542" s="55"/>
      <c r="M542" s="52">
        <v>1475136.15</v>
      </c>
      <c r="N542" s="53">
        <v>0</v>
      </c>
      <c r="O542" s="54">
        <v>1475136.15</v>
      </c>
      <c r="P542" s="55"/>
      <c r="Q542" s="52">
        <v>1475136.15</v>
      </c>
      <c r="R542" s="53">
        <v>0</v>
      </c>
      <c r="S542" s="54">
        <v>1475136.15</v>
      </c>
      <c r="T542" s="6"/>
    </row>
    <row r="543" spans="2:20">
      <c r="B543" s="1"/>
      <c r="C543" s="14" t="s">
        <v>1492</v>
      </c>
      <c r="D543" s="12"/>
      <c r="E543" s="56">
        <v>0</v>
      </c>
      <c r="F543" s="57">
        <v>0</v>
      </c>
      <c r="G543" s="58">
        <v>0</v>
      </c>
      <c r="H543" s="48"/>
      <c r="I543" s="56">
        <v>0</v>
      </c>
      <c r="J543" s="57">
        <v>0</v>
      </c>
      <c r="K543" s="58">
        <v>0</v>
      </c>
      <c r="L543" s="48"/>
      <c r="M543" s="56">
        <v>1475136.15</v>
      </c>
      <c r="N543" s="57">
        <v>0</v>
      </c>
      <c r="O543" s="58">
        <v>1475136.15</v>
      </c>
      <c r="P543" s="48"/>
      <c r="Q543" s="56">
        <v>1475136.15</v>
      </c>
      <c r="R543" s="57">
        <v>0</v>
      </c>
      <c r="S543" s="58">
        <v>1475136.15</v>
      </c>
      <c r="T543" s="6"/>
    </row>
    <row r="544" spans="2:20">
      <c r="B544" s="1"/>
      <c r="C544" s="13" t="s">
        <v>1493</v>
      </c>
      <c r="D544" s="11"/>
      <c r="E544" s="52">
        <v>0</v>
      </c>
      <c r="F544" s="53">
        <v>0</v>
      </c>
      <c r="G544" s="54">
        <v>0</v>
      </c>
      <c r="H544" s="55"/>
      <c r="I544" s="52">
        <v>0</v>
      </c>
      <c r="J544" s="53">
        <v>0</v>
      </c>
      <c r="K544" s="54">
        <v>0</v>
      </c>
      <c r="L544" s="55"/>
      <c r="M544" s="52">
        <v>305870.56</v>
      </c>
      <c r="N544" s="53">
        <v>0</v>
      </c>
      <c r="O544" s="54">
        <v>305870.56</v>
      </c>
      <c r="P544" s="55"/>
      <c r="Q544" s="52">
        <v>305870.56</v>
      </c>
      <c r="R544" s="53">
        <v>0</v>
      </c>
      <c r="S544" s="54">
        <v>305870.56</v>
      </c>
      <c r="T544" s="6"/>
    </row>
    <row r="545" spans="2:20">
      <c r="B545" s="1"/>
      <c r="C545" s="14" t="s">
        <v>1494</v>
      </c>
      <c r="D545" s="12"/>
      <c r="E545" s="56">
        <v>0</v>
      </c>
      <c r="F545" s="57">
        <v>0</v>
      </c>
      <c r="G545" s="58">
        <v>0</v>
      </c>
      <c r="H545" s="48"/>
      <c r="I545" s="56">
        <v>0</v>
      </c>
      <c r="J545" s="57">
        <v>0</v>
      </c>
      <c r="K545" s="58">
        <v>0</v>
      </c>
      <c r="L545" s="48"/>
      <c r="M545" s="56">
        <v>305870.56</v>
      </c>
      <c r="N545" s="57">
        <v>0</v>
      </c>
      <c r="O545" s="58">
        <v>305870.56</v>
      </c>
      <c r="P545" s="48"/>
      <c r="Q545" s="56">
        <v>305870.56</v>
      </c>
      <c r="R545" s="57">
        <v>0</v>
      </c>
      <c r="S545" s="58">
        <v>305870.56</v>
      </c>
      <c r="T545" s="6"/>
    </row>
    <row r="546" spans="2:20">
      <c r="B546" s="1"/>
      <c r="C546" s="13" t="s">
        <v>1495</v>
      </c>
      <c r="D546" s="11"/>
      <c r="E546" s="52">
        <v>0</v>
      </c>
      <c r="F546" s="53">
        <v>0</v>
      </c>
      <c r="G546" s="54">
        <v>0</v>
      </c>
      <c r="H546" s="55"/>
      <c r="I546" s="52">
        <v>0</v>
      </c>
      <c r="J546" s="53">
        <v>0</v>
      </c>
      <c r="K546" s="54">
        <v>0</v>
      </c>
      <c r="L546" s="55"/>
      <c r="M546" s="52">
        <v>66593.86</v>
      </c>
      <c r="N546" s="53">
        <v>0</v>
      </c>
      <c r="O546" s="54">
        <v>66593.86</v>
      </c>
      <c r="P546" s="55"/>
      <c r="Q546" s="52">
        <v>66593.86</v>
      </c>
      <c r="R546" s="53">
        <v>0</v>
      </c>
      <c r="S546" s="54">
        <v>66593.86</v>
      </c>
      <c r="T546" s="6"/>
    </row>
    <row r="547" spans="2:20">
      <c r="B547" s="1"/>
      <c r="C547" s="14" t="s">
        <v>1496</v>
      </c>
      <c r="D547" s="12"/>
      <c r="E547" s="56">
        <v>0</v>
      </c>
      <c r="F547" s="57">
        <v>0</v>
      </c>
      <c r="G547" s="58">
        <v>0</v>
      </c>
      <c r="H547" s="48"/>
      <c r="I547" s="56">
        <v>0</v>
      </c>
      <c r="J547" s="57">
        <v>0</v>
      </c>
      <c r="K547" s="58">
        <v>0</v>
      </c>
      <c r="L547" s="48"/>
      <c r="M547" s="56">
        <v>66593.86</v>
      </c>
      <c r="N547" s="57">
        <v>0</v>
      </c>
      <c r="O547" s="58">
        <v>66593.86</v>
      </c>
      <c r="P547" s="48"/>
      <c r="Q547" s="56">
        <v>66593.86</v>
      </c>
      <c r="R547" s="57">
        <v>0</v>
      </c>
      <c r="S547" s="58">
        <v>66593.86</v>
      </c>
      <c r="T547" s="6"/>
    </row>
    <row r="548" spans="2:20">
      <c r="B548" s="1"/>
      <c r="C548" s="13" t="s">
        <v>1497</v>
      </c>
      <c r="D548" s="11"/>
      <c r="E548" s="52">
        <v>0</v>
      </c>
      <c r="F548" s="53">
        <v>0</v>
      </c>
      <c r="G548" s="54">
        <v>0</v>
      </c>
      <c r="H548" s="55"/>
      <c r="I548" s="52">
        <v>0</v>
      </c>
      <c r="J548" s="53">
        <v>0</v>
      </c>
      <c r="K548" s="54">
        <v>0</v>
      </c>
      <c r="L548" s="55"/>
      <c r="M548" s="52">
        <v>0</v>
      </c>
      <c r="N548" s="53">
        <v>0</v>
      </c>
      <c r="O548" s="54">
        <v>0</v>
      </c>
      <c r="P548" s="55"/>
      <c r="Q548" s="52">
        <v>0</v>
      </c>
      <c r="R548" s="53">
        <v>0</v>
      </c>
      <c r="S548" s="54">
        <v>0</v>
      </c>
      <c r="T548" s="6"/>
    </row>
    <row r="549" spans="2:20" ht="25.5" customHeight="1">
      <c r="B549" s="1"/>
      <c r="C549" s="14" t="s">
        <v>1498</v>
      </c>
      <c r="D549" s="12"/>
      <c r="E549" s="56">
        <v>0</v>
      </c>
      <c r="F549" s="57">
        <v>0</v>
      </c>
      <c r="G549" s="58">
        <v>0</v>
      </c>
      <c r="H549" s="48"/>
      <c r="I549" s="56">
        <v>0</v>
      </c>
      <c r="J549" s="57">
        <v>0</v>
      </c>
      <c r="K549" s="58">
        <v>0</v>
      </c>
      <c r="L549" s="48"/>
      <c r="M549" s="56">
        <v>0</v>
      </c>
      <c r="N549" s="57">
        <v>0</v>
      </c>
      <c r="O549" s="58">
        <v>0</v>
      </c>
      <c r="P549" s="48"/>
      <c r="Q549" s="56">
        <v>0</v>
      </c>
      <c r="R549" s="57">
        <v>0</v>
      </c>
      <c r="S549" s="58">
        <v>0</v>
      </c>
      <c r="T549" s="6"/>
    </row>
    <row r="550" spans="2:20" ht="25.5" customHeight="1">
      <c r="B550" s="1"/>
      <c r="C550" s="13" t="s">
        <v>1499</v>
      </c>
      <c r="D550" s="11"/>
      <c r="E550" s="52">
        <v>0</v>
      </c>
      <c r="F550" s="53">
        <v>0</v>
      </c>
      <c r="G550" s="54">
        <v>0</v>
      </c>
      <c r="H550" s="55"/>
      <c r="I550" s="52">
        <v>0</v>
      </c>
      <c r="J550" s="53">
        <v>0</v>
      </c>
      <c r="K550" s="54">
        <v>0</v>
      </c>
      <c r="L550" s="55"/>
      <c r="M550" s="52">
        <v>0</v>
      </c>
      <c r="N550" s="53">
        <v>0</v>
      </c>
      <c r="O550" s="54">
        <v>0</v>
      </c>
      <c r="P550" s="55"/>
      <c r="Q550" s="52">
        <v>0</v>
      </c>
      <c r="R550" s="53">
        <v>0</v>
      </c>
      <c r="S550" s="54">
        <v>0</v>
      </c>
      <c r="T550" s="6"/>
    </row>
    <row r="551" spans="2:20" ht="25.5" customHeight="1">
      <c r="B551" s="1"/>
      <c r="C551" s="14" t="s">
        <v>1500</v>
      </c>
      <c r="D551" s="12"/>
      <c r="E551" s="56">
        <v>0</v>
      </c>
      <c r="F551" s="57">
        <v>0</v>
      </c>
      <c r="G551" s="58">
        <v>0</v>
      </c>
      <c r="H551" s="48"/>
      <c r="I551" s="56">
        <v>0</v>
      </c>
      <c r="J551" s="57">
        <v>0</v>
      </c>
      <c r="K551" s="58">
        <v>0</v>
      </c>
      <c r="L551" s="48"/>
      <c r="M551" s="56">
        <v>0</v>
      </c>
      <c r="N551" s="57">
        <v>0</v>
      </c>
      <c r="O551" s="58">
        <v>0</v>
      </c>
      <c r="P551" s="48"/>
      <c r="Q551" s="56">
        <v>0</v>
      </c>
      <c r="R551" s="57">
        <v>0</v>
      </c>
      <c r="S551" s="58">
        <v>0</v>
      </c>
      <c r="T551" s="6"/>
    </row>
    <row r="552" spans="2:20" ht="25.5" customHeight="1">
      <c r="B552" s="1"/>
      <c r="C552" s="13" t="s">
        <v>1501</v>
      </c>
      <c r="D552" s="11"/>
      <c r="E552" s="52">
        <v>0</v>
      </c>
      <c r="F552" s="53">
        <v>0</v>
      </c>
      <c r="G552" s="54">
        <v>0</v>
      </c>
      <c r="H552" s="55"/>
      <c r="I552" s="52">
        <v>0</v>
      </c>
      <c r="J552" s="53">
        <v>0</v>
      </c>
      <c r="K552" s="54">
        <v>0</v>
      </c>
      <c r="L552" s="55"/>
      <c r="M552" s="52">
        <v>4274302.09</v>
      </c>
      <c r="N552" s="53">
        <v>0</v>
      </c>
      <c r="O552" s="54">
        <v>4274302.09</v>
      </c>
      <c r="P552" s="55"/>
      <c r="Q552" s="52">
        <v>4274302.09</v>
      </c>
      <c r="R552" s="53">
        <v>0</v>
      </c>
      <c r="S552" s="54">
        <v>4274302.09</v>
      </c>
      <c r="T552" s="6"/>
    </row>
    <row r="553" spans="2:20" ht="25.5" customHeight="1">
      <c r="B553" s="1"/>
      <c r="C553" s="14" t="s">
        <v>1502</v>
      </c>
      <c r="D553" s="12"/>
      <c r="E553" s="56">
        <v>0</v>
      </c>
      <c r="F553" s="57">
        <v>0</v>
      </c>
      <c r="G553" s="58">
        <v>0</v>
      </c>
      <c r="H553" s="48"/>
      <c r="I553" s="56">
        <v>0</v>
      </c>
      <c r="J553" s="57">
        <v>0</v>
      </c>
      <c r="K553" s="58">
        <v>0</v>
      </c>
      <c r="L553" s="48"/>
      <c r="M553" s="56">
        <v>4274302.09</v>
      </c>
      <c r="N553" s="57">
        <v>0</v>
      </c>
      <c r="O553" s="58">
        <v>4274302.09</v>
      </c>
      <c r="P553" s="48"/>
      <c r="Q553" s="56">
        <v>4274302.09</v>
      </c>
      <c r="R553" s="57">
        <v>0</v>
      </c>
      <c r="S553" s="58">
        <v>4274302.09</v>
      </c>
      <c r="T553" s="6"/>
    </row>
    <row r="554" spans="2:20" ht="25.5" customHeight="1">
      <c r="B554" s="1"/>
      <c r="C554" s="13" t="s">
        <v>1503</v>
      </c>
      <c r="D554" s="11"/>
      <c r="E554" s="52">
        <v>0</v>
      </c>
      <c r="F554" s="53">
        <v>0</v>
      </c>
      <c r="G554" s="54">
        <v>0</v>
      </c>
      <c r="H554" s="55"/>
      <c r="I554" s="52">
        <v>0</v>
      </c>
      <c r="J554" s="53">
        <v>0</v>
      </c>
      <c r="K554" s="54">
        <v>0</v>
      </c>
      <c r="L554" s="55"/>
      <c r="M554" s="52">
        <v>0</v>
      </c>
      <c r="N554" s="53">
        <v>0</v>
      </c>
      <c r="O554" s="54">
        <v>0</v>
      </c>
      <c r="P554" s="55"/>
      <c r="Q554" s="52">
        <v>0</v>
      </c>
      <c r="R554" s="53">
        <v>0</v>
      </c>
      <c r="S554" s="54">
        <v>0</v>
      </c>
      <c r="T554" s="6"/>
    </row>
    <row r="555" spans="2:20" ht="25.5" customHeight="1">
      <c r="B555" s="1"/>
      <c r="C555" s="14" t="s">
        <v>1504</v>
      </c>
      <c r="D555" s="12"/>
      <c r="E555" s="56">
        <v>0</v>
      </c>
      <c r="F555" s="57">
        <v>0</v>
      </c>
      <c r="G555" s="58">
        <v>0</v>
      </c>
      <c r="H555" s="48"/>
      <c r="I555" s="56">
        <v>0</v>
      </c>
      <c r="J555" s="57">
        <v>0</v>
      </c>
      <c r="K555" s="58">
        <v>0</v>
      </c>
      <c r="L555" s="48"/>
      <c r="M555" s="56">
        <v>0</v>
      </c>
      <c r="N555" s="57">
        <v>0</v>
      </c>
      <c r="O555" s="58">
        <v>0</v>
      </c>
      <c r="P555" s="48"/>
      <c r="Q555" s="56">
        <v>0</v>
      </c>
      <c r="R555" s="57">
        <v>0</v>
      </c>
      <c r="S555" s="58">
        <v>0</v>
      </c>
      <c r="T555" s="6"/>
    </row>
    <row r="556" spans="2:20" ht="25.5" customHeight="1">
      <c r="B556" s="1"/>
      <c r="C556" s="13" t="s">
        <v>1505</v>
      </c>
      <c r="D556" s="11"/>
      <c r="E556" s="52">
        <v>0</v>
      </c>
      <c r="F556" s="53">
        <v>0</v>
      </c>
      <c r="G556" s="54">
        <v>0</v>
      </c>
      <c r="H556" s="55"/>
      <c r="I556" s="52">
        <v>0</v>
      </c>
      <c r="J556" s="53">
        <v>0</v>
      </c>
      <c r="K556" s="54">
        <v>0</v>
      </c>
      <c r="L556" s="55"/>
      <c r="M556" s="52">
        <v>0</v>
      </c>
      <c r="N556" s="53">
        <v>0</v>
      </c>
      <c r="O556" s="54">
        <v>0</v>
      </c>
      <c r="P556" s="55"/>
      <c r="Q556" s="52">
        <v>0</v>
      </c>
      <c r="R556" s="53">
        <v>0</v>
      </c>
      <c r="S556" s="54">
        <v>0</v>
      </c>
      <c r="T556" s="6"/>
    </row>
    <row r="557" spans="2:20" ht="25.5" customHeight="1">
      <c r="B557" s="1"/>
      <c r="C557" s="14" t="s">
        <v>1506</v>
      </c>
      <c r="D557" s="12"/>
      <c r="E557" s="56">
        <v>0</v>
      </c>
      <c r="F557" s="57">
        <v>0</v>
      </c>
      <c r="G557" s="58">
        <v>0</v>
      </c>
      <c r="H557" s="48"/>
      <c r="I557" s="56">
        <v>0</v>
      </c>
      <c r="J557" s="57">
        <v>0</v>
      </c>
      <c r="K557" s="58">
        <v>0</v>
      </c>
      <c r="L557" s="48"/>
      <c r="M557" s="56">
        <v>0</v>
      </c>
      <c r="N557" s="57">
        <v>0</v>
      </c>
      <c r="O557" s="58">
        <v>0</v>
      </c>
      <c r="P557" s="48"/>
      <c r="Q557" s="56">
        <v>0</v>
      </c>
      <c r="R557" s="57">
        <v>0</v>
      </c>
      <c r="S557" s="58">
        <v>0</v>
      </c>
      <c r="T557" s="6"/>
    </row>
    <row r="558" spans="2:20">
      <c r="B558" s="1"/>
      <c r="C558" s="13" t="s">
        <v>1507</v>
      </c>
      <c r="D558" s="11"/>
      <c r="E558" s="52">
        <v>455153558054.06</v>
      </c>
      <c r="F558" s="53">
        <v>169480891.73004201</v>
      </c>
      <c r="G558" s="54">
        <v>454984077162.33002</v>
      </c>
      <c r="H558" s="55"/>
      <c r="I558" s="52">
        <v>812640599536.68005</v>
      </c>
      <c r="J558" s="53">
        <v>6893805294.5799561</v>
      </c>
      <c r="K558" s="54">
        <v>805746794242.1001</v>
      </c>
      <c r="L558" s="55"/>
      <c r="M558" s="52">
        <v>197438778193.89999</v>
      </c>
      <c r="N558" s="53">
        <v>272332121.05999798</v>
      </c>
      <c r="O558" s="54">
        <v>197166446072.84</v>
      </c>
      <c r="P558" s="55"/>
      <c r="Q558" s="52">
        <v>1465232935784.6399</v>
      </c>
      <c r="R558" s="53">
        <v>7335618307.369873</v>
      </c>
      <c r="S558" s="54">
        <v>1457897317477.27</v>
      </c>
      <c r="T558" s="6"/>
    </row>
    <row r="559" spans="2:20">
      <c r="B559" s="1"/>
      <c r="C559" s="14" t="s">
        <v>1508</v>
      </c>
      <c r="D559" s="12"/>
      <c r="E559" s="56">
        <v>938973149.59000003</v>
      </c>
      <c r="F559" s="57">
        <v>0</v>
      </c>
      <c r="G559" s="58">
        <v>938973149.59000003</v>
      </c>
      <c r="H559" s="48"/>
      <c r="I559" s="56">
        <v>1661738709.29</v>
      </c>
      <c r="J559" s="57">
        <v>0</v>
      </c>
      <c r="K559" s="58">
        <v>1661738709.29</v>
      </c>
      <c r="L559" s="48"/>
      <c r="M559" s="56">
        <v>527136651.24000001</v>
      </c>
      <c r="N559" s="57">
        <v>7601535.6399999997</v>
      </c>
      <c r="O559" s="58">
        <v>519535115.60000002</v>
      </c>
      <c r="P559" s="48"/>
      <c r="Q559" s="56">
        <v>3127848510.1199999</v>
      </c>
      <c r="R559" s="57">
        <v>7601535.6399999997</v>
      </c>
      <c r="S559" s="58">
        <v>3120246974.48</v>
      </c>
      <c r="T559" s="6"/>
    </row>
    <row r="560" spans="2:20" ht="25.5" customHeight="1">
      <c r="B560" s="1"/>
      <c r="C560" s="13" t="s">
        <v>1509</v>
      </c>
      <c r="D560" s="11"/>
      <c r="E560" s="52">
        <v>938973149.59000003</v>
      </c>
      <c r="F560" s="53">
        <v>0</v>
      </c>
      <c r="G560" s="54">
        <v>938973149.59000003</v>
      </c>
      <c r="H560" s="55"/>
      <c r="I560" s="52">
        <v>1661738709.29</v>
      </c>
      <c r="J560" s="53">
        <v>0</v>
      </c>
      <c r="K560" s="54">
        <v>1661738709.29</v>
      </c>
      <c r="L560" s="55"/>
      <c r="M560" s="52">
        <v>519535115.60000002</v>
      </c>
      <c r="N560" s="53">
        <v>0</v>
      </c>
      <c r="O560" s="54">
        <v>519535115.60000002</v>
      </c>
      <c r="P560" s="55"/>
      <c r="Q560" s="52">
        <v>3120246974.48</v>
      </c>
      <c r="R560" s="53">
        <v>0</v>
      </c>
      <c r="S560" s="54">
        <v>3120246974.48</v>
      </c>
      <c r="T560" s="6"/>
    </row>
    <row r="561" spans="2:20" ht="25.5" customHeight="1">
      <c r="B561" s="1"/>
      <c r="C561" s="14" t="s">
        <v>1510</v>
      </c>
      <c r="D561" s="12"/>
      <c r="E561" s="56">
        <v>0</v>
      </c>
      <c r="F561" s="57">
        <v>0</v>
      </c>
      <c r="G561" s="58">
        <v>0</v>
      </c>
      <c r="H561" s="48"/>
      <c r="I561" s="56">
        <v>0</v>
      </c>
      <c r="J561" s="57">
        <v>0</v>
      </c>
      <c r="K561" s="58">
        <v>0</v>
      </c>
      <c r="L561" s="48"/>
      <c r="M561" s="56">
        <v>2270256.21</v>
      </c>
      <c r="N561" s="57">
        <v>2270256.21</v>
      </c>
      <c r="O561" s="58">
        <v>0</v>
      </c>
      <c r="P561" s="48"/>
      <c r="Q561" s="56">
        <v>2270256.21</v>
      </c>
      <c r="R561" s="57">
        <v>2270256.21</v>
      </c>
      <c r="S561" s="58">
        <v>0</v>
      </c>
      <c r="T561" s="6"/>
    </row>
    <row r="562" spans="2:20" ht="25.5" customHeight="1">
      <c r="B562" s="1"/>
      <c r="C562" s="13" t="s">
        <v>1511</v>
      </c>
      <c r="D562" s="11"/>
      <c r="E562" s="52">
        <v>0</v>
      </c>
      <c r="F562" s="53">
        <v>0</v>
      </c>
      <c r="G562" s="54">
        <v>0</v>
      </c>
      <c r="H562" s="55"/>
      <c r="I562" s="52">
        <v>0</v>
      </c>
      <c r="J562" s="53">
        <v>0</v>
      </c>
      <c r="K562" s="54">
        <v>0</v>
      </c>
      <c r="L562" s="55"/>
      <c r="M562" s="52">
        <v>0</v>
      </c>
      <c r="N562" s="53">
        <v>0</v>
      </c>
      <c r="O562" s="54">
        <v>0</v>
      </c>
      <c r="P562" s="55"/>
      <c r="Q562" s="52">
        <v>0</v>
      </c>
      <c r="R562" s="53">
        <v>0</v>
      </c>
      <c r="S562" s="54">
        <v>0</v>
      </c>
      <c r="T562" s="6"/>
    </row>
    <row r="563" spans="2:20" ht="25.5" customHeight="1">
      <c r="B563" s="1"/>
      <c r="C563" s="14" t="s">
        <v>1512</v>
      </c>
      <c r="D563" s="12"/>
      <c r="E563" s="56">
        <v>0</v>
      </c>
      <c r="F563" s="57">
        <v>0</v>
      </c>
      <c r="G563" s="58">
        <v>0</v>
      </c>
      <c r="H563" s="48"/>
      <c r="I563" s="56">
        <v>0</v>
      </c>
      <c r="J563" s="57">
        <v>0</v>
      </c>
      <c r="K563" s="58">
        <v>0</v>
      </c>
      <c r="L563" s="48"/>
      <c r="M563" s="56">
        <v>0</v>
      </c>
      <c r="N563" s="57">
        <v>0</v>
      </c>
      <c r="O563" s="58">
        <v>0</v>
      </c>
      <c r="P563" s="48"/>
      <c r="Q563" s="56">
        <v>0</v>
      </c>
      <c r="R563" s="57">
        <v>0</v>
      </c>
      <c r="S563" s="58">
        <v>0</v>
      </c>
      <c r="T563" s="6"/>
    </row>
    <row r="564" spans="2:20" ht="25.5" customHeight="1">
      <c r="B564" s="1"/>
      <c r="C564" s="13" t="s">
        <v>1513</v>
      </c>
      <c r="D564" s="11"/>
      <c r="E564" s="52">
        <v>0</v>
      </c>
      <c r="F564" s="53">
        <v>0</v>
      </c>
      <c r="G564" s="54">
        <v>0</v>
      </c>
      <c r="H564" s="55"/>
      <c r="I564" s="52">
        <v>0</v>
      </c>
      <c r="J564" s="53">
        <v>0</v>
      </c>
      <c r="K564" s="54">
        <v>0</v>
      </c>
      <c r="L564" s="55"/>
      <c r="M564" s="52">
        <v>5331279.43</v>
      </c>
      <c r="N564" s="53">
        <v>5331279.43</v>
      </c>
      <c r="O564" s="54">
        <v>0</v>
      </c>
      <c r="P564" s="55"/>
      <c r="Q564" s="52">
        <v>5331279.43</v>
      </c>
      <c r="R564" s="53">
        <v>5331279.43</v>
      </c>
      <c r="S564" s="54">
        <v>0</v>
      </c>
      <c r="T564" s="6"/>
    </row>
    <row r="565" spans="2:20" ht="25.5" customHeight="1">
      <c r="B565" s="1"/>
      <c r="C565" s="14" t="s">
        <v>1514</v>
      </c>
      <c r="D565" s="12"/>
      <c r="E565" s="56">
        <v>64609735305.790001</v>
      </c>
      <c r="F565" s="57">
        <v>0</v>
      </c>
      <c r="G565" s="58">
        <v>64609735305.790001</v>
      </c>
      <c r="H565" s="48"/>
      <c r="I565" s="56">
        <v>792659660715.5</v>
      </c>
      <c r="J565" s="57">
        <v>0</v>
      </c>
      <c r="K565" s="58">
        <v>792659660715.5</v>
      </c>
      <c r="L565" s="48"/>
      <c r="M565" s="56">
        <v>190567436089.31</v>
      </c>
      <c r="N565" s="57">
        <v>95003288.5</v>
      </c>
      <c r="O565" s="58">
        <v>190472432800.81</v>
      </c>
      <c r="P565" s="48"/>
      <c r="Q565" s="56">
        <v>1047836832110.6</v>
      </c>
      <c r="R565" s="57">
        <v>95003288.5</v>
      </c>
      <c r="S565" s="58">
        <v>1047741828822.1</v>
      </c>
      <c r="T565" s="6"/>
    </row>
    <row r="566" spans="2:20" ht="25.5" customHeight="1">
      <c r="B566" s="1"/>
      <c r="C566" s="13" t="s">
        <v>1515</v>
      </c>
      <c r="D566" s="11"/>
      <c r="E566" s="52">
        <v>64609735305.790001</v>
      </c>
      <c r="F566" s="53">
        <v>0</v>
      </c>
      <c r="G566" s="54">
        <v>64609735305.790001</v>
      </c>
      <c r="H566" s="55"/>
      <c r="I566" s="52">
        <v>792659660715.5</v>
      </c>
      <c r="J566" s="53">
        <v>0</v>
      </c>
      <c r="K566" s="54">
        <v>792659660715.5</v>
      </c>
      <c r="L566" s="55"/>
      <c r="M566" s="52">
        <v>190472432800.81</v>
      </c>
      <c r="N566" s="53">
        <v>0</v>
      </c>
      <c r="O566" s="54">
        <v>190472432800.81</v>
      </c>
      <c r="P566" s="55"/>
      <c r="Q566" s="52">
        <v>1047741828822.1</v>
      </c>
      <c r="R566" s="53">
        <v>0</v>
      </c>
      <c r="S566" s="54">
        <v>1047741828822.1</v>
      </c>
      <c r="T566" s="6"/>
    </row>
    <row r="567" spans="2:20" ht="25.5" customHeight="1">
      <c r="B567" s="1"/>
      <c r="C567" s="14" t="s">
        <v>1516</v>
      </c>
      <c r="D567" s="12"/>
      <c r="E567" s="56">
        <v>0</v>
      </c>
      <c r="F567" s="57">
        <v>0</v>
      </c>
      <c r="G567" s="58">
        <v>0</v>
      </c>
      <c r="H567" s="48"/>
      <c r="I567" s="56">
        <v>0</v>
      </c>
      <c r="J567" s="57">
        <v>0</v>
      </c>
      <c r="K567" s="58">
        <v>0</v>
      </c>
      <c r="L567" s="48"/>
      <c r="M567" s="56">
        <v>19279256.84</v>
      </c>
      <c r="N567" s="57">
        <v>19279256.84</v>
      </c>
      <c r="O567" s="58">
        <v>0</v>
      </c>
      <c r="P567" s="48"/>
      <c r="Q567" s="56">
        <v>19279256.84</v>
      </c>
      <c r="R567" s="57">
        <v>19279256.84</v>
      </c>
      <c r="S567" s="58">
        <v>0</v>
      </c>
      <c r="T567" s="6"/>
    </row>
    <row r="568" spans="2:20" ht="25.5" customHeight="1">
      <c r="B568" s="1"/>
      <c r="C568" s="13" t="s">
        <v>1517</v>
      </c>
      <c r="D568" s="11"/>
      <c r="E568" s="52">
        <v>0</v>
      </c>
      <c r="F568" s="53">
        <v>0</v>
      </c>
      <c r="G568" s="54">
        <v>0</v>
      </c>
      <c r="H568" s="55"/>
      <c r="I568" s="52">
        <v>0</v>
      </c>
      <c r="J568" s="53">
        <v>0</v>
      </c>
      <c r="K568" s="54">
        <v>0</v>
      </c>
      <c r="L568" s="55"/>
      <c r="M568" s="52">
        <v>0</v>
      </c>
      <c r="N568" s="53">
        <v>0</v>
      </c>
      <c r="O568" s="54">
        <v>0</v>
      </c>
      <c r="P568" s="55"/>
      <c r="Q568" s="52">
        <v>0</v>
      </c>
      <c r="R568" s="53">
        <v>0</v>
      </c>
      <c r="S568" s="54">
        <v>0</v>
      </c>
      <c r="T568" s="6"/>
    </row>
    <row r="569" spans="2:20" ht="25.5" customHeight="1">
      <c r="B569" s="1"/>
      <c r="C569" s="14" t="s">
        <v>1518</v>
      </c>
      <c r="D569" s="12"/>
      <c r="E569" s="56">
        <v>0</v>
      </c>
      <c r="F569" s="57">
        <v>0</v>
      </c>
      <c r="G569" s="58">
        <v>0</v>
      </c>
      <c r="H569" s="48"/>
      <c r="I569" s="56">
        <v>0</v>
      </c>
      <c r="J569" s="57">
        <v>0</v>
      </c>
      <c r="K569" s="58">
        <v>0</v>
      </c>
      <c r="L569" s="48"/>
      <c r="M569" s="56">
        <v>0</v>
      </c>
      <c r="N569" s="57">
        <v>0</v>
      </c>
      <c r="O569" s="58">
        <v>0</v>
      </c>
      <c r="P569" s="48"/>
      <c r="Q569" s="56">
        <v>0</v>
      </c>
      <c r="R569" s="57">
        <v>0</v>
      </c>
      <c r="S569" s="58">
        <v>0</v>
      </c>
      <c r="T569" s="6"/>
    </row>
    <row r="570" spans="2:20" ht="25.5" customHeight="1">
      <c r="B570" s="1"/>
      <c r="C570" s="13" t="s">
        <v>1519</v>
      </c>
      <c r="D570" s="11"/>
      <c r="E570" s="52">
        <v>0</v>
      </c>
      <c r="F570" s="53">
        <v>0</v>
      </c>
      <c r="G570" s="54">
        <v>0</v>
      </c>
      <c r="H570" s="55"/>
      <c r="I570" s="52">
        <v>0</v>
      </c>
      <c r="J570" s="53">
        <v>0</v>
      </c>
      <c r="K570" s="54">
        <v>0</v>
      </c>
      <c r="L570" s="55"/>
      <c r="M570" s="52">
        <v>75724031.659999996</v>
      </c>
      <c r="N570" s="53">
        <v>75724031.659999996</v>
      </c>
      <c r="O570" s="54">
        <v>0</v>
      </c>
      <c r="P570" s="55"/>
      <c r="Q570" s="52">
        <v>75724031.659999996</v>
      </c>
      <c r="R570" s="53">
        <v>75724031.659999996</v>
      </c>
      <c r="S570" s="54">
        <v>0</v>
      </c>
      <c r="T570" s="6"/>
    </row>
    <row r="571" spans="2:20">
      <c r="B571" s="1"/>
      <c r="C571" s="14" t="s">
        <v>1520</v>
      </c>
      <c r="D571" s="12"/>
      <c r="E571" s="56">
        <v>21359946698.98</v>
      </c>
      <c r="F571" s="57">
        <v>0</v>
      </c>
      <c r="G571" s="58">
        <v>21359946698.98</v>
      </c>
      <c r="H571" s="48"/>
      <c r="I571" s="56">
        <v>178256084.88999999</v>
      </c>
      <c r="J571" s="57">
        <v>0</v>
      </c>
      <c r="K571" s="58">
        <v>178256084.88999999</v>
      </c>
      <c r="L571" s="48"/>
      <c r="M571" s="56">
        <v>155529087.96000001</v>
      </c>
      <c r="N571" s="57">
        <v>29147386.670000002</v>
      </c>
      <c r="O571" s="58">
        <v>126381701.29000001</v>
      </c>
      <c r="P571" s="48"/>
      <c r="Q571" s="56">
        <v>21693731871.830002</v>
      </c>
      <c r="R571" s="57">
        <v>29147386.669998001</v>
      </c>
      <c r="S571" s="58">
        <v>21664584485.16</v>
      </c>
      <c r="T571" s="6"/>
    </row>
    <row r="572" spans="2:20">
      <c r="B572" s="1"/>
      <c r="C572" s="13" t="s">
        <v>1521</v>
      </c>
      <c r="D572" s="11"/>
      <c r="E572" s="52">
        <v>21359946698.98</v>
      </c>
      <c r="F572" s="53">
        <v>0</v>
      </c>
      <c r="G572" s="54">
        <v>21359946698.98</v>
      </c>
      <c r="H572" s="55"/>
      <c r="I572" s="52">
        <v>178256084.88999999</v>
      </c>
      <c r="J572" s="53">
        <v>0</v>
      </c>
      <c r="K572" s="54">
        <v>178256084.88999999</v>
      </c>
      <c r="L572" s="55"/>
      <c r="M572" s="52">
        <v>126381701.29000001</v>
      </c>
      <c r="N572" s="53">
        <v>0</v>
      </c>
      <c r="O572" s="54">
        <v>126381701.29000001</v>
      </c>
      <c r="P572" s="55"/>
      <c r="Q572" s="52">
        <v>21664584485.16</v>
      </c>
      <c r="R572" s="53">
        <v>0</v>
      </c>
      <c r="S572" s="54">
        <v>21664584485.16</v>
      </c>
      <c r="T572" s="6"/>
    </row>
    <row r="573" spans="2:20">
      <c r="B573" s="1"/>
      <c r="C573" s="14" t="s">
        <v>1522</v>
      </c>
      <c r="D573" s="12"/>
      <c r="E573" s="56">
        <v>0</v>
      </c>
      <c r="F573" s="57">
        <v>0</v>
      </c>
      <c r="G573" s="58">
        <v>0</v>
      </c>
      <c r="H573" s="48"/>
      <c r="I573" s="56">
        <v>0</v>
      </c>
      <c r="J573" s="57">
        <v>0</v>
      </c>
      <c r="K573" s="58">
        <v>0</v>
      </c>
      <c r="L573" s="48"/>
      <c r="M573" s="56">
        <v>6888721.6900000004</v>
      </c>
      <c r="N573" s="57">
        <v>6888721.6900000004</v>
      </c>
      <c r="O573" s="58">
        <v>0</v>
      </c>
      <c r="P573" s="48"/>
      <c r="Q573" s="56">
        <v>6888721.6900000004</v>
      </c>
      <c r="R573" s="57">
        <v>6888721.6900000004</v>
      </c>
      <c r="S573" s="58">
        <v>0</v>
      </c>
      <c r="T573" s="6"/>
    </row>
    <row r="574" spans="2:20" ht="25.5" customHeight="1">
      <c r="B574" s="1"/>
      <c r="C574" s="13" t="s">
        <v>1523</v>
      </c>
      <c r="D574" s="11"/>
      <c r="E574" s="52">
        <v>0</v>
      </c>
      <c r="F574" s="53">
        <v>0</v>
      </c>
      <c r="G574" s="54">
        <v>0</v>
      </c>
      <c r="H574" s="55"/>
      <c r="I574" s="52">
        <v>0</v>
      </c>
      <c r="J574" s="53">
        <v>0</v>
      </c>
      <c r="K574" s="54">
        <v>0</v>
      </c>
      <c r="L574" s="55"/>
      <c r="M574" s="52">
        <v>22258664.98</v>
      </c>
      <c r="N574" s="53">
        <v>22258664.98</v>
      </c>
      <c r="O574" s="54">
        <v>0</v>
      </c>
      <c r="P574" s="55"/>
      <c r="Q574" s="52">
        <v>22258664.98</v>
      </c>
      <c r="R574" s="53">
        <v>22258664.98</v>
      </c>
      <c r="S574" s="54">
        <v>0</v>
      </c>
      <c r="T574" s="6"/>
    </row>
    <row r="575" spans="2:20" ht="25.5" customHeight="1">
      <c r="B575" s="1"/>
      <c r="C575" s="14" t="s">
        <v>1524</v>
      </c>
      <c r="D575" s="12"/>
      <c r="E575" s="56">
        <v>0</v>
      </c>
      <c r="F575" s="57">
        <v>0</v>
      </c>
      <c r="G575" s="58">
        <v>0</v>
      </c>
      <c r="H575" s="48"/>
      <c r="I575" s="56">
        <v>0</v>
      </c>
      <c r="J575" s="57">
        <v>0</v>
      </c>
      <c r="K575" s="58">
        <v>0</v>
      </c>
      <c r="L575" s="48"/>
      <c r="M575" s="56">
        <v>0</v>
      </c>
      <c r="N575" s="57">
        <v>0</v>
      </c>
      <c r="O575" s="58">
        <v>0</v>
      </c>
      <c r="P575" s="48"/>
      <c r="Q575" s="56">
        <v>0</v>
      </c>
      <c r="R575" s="57">
        <v>0</v>
      </c>
      <c r="S575" s="58">
        <v>0</v>
      </c>
      <c r="T575" s="6"/>
    </row>
    <row r="576" spans="2:20" ht="25.5" customHeight="1">
      <c r="B576" s="1"/>
      <c r="C576" s="13" t="s">
        <v>1525</v>
      </c>
      <c r="D576" s="11"/>
      <c r="E576" s="52">
        <v>0</v>
      </c>
      <c r="F576" s="53">
        <v>0</v>
      </c>
      <c r="G576" s="54">
        <v>0</v>
      </c>
      <c r="H576" s="55"/>
      <c r="I576" s="52">
        <v>0</v>
      </c>
      <c r="J576" s="53">
        <v>0</v>
      </c>
      <c r="K576" s="54">
        <v>0</v>
      </c>
      <c r="L576" s="55"/>
      <c r="M576" s="52">
        <v>0</v>
      </c>
      <c r="N576" s="53">
        <v>0</v>
      </c>
      <c r="O576" s="54">
        <v>0</v>
      </c>
      <c r="P576" s="55"/>
      <c r="Q576" s="52">
        <v>0</v>
      </c>
      <c r="R576" s="53">
        <v>0</v>
      </c>
      <c r="S576" s="54">
        <v>0</v>
      </c>
      <c r="T576" s="6"/>
    </row>
    <row r="577" spans="2:20">
      <c r="B577" s="1"/>
      <c r="C577" s="14" t="s">
        <v>1526</v>
      </c>
      <c r="D577" s="12"/>
      <c r="E577" s="56">
        <v>4580286537.8900003</v>
      </c>
      <c r="F577" s="57">
        <v>4092799.4000010001</v>
      </c>
      <c r="G577" s="58">
        <v>4576193738.4899998</v>
      </c>
      <c r="H577" s="48"/>
      <c r="I577" s="56">
        <v>182096123.55000001</v>
      </c>
      <c r="J577" s="57">
        <v>0</v>
      </c>
      <c r="K577" s="58">
        <v>182096123.55000001</v>
      </c>
      <c r="L577" s="48"/>
      <c r="M577" s="56">
        <v>1914149754.53</v>
      </c>
      <c r="N577" s="57">
        <v>0</v>
      </c>
      <c r="O577" s="58">
        <v>1914149754.53</v>
      </c>
      <c r="P577" s="48"/>
      <c r="Q577" s="56">
        <v>6676532415.9700003</v>
      </c>
      <c r="R577" s="57">
        <v>4092799.4000010001</v>
      </c>
      <c r="S577" s="58">
        <v>6672439616.5699997</v>
      </c>
      <c r="T577" s="6"/>
    </row>
    <row r="578" spans="2:20">
      <c r="B578" s="1"/>
      <c r="C578" s="13" t="s">
        <v>1527</v>
      </c>
      <c r="D578" s="11"/>
      <c r="E578" s="52">
        <v>4576193738.4899998</v>
      </c>
      <c r="F578" s="53">
        <v>0</v>
      </c>
      <c r="G578" s="54">
        <v>4576193738.4899998</v>
      </c>
      <c r="H578" s="55"/>
      <c r="I578" s="52">
        <v>182096123.55000001</v>
      </c>
      <c r="J578" s="53">
        <v>0</v>
      </c>
      <c r="K578" s="54">
        <v>182096123.55000001</v>
      </c>
      <c r="L578" s="55"/>
      <c r="M578" s="52">
        <v>1914149754.53</v>
      </c>
      <c r="N578" s="53">
        <v>0</v>
      </c>
      <c r="O578" s="54">
        <v>1914149754.53</v>
      </c>
      <c r="P578" s="55"/>
      <c r="Q578" s="52">
        <v>6672439616.5699997</v>
      </c>
      <c r="R578" s="53">
        <v>0</v>
      </c>
      <c r="S578" s="54">
        <v>6672439616.5699997</v>
      </c>
      <c r="T578" s="6"/>
    </row>
    <row r="579" spans="2:20">
      <c r="B579" s="1"/>
      <c r="C579" s="14" t="s">
        <v>1528</v>
      </c>
      <c r="D579" s="12"/>
      <c r="E579" s="56">
        <v>0</v>
      </c>
      <c r="F579" s="57">
        <v>0</v>
      </c>
      <c r="G579" s="58">
        <v>0</v>
      </c>
      <c r="H579" s="48"/>
      <c r="I579" s="56">
        <v>0</v>
      </c>
      <c r="J579" s="57">
        <v>0</v>
      </c>
      <c r="K579" s="58">
        <v>0</v>
      </c>
      <c r="L579" s="48"/>
      <c r="M579" s="56">
        <v>0</v>
      </c>
      <c r="N579" s="57">
        <v>0</v>
      </c>
      <c r="O579" s="58">
        <v>0</v>
      </c>
      <c r="P579" s="48"/>
      <c r="Q579" s="56">
        <v>0</v>
      </c>
      <c r="R579" s="57">
        <v>0</v>
      </c>
      <c r="S579" s="58">
        <v>0</v>
      </c>
      <c r="T579" s="6"/>
    </row>
    <row r="580" spans="2:20" ht="25.5" customHeight="1">
      <c r="B580" s="1"/>
      <c r="C580" s="13" t="s">
        <v>1529</v>
      </c>
      <c r="D580" s="11"/>
      <c r="E580" s="52">
        <v>0</v>
      </c>
      <c r="F580" s="53">
        <v>0</v>
      </c>
      <c r="G580" s="54">
        <v>0</v>
      </c>
      <c r="H580" s="55"/>
      <c r="I580" s="52">
        <v>0</v>
      </c>
      <c r="J580" s="53">
        <v>0</v>
      </c>
      <c r="K580" s="54">
        <v>0</v>
      </c>
      <c r="L580" s="55"/>
      <c r="M580" s="52">
        <v>0</v>
      </c>
      <c r="N580" s="53">
        <v>0</v>
      </c>
      <c r="O580" s="54">
        <v>0</v>
      </c>
      <c r="P580" s="55"/>
      <c r="Q580" s="52">
        <v>0</v>
      </c>
      <c r="R580" s="53">
        <v>0</v>
      </c>
      <c r="S580" s="54">
        <v>0</v>
      </c>
      <c r="T580" s="6"/>
    </row>
    <row r="581" spans="2:20" ht="25.5" customHeight="1">
      <c r="B581" s="1"/>
      <c r="C581" s="14" t="s">
        <v>1530</v>
      </c>
      <c r="D581" s="12"/>
      <c r="E581" s="56">
        <v>4092799.4</v>
      </c>
      <c r="F581" s="57">
        <v>4092799.4</v>
      </c>
      <c r="G581" s="58">
        <v>0</v>
      </c>
      <c r="H581" s="48"/>
      <c r="I581" s="56">
        <v>0</v>
      </c>
      <c r="J581" s="57">
        <v>0</v>
      </c>
      <c r="K581" s="58">
        <v>0</v>
      </c>
      <c r="L581" s="48"/>
      <c r="M581" s="56">
        <v>0</v>
      </c>
      <c r="N581" s="57">
        <v>0</v>
      </c>
      <c r="O581" s="58">
        <v>0</v>
      </c>
      <c r="P581" s="48"/>
      <c r="Q581" s="56">
        <v>4092799.4</v>
      </c>
      <c r="R581" s="57">
        <v>4092799.4</v>
      </c>
      <c r="S581" s="58">
        <v>0</v>
      </c>
      <c r="T581" s="6"/>
    </row>
    <row r="582" spans="2:20" ht="25.5" customHeight="1">
      <c r="B582" s="1"/>
      <c r="C582" s="13" t="s">
        <v>1531</v>
      </c>
      <c r="D582" s="11"/>
      <c r="E582" s="52">
        <v>0</v>
      </c>
      <c r="F582" s="53">
        <v>0</v>
      </c>
      <c r="G582" s="54">
        <v>0</v>
      </c>
      <c r="H582" s="55"/>
      <c r="I582" s="52">
        <v>0</v>
      </c>
      <c r="J582" s="53">
        <v>0</v>
      </c>
      <c r="K582" s="54">
        <v>0</v>
      </c>
      <c r="L582" s="55"/>
      <c r="M582" s="52">
        <v>0</v>
      </c>
      <c r="N582" s="53">
        <v>0</v>
      </c>
      <c r="O582" s="54">
        <v>0</v>
      </c>
      <c r="P582" s="55"/>
      <c r="Q582" s="52">
        <v>0</v>
      </c>
      <c r="R582" s="53">
        <v>0</v>
      </c>
      <c r="S582" s="54">
        <v>0</v>
      </c>
      <c r="T582" s="6"/>
    </row>
    <row r="583" spans="2:20">
      <c r="B583" s="1"/>
      <c r="C583" s="14" t="s">
        <v>1532</v>
      </c>
      <c r="D583" s="12"/>
      <c r="E583" s="56">
        <v>0</v>
      </c>
      <c r="F583" s="57">
        <v>0</v>
      </c>
      <c r="G583" s="58">
        <v>0</v>
      </c>
      <c r="H583" s="48"/>
      <c r="I583" s="56">
        <v>6848156977.5200005</v>
      </c>
      <c r="J583" s="57">
        <v>6848156977.5200005</v>
      </c>
      <c r="K583" s="58">
        <v>0</v>
      </c>
      <c r="L583" s="48"/>
      <c r="M583" s="56">
        <v>450215.34</v>
      </c>
      <c r="N583" s="57">
        <v>450215.34</v>
      </c>
      <c r="O583" s="58">
        <v>0</v>
      </c>
      <c r="P583" s="48"/>
      <c r="Q583" s="56">
        <v>6848607192.8600006</v>
      </c>
      <c r="R583" s="57">
        <v>6848607192.8600006</v>
      </c>
      <c r="S583" s="58">
        <v>0</v>
      </c>
      <c r="T583" s="6"/>
    </row>
    <row r="584" spans="2:20" ht="25.5" customHeight="1">
      <c r="B584" s="1"/>
      <c r="C584" s="13" t="s">
        <v>1533</v>
      </c>
      <c r="D584" s="11"/>
      <c r="E584" s="52">
        <v>0</v>
      </c>
      <c r="F584" s="53">
        <v>0</v>
      </c>
      <c r="G584" s="54">
        <v>0</v>
      </c>
      <c r="H584" s="55"/>
      <c r="I584" s="52">
        <v>0</v>
      </c>
      <c r="J584" s="53">
        <v>0</v>
      </c>
      <c r="K584" s="54">
        <v>0</v>
      </c>
      <c r="L584" s="55"/>
      <c r="M584" s="52">
        <v>450215.34</v>
      </c>
      <c r="N584" s="53">
        <v>450215.34</v>
      </c>
      <c r="O584" s="54">
        <v>0</v>
      </c>
      <c r="P584" s="55"/>
      <c r="Q584" s="52">
        <v>450215.34</v>
      </c>
      <c r="R584" s="53">
        <v>450215.34</v>
      </c>
      <c r="S584" s="54">
        <v>0</v>
      </c>
      <c r="T584" s="6"/>
    </row>
    <row r="585" spans="2:20" ht="25.5" customHeight="1">
      <c r="B585" s="1"/>
      <c r="C585" s="14" t="s">
        <v>1534</v>
      </c>
      <c r="D585" s="12"/>
      <c r="E585" s="56">
        <v>0</v>
      </c>
      <c r="F585" s="57">
        <v>0</v>
      </c>
      <c r="G585" s="58">
        <v>0</v>
      </c>
      <c r="H585" s="48"/>
      <c r="I585" s="56">
        <v>0</v>
      </c>
      <c r="J585" s="57">
        <v>0</v>
      </c>
      <c r="K585" s="58">
        <v>0</v>
      </c>
      <c r="L585" s="48"/>
      <c r="M585" s="56">
        <v>0</v>
      </c>
      <c r="N585" s="57">
        <v>0</v>
      </c>
      <c r="O585" s="58">
        <v>0</v>
      </c>
      <c r="P585" s="48"/>
      <c r="Q585" s="56">
        <v>0</v>
      </c>
      <c r="R585" s="57">
        <v>0</v>
      </c>
      <c r="S585" s="58">
        <v>0</v>
      </c>
      <c r="T585" s="6"/>
    </row>
    <row r="586" spans="2:20" ht="25.5" customHeight="1">
      <c r="B586" s="1"/>
      <c r="C586" s="13" t="s">
        <v>1535</v>
      </c>
      <c r="D586" s="11"/>
      <c r="E586" s="52">
        <v>0</v>
      </c>
      <c r="F586" s="53">
        <v>0</v>
      </c>
      <c r="G586" s="54">
        <v>0</v>
      </c>
      <c r="H586" s="55"/>
      <c r="I586" s="52">
        <v>6848156977.5200005</v>
      </c>
      <c r="J586" s="53">
        <v>6848156977.5200005</v>
      </c>
      <c r="K586" s="54">
        <v>0</v>
      </c>
      <c r="L586" s="55"/>
      <c r="M586" s="52">
        <v>0</v>
      </c>
      <c r="N586" s="53">
        <v>0</v>
      </c>
      <c r="O586" s="54">
        <v>0</v>
      </c>
      <c r="P586" s="55"/>
      <c r="Q586" s="52">
        <v>6848156977.5200005</v>
      </c>
      <c r="R586" s="53">
        <v>6848156977.5200005</v>
      </c>
      <c r="S586" s="54">
        <v>0</v>
      </c>
      <c r="T586" s="6"/>
    </row>
    <row r="587" spans="2:20" ht="25.5" customHeight="1">
      <c r="B587" s="1"/>
      <c r="C587" s="14" t="s">
        <v>1536</v>
      </c>
      <c r="D587" s="12"/>
      <c r="E587" s="56">
        <v>0</v>
      </c>
      <c r="F587" s="57">
        <v>0</v>
      </c>
      <c r="G587" s="58">
        <v>0</v>
      </c>
      <c r="H587" s="48"/>
      <c r="I587" s="56">
        <v>0</v>
      </c>
      <c r="J587" s="57">
        <v>0</v>
      </c>
      <c r="K587" s="58">
        <v>0</v>
      </c>
      <c r="L587" s="48"/>
      <c r="M587" s="56">
        <v>1077676.6100000001</v>
      </c>
      <c r="N587" s="57">
        <v>0</v>
      </c>
      <c r="O587" s="58">
        <v>1077676.6100000001</v>
      </c>
      <c r="P587" s="48"/>
      <c r="Q587" s="56">
        <v>1077676.6100000001</v>
      </c>
      <c r="R587" s="57">
        <v>0</v>
      </c>
      <c r="S587" s="58">
        <v>1077676.6100000001</v>
      </c>
      <c r="T587" s="6"/>
    </row>
    <row r="588" spans="2:20" ht="25.5" customHeight="1">
      <c r="B588" s="1"/>
      <c r="C588" s="13" t="s">
        <v>1537</v>
      </c>
      <c r="D588" s="11"/>
      <c r="E588" s="52">
        <v>0</v>
      </c>
      <c r="F588" s="53">
        <v>0</v>
      </c>
      <c r="G588" s="54">
        <v>0</v>
      </c>
      <c r="H588" s="55"/>
      <c r="I588" s="52">
        <v>0</v>
      </c>
      <c r="J588" s="53">
        <v>0</v>
      </c>
      <c r="K588" s="54">
        <v>0</v>
      </c>
      <c r="L588" s="55"/>
      <c r="M588" s="52">
        <v>1077676.6100000001</v>
      </c>
      <c r="N588" s="53">
        <v>0</v>
      </c>
      <c r="O588" s="54">
        <v>1077676.6100000001</v>
      </c>
      <c r="P588" s="55"/>
      <c r="Q588" s="52">
        <v>1077676.6100000001</v>
      </c>
      <c r="R588" s="53">
        <v>0</v>
      </c>
      <c r="S588" s="54">
        <v>1077676.6100000001</v>
      </c>
      <c r="T588" s="6"/>
    </row>
    <row r="589" spans="2:20" ht="25.5" customHeight="1">
      <c r="B589" s="1"/>
      <c r="C589" s="14" t="s">
        <v>1538</v>
      </c>
      <c r="D589" s="12"/>
      <c r="E589" s="56">
        <v>0</v>
      </c>
      <c r="F589" s="57">
        <v>0</v>
      </c>
      <c r="G589" s="58">
        <v>0</v>
      </c>
      <c r="H589" s="48"/>
      <c r="I589" s="56">
        <v>0</v>
      </c>
      <c r="J589" s="57">
        <v>0</v>
      </c>
      <c r="K589" s="58">
        <v>0</v>
      </c>
      <c r="L589" s="48"/>
      <c r="M589" s="56">
        <v>53101582.969999999</v>
      </c>
      <c r="N589" s="57">
        <v>52552718.869999997</v>
      </c>
      <c r="O589" s="58">
        <v>548864.1</v>
      </c>
      <c r="P589" s="48"/>
      <c r="Q589" s="56">
        <v>53101582.969999999</v>
      </c>
      <c r="R589" s="57">
        <v>52552718.869999997</v>
      </c>
      <c r="S589" s="58">
        <v>548864.1</v>
      </c>
      <c r="T589" s="6"/>
    </row>
    <row r="590" spans="2:20" ht="25.5" customHeight="1">
      <c r="B590" s="1"/>
      <c r="C590" s="13" t="s">
        <v>1539</v>
      </c>
      <c r="D590" s="11"/>
      <c r="E590" s="52">
        <v>0</v>
      </c>
      <c r="F590" s="53">
        <v>0</v>
      </c>
      <c r="G590" s="54">
        <v>0</v>
      </c>
      <c r="H590" s="55"/>
      <c r="I590" s="52">
        <v>0</v>
      </c>
      <c r="J590" s="53">
        <v>0</v>
      </c>
      <c r="K590" s="54">
        <v>0</v>
      </c>
      <c r="L590" s="55"/>
      <c r="M590" s="52">
        <v>548864.1</v>
      </c>
      <c r="N590" s="53">
        <v>0</v>
      </c>
      <c r="O590" s="54">
        <v>548864.1</v>
      </c>
      <c r="P590" s="55"/>
      <c r="Q590" s="52">
        <v>548864.1</v>
      </c>
      <c r="R590" s="53">
        <v>0</v>
      </c>
      <c r="S590" s="54">
        <v>548864.1</v>
      </c>
      <c r="T590" s="6"/>
    </row>
    <row r="591" spans="2:20" ht="25.5" customHeight="1">
      <c r="B591" s="1"/>
      <c r="C591" s="14" t="s">
        <v>1540</v>
      </c>
      <c r="D591" s="12"/>
      <c r="E591" s="56">
        <v>0</v>
      </c>
      <c r="F591" s="57">
        <v>0</v>
      </c>
      <c r="G591" s="58">
        <v>0</v>
      </c>
      <c r="H591" s="48"/>
      <c r="I591" s="56">
        <v>0</v>
      </c>
      <c r="J591" s="57">
        <v>0</v>
      </c>
      <c r="K591" s="58">
        <v>0</v>
      </c>
      <c r="L591" s="48"/>
      <c r="M591" s="56">
        <v>0</v>
      </c>
      <c r="N591" s="57">
        <v>0</v>
      </c>
      <c r="O591" s="58">
        <v>0</v>
      </c>
      <c r="P591" s="48"/>
      <c r="Q591" s="56">
        <v>0</v>
      </c>
      <c r="R591" s="57">
        <v>0</v>
      </c>
      <c r="S591" s="58">
        <v>0</v>
      </c>
      <c r="T591" s="6"/>
    </row>
    <row r="592" spans="2:20" ht="25.5" customHeight="1">
      <c r="B592" s="1"/>
      <c r="C592" s="13" t="s">
        <v>1541</v>
      </c>
      <c r="D592" s="11"/>
      <c r="E592" s="52">
        <v>0</v>
      </c>
      <c r="F592" s="53">
        <v>0</v>
      </c>
      <c r="G592" s="54">
        <v>0</v>
      </c>
      <c r="H592" s="55"/>
      <c r="I592" s="52">
        <v>0</v>
      </c>
      <c r="J592" s="53">
        <v>0</v>
      </c>
      <c r="K592" s="54">
        <v>0</v>
      </c>
      <c r="L592" s="55"/>
      <c r="M592" s="52">
        <v>0</v>
      </c>
      <c r="N592" s="53">
        <v>0</v>
      </c>
      <c r="O592" s="54">
        <v>0</v>
      </c>
      <c r="P592" s="55"/>
      <c r="Q592" s="52">
        <v>0</v>
      </c>
      <c r="R592" s="53">
        <v>0</v>
      </c>
      <c r="S592" s="54">
        <v>0</v>
      </c>
      <c r="T592" s="6"/>
    </row>
    <row r="593" spans="2:20" ht="25.5" customHeight="1">
      <c r="B593" s="1"/>
      <c r="C593" s="14" t="s">
        <v>1542</v>
      </c>
      <c r="D593" s="12"/>
      <c r="E593" s="56">
        <v>0</v>
      </c>
      <c r="F593" s="57">
        <v>0</v>
      </c>
      <c r="G593" s="58">
        <v>0</v>
      </c>
      <c r="H593" s="48"/>
      <c r="I593" s="56">
        <v>0</v>
      </c>
      <c r="J593" s="57">
        <v>0</v>
      </c>
      <c r="K593" s="58">
        <v>0</v>
      </c>
      <c r="L593" s="48"/>
      <c r="M593" s="56">
        <v>0</v>
      </c>
      <c r="N593" s="57">
        <v>0</v>
      </c>
      <c r="O593" s="58">
        <v>0</v>
      </c>
      <c r="P593" s="48"/>
      <c r="Q593" s="56">
        <v>0</v>
      </c>
      <c r="R593" s="57">
        <v>0</v>
      </c>
      <c r="S593" s="58">
        <v>0</v>
      </c>
      <c r="T593" s="6"/>
    </row>
    <row r="594" spans="2:20" ht="25.5" customHeight="1">
      <c r="B594" s="1"/>
      <c r="C594" s="13" t="s">
        <v>1543</v>
      </c>
      <c r="D594" s="11"/>
      <c r="E594" s="52">
        <v>0</v>
      </c>
      <c r="F594" s="53">
        <v>0</v>
      </c>
      <c r="G594" s="54">
        <v>0</v>
      </c>
      <c r="H594" s="55"/>
      <c r="I594" s="52">
        <v>0</v>
      </c>
      <c r="J594" s="53">
        <v>0</v>
      </c>
      <c r="K594" s="54">
        <v>0</v>
      </c>
      <c r="L594" s="55"/>
      <c r="M594" s="52">
        <v>52552718.869999997</v>
      </c>
      <c r="N594" s="53">
        <v>52552718.869999997</v>
      </c>
      <c r="O594" s="54">
        <v>0</v>
      </c>
      <c r="P594" s="55"/>
      <c r="Q594" s="52">
        <v>52552718.869999997</v>
      </c>
      <c r="R594" s="53">
        <v>52552718.869999997</v>
      </c>
      <c r="S594" s="54">
        <v>0</v>
      </c>
      <c r="T594" s="6"/>
    </row>
    <row r="595" spans="2:20">
      <c r="B595" s="1"/>
      <c r="C595" s="14" t="s">
        <v>1544</v>
      </c>
      <c r="D595" s="12"/>
      <c r="E595" s="56">
        <v>363664616361.81</v>
      </c>
      <c r="F595" s="57">
        <v>165388092.330017</v>
      </c>
      <c r="G595" s="58">
        <v>363499228269.47998</v>
      </c>
      <c r="H595" s="48"/>
      <c r="I595" s="56">
        <v>11110690925.93</v>
      </c>
      <c r="J595" s="57">
        <v>45648317.059998997</v>
      </c>
      <c r="K595" s="58">
        <v>11065042608.870001</v>
      </c>
      <c r="L595" s="48"/>
      <c r="M595" s="56">
        <v>4219897135.9400001</v>
      </c>
      <c r="N595" s="57">
        <v>87576976.040000007</v>
      </c>
      <c r="O595" s="58">
        <v>4132320159.9000001</v>
      </c>
      <c r="P595" s="48"/>
      <c r="Q595" s="56">
        <v>378995204423.67999</v>
      </c>
      <c r="R595" s="57">
        <v>298613385.42999297</v>
      </c>
      <c r="S595" s="58">
        <v>378696591038.25</v>
      </c>
      <c r="T595" s="6"/>
    </row>
    <row r="596" spans="2:20">
      <c r="B596" s="1"/>
      <c r="C596" s="13" t="s">
        <v>1545</v>
      </c>
      <c r="D596" s="11"/>
      <c r="E596" s="52">
        <v>363499228269.47998</v>
      </c>
      <c r="F596" s="53">
        <v>0</v>
      </c>
      <c r="G596" s="54">
        <v>363499228269.47998</v>
      </c>
      <c r="H596" s="55"/>
      <c r="I596" s="52">
        <v>11065042608.870001</v>
      </c>
      <c r="J596" s="53">
        <v>0</v>
      </c>
      <c r="K596" s="54">
        <v>11065042608.870001</v>
      </c>
      <c r="L596" s="55"/>
      <c r="M596" s="52">
        <v>4132320159.9000001</v>
      </c>
      <c r="N596" s="53">
        <v>0</v>
      </c>
      <c r="O596" s="54">
        <v>4132320159.9000001</v>
      </c>
      <c r="P596" s="55"/>
      <c r="Q596" s="52">
        <v>378696591038.25</v>
      </c>
      <c r="R596" s="53">
        <v>0</v>
      </c>
      <c r="S596" s="54">
        <v>378696591038.25</v>
      </c>
      <c r="T596" s="6"/>
    </row>
    <row r="597" spans="2:20">
      <c r="B597" s="1"/>
      <c r="C597" s="14" t="s">
        <v>1546</v>
      </c>
      <c r="D597" s="12"/>
      <c r="E597" s="56">
        <v>165388092.33000001</v>
      </c>
      <c r="F597" s="57">
        <v>165388092.33000001</v>
      </c>
      <c r="G597" s="58">
        <v>0</v>
      </c>
      <c r="H597" s="48"/>
      <c r="I597" s="56">
        <v>45648317.060000002</v>
      </c>
      <c r="J597" s="57">
        <v>45648317.060000002</v>
      </c>
      <c r="K597" s="58">
        <v>0</v>
      </c>
      <c r="L597" s="48"/>
      <c r="M597" s="56">
        <v>24044839.129999999</v>
      </c>
      <c r="N597" s="57">
        <v>24044839.129999999</v>
      </c>
      <c r="O597" s="58">
        <v>0</v>
      </c>
      <c r="P597" s="48"/>
      <c r="Q597" s="56">
        <v>235081248.52000001</v>
      </c>
      <c r="R597" s="57">
        <v>235081248.52000001</v>
      </c>
      <c r="S597" s="58">
        <v>0</v>
      </c>
      <c r="T597" s="6"/>
    </row>
    <row r="598" spans="2:20">
      <c r="B598" s="1"/>
      <c r="C598" s="13" t="s">
        <v>1547</v>
      </c>
      <c r="D598" s="11"/>
      <c r="E598" s="52">
        <v>0</v>
      </c>
      <c r="F598" s="53">
        <v>0</v>
      </c>
      <c r="G598" s="54">
        <v>0</v>
      </c>
      <c r="H598" s="55"/>
      <c r="I598" s="52">
        <v>0</v>
      </c>
      <c r="J598" s="53">
        <v>0</v>
      </c>
      <c r="K598" s="54">
        <v>0</v>
      </c>
      <c r="L598" s="55"/>
      <c r="M598" s="52">
        <v>0</v>
      </c>
      <c r="N598" s="53">
        <v>0</v>
      </c>
      <c r="O598" s="54">
        <v>0</v>
      </c>
      <c r="P598" s="55"/>
      <c r="Q598" s="52">
        <v>0</v>
      </c>
      <c r="R598" s="53">
        <v>0</v>
      </c>
      <c r="S598" s="54">
        <v>0</v>
      </c>
      <c r="T598" s="6"/>
    </row>
    <row r="599" spans="2:20">
      <c r="B599" s="1"/>
      <c r="C599" s="14" t="s">
        <v>1548</v>
      </c>
      <c r="D599" s="12"/>
      <c r="E599" s="56">
        <v>0</v>
      </c>
      <c r="F599" s="57">
        <v>0</v>
      </c>
      <c r="G599" s="58">
        <v>0</v>
      </c>
      <c r="H599" s="48"/>
      <c r="I599" s="56">
        <v>0</v>
      </c>
      <c r="J599" s="57">
        <v>0</v>
      </c>
      <c r="K599" s="58">
        <v>0</v>
      </c>
      <c r="L599" s="48"/>
      <c r="M599" s="56">
        <v>0</v>
      </c>
      <c r="N599" s="57">
        <v>0</v>
      </c>
      <c r="O599" s="58">
        <v>0</v>
      </c>
      <c r="P599" s="48"/>
      <c r="Q599" s="56">
        <v>0</v>
      </c>
      <c r="R599" s="57">
        <v>0</v>
      </c>
      <c r="S599" s="58">
        <v>0</v>
      </c>
      <c r="T599" s="6"/>
    </row>
    <row r="600" spans="2:20">
      <c r="B600" s="1"/>
      <c r="C600" s="13" t="s">
        <v>1549</v>
      </c>
      <c r="D600" s="11"/>
      <c r="E600" s="52">
        <v>0</v>
      </c>
      <c r="F600" s="53">
        <v>0</v>
      </c>
      <c r="G600" s="54">
        <v>0</v>
      </c>
      <c r="H600" s="55"/>
      <c r="I600" s="52">
        <v>0</v>
      </c>
      <c r="J600" s="53">
        <v>0</v>
      </c>
      <c r="K600" s="54">
        <v>0</v>
      </c>
      <c r="L600" s="55"/>
      <c r="M600" s="52">
        <v>63532136.909999996</v>
      </c>
      <c r="N600" s="53">
        <v>63532136.909999996</v>
      </c>
      <c r="O600" s="54">
        <v>0</v>
      </c>
      <c r="P600" s="55"/>
      <c r="Q600" s="52">
        <v>63532136.909999996</v>
      </c>
      <c r="R600" s="53">
        <v>63532136.909999996</v>
      </c>
      <c r="S600" s="54">
        <v>0</v>
      </c>
      <c r="T600" s="6"/>
    </row>
    <row r="601" spans="2:20">
      <c r="B601" s="1"/>
      <c r="C601" s="14" t="s">
        <v>1550</v>
      </c>
      <c r="D601" s="12"/>
      <c r="E601" s="56">
        <v>232709031402.57999</v>
      </c>
      <c r="F601" s="57">
        <v>3332924135.8699651</v>
      </c>
      <c r="G601" s="58">
        <v>229376107266.70999</v>
      </c>
      <c r="H601" s="48"/>
      <c r="I601" s="56">
        <v>198313196005.85001</v>
      </c>
      <c r="J601" s="57">
        <v>7483526667.9400024</v>
      </c>
      <c r="K601" s="58">
        <v>190829669337.91</v>
      </c>
      <c r="L601" s="48"/>
      <c r="M601" s="56">
        <v>24503491620.360001</v>
      </c>
      <c r="N601" s="57">
        <v>2863054384.4600029</v>
      </c>
      <c r="O601" s="58">
        <v>21640437235.900002</v>
      </c>
      <c r="P601" s="48"/>
      <c r="Q601" s="56">
        <v>455525719028.78998</v>
      </c>
      <c r="R601" s="57">
        <v>13679505188.27002</v>
      </c>
      <c r="S601" s="58">
        <v>441846213840.52002</v>
      </c>
      <c r="T601" s="6"/>
    </row>
    <row r="602" spans="2:20">
      <c r="B602" s="1"/>
      <c r="C602" s="13" t="s">
        <v>1551</v>
      </c>
      <c r="D602" s="11"/>
      <c r="E602" s="52">
        <v>3203578559.79</v>
      </c>
      <c r="F602" s="53">
        <v>3203578559.79</v>
      </c>
      <c r="G602" s="54">
        <v>0</v>
      </c>
      <c r="H602" s="55"/>
      <c r="I602" s="52">
        <v>30386997.620000001</v>
      </c>
      <c r="J602" s="53">
        <v>30386997.620000001</v>
      </c>
      <c r="K602" s="54">
        <v>0</v>
      </c>
      <c r="L602" s="55"/>
      <c r="M602" s="52">
        <v>168976192.91</v>
      </c>
      <c r="N602" s="53">
        <v>168976192.91</v>
      </c>
      <c r="O602" s="54">
        <v>0</v>
      </c>
      <c r="P602" s="55"/>
      <c r="Q602" s="52">
        <v>3402941750.3200002</v>
      </c>
      <c r="R602" s="53">
        <v>3402941750.3200002</v>
      </c>
      <c r="S602" s="54">
        <v>0</v>
      </c>
      <c r="T602" s="6"/>
    </row>
    <row r="603" spans="2:20">
      <c r="B603" s="1"/>
      <c r="C603" s="14" t="s">
        <v>1552</v>
      </c>
      <c r="D603" s="12"/>
      <c r="E603" s="56">
        <v>0</v>
      </c>
      <c r="F603" s="57">
        <v>0</v>
      </c>
      <c r="G603" s="58">
        <v>0</v>
      </c>
      <c r="H603" s="48"/>
      <c r="I603" s="56">
        <v>0</v>
      </c>
      <c r="J603" s="57">
        <v>0</v>
      </c>
      <c r="K603" s="58">
        <v>0</v>
      </c>
      <c r="L603" s="48"/>
      <c r="M603" s="56">
        <v>79380482.730000004</v>
      </c>
      <c r="N603" s="57">
        <v>79380482.730000004</v>
      </c>
      <c r="O603" s="58">
        <v>0</v>
      </c>
      <c r="P603" s="48"/>
      <c r="Q603" s="56">
        <v>79380482.730000004</v>
      </c>
      <c r="R603" s="57">
        <v>79380482.730000004</v>
      </c>
      <c r="S603" s="58">
        <v>0</v>
      </c>
      <c r="T603" s="6"/>
    </row>
    <row r="604" spans="2:20" ht="25.5" customHeight="1">
      <c r="B604" s="1"/>
      <c r="C604" s="13" t="s">
        <v>1553</v>
      </c>
      <c r="D604" s="11"/>
      <c r="E604" s="52">
        <v>0</v>
      </c>
      <c r="F604" s="53">
        <v>0</v>
      </c>
      <c r="G604" s="54">
        <v>0</v>
      </c>
      <c r="H604" s="55"/>
      <c r="I604" s="52">
        <v>30386997.620000001</v>
      </c>
      <c r="J604" s="53">
        <v>30386997.620000001</v>
      </c>
      <c r="K604" s="54">
        <v>0</v>
      </c>
      <c r="L604" s="55"/>
      <c r="M604" s="52">
        <v>69632315.909999996</v>
      </c>
      <c r="N604" s="53">
        <v>69632315.909999996</v>
      </c>
      <c r="O604" s="54">
        <v>0</v>
      </c>
      <c r="P604" s="55"/>
      <c r="Q604" s="52">
        <v>100019313.53</v>
      </c>
      <c r="R604" s="53">
        <v>100019313.53</v>
      </c>
      <c r="S604" s="54">
        <v>0</v>
      </c>
      <c r="T604" s="6"/>
    </row>
    <row r="605" spans="2:20" ht="25.5" customHeight="1">
      <c r="B605" s="1"/>
      <c r="C605" s="14" t="s">
        <v>1554</v>
      </c>
      <c r="D605" s="12"/>
      <c r="E605" s="56">
        <v>1487638181.47</v>
      </c>
      <c r="F605" s="57">
        <v>1487638181.47</v>
      </c>
      <c r="G605" s="58">
        <v>0</v>
      </c>
      <c r="H605" s="48"/>
      <c r="I605" s="56">
        <v>0</v>
      </c>
      <c r="J605" s="57">
        <v>0</v>
      </c>
      <c r="K605" s="58">
        <v>0</v>
      </c>
      <c r="L605" s="48"/>
      <c r="M605" s="56">
        <v>1135415.53</v>
      </c>
      <c r="N605" s="57">
        <v>1135415.53</v>
      </c>
      <c r="O605" s="58">
        <v>0</v>
      </c>
      <c r="P605" s="48"/>
      <c r="Q605" s="56">
        <v>1488773597</v>
      </c>
      <c r="R605" s="57">
        <v>1488773597</v>
      </c>
      <c r="S605" s="58">
        <v>0</v>
      </c>
      <c r="T605" s="6"/>
    </row>
    <row r="606" spans="2:20" ht="25.5" customHeight="1">
      <c r="B606" s="1"/>
      <c r="C606" s="13" t="s">
        <v>1555</v>
      </c>
      <c r="D606" s="11"/>
      <c r="E606" s="52">
        <v>1715940378.3199999</v>
      </c>
      <c r="F606" s="53">
        <v>1715940378.3199999</v>
      </c>
      <c r="G606" s="54">
        <v>0</v>
      </c>
      <c r="H606" s="55"/>
      <c r="I606" s="52">
        <v>0</v>
      </c>
      <c r="J606" s="53">
        <v>0</v>
      </c>
      <c r="K606" s="54">
        <v>0</v>
      </c>
      <c r="L606" s="55"/>
      <c r="M606" s="52">
        <v>18827978.739999998</v>
      </c>
      <c r="N606" s="53">
        <v>18827978.739999998</v>
      </c>
      <c r="O606" s="54">
        <v>0</v>
      </c>
      <c r="P606" s="55"/>
      <c r="Q606" s="52">
        <v>1734768357.0599999</v>
      </c>
      <c r="R606" s="53">
        <v>1734768357.0599999</v>
      </c>
      <c r="S606" s="54">
        <v>0</v>
      </c>
      <c r="T606" s="6"/>
    </row>
    <row r="607" spans="2:20">
      <c r="B607" s="1"/>
      <c r="C607" s="14" t="s">
        <v>1556</v>
      </c>
      <c r="D607" s="12"/>
      <c r="E607" s="56">
        <v>0</v>
      </c>
      <c r="F607" s="57">
        <v>0</v>
      </c>
      <c r="G607" s="58">
        <v>0</v>
      </c>
      <c r="H607" s="48"/>
      <c r="I607" s="56">
        <v>454021.07</v>
      </c>
      <c r="J607" s="57">
        <v>454021.07</v>
      </c>
      <c r="K607" s="58">
        <v>0</v>
      </c>
      <c r="L607" s="48"/>
      <c r="M607" s="56">
        <v>36269444.649999999</v>
      </c>
      <c r="N607" s="57">
        <v>36269444.649999999</v>
      </c>
      <c r="O607" s="58">
        <v>0</v>
      </c>
      <c r="P607" s="48"/>
      <c r="Q607" s="56">
        <v>36723465.719999999</v>
      </c>
      <c r="R607" s="57">
        <v>36723465.719999999</v>
      </c>
      <c r="S607" s="58">
        <v>0</v>
      </c>
      <c r="T607" s="6"/>
    </row>
    <row r="608" spans="2:20" ht="25.5" customHeight="1">
      <c r="B608" s="1"/>
      <c r="C608" s="13" t="s">
        <v>1557</v>
      </c>
      <c r="D608" s="11"/>
      <c r="E608" s="52">
        <v>0</v>
      </c>
      <c r="F608" s="53">
        <v>0</v>
      </c>
      <c r="G608" s="54">
        <v>0</v>
      </c>
      <c r="H608" s="55"/>
      <c r="I608" s="52">
        <v>454021.07</v>
      </c>
      <c r="J608" s="53">
        <v>454021.07</v>
      </c>
      <c r="K608" s="54">
        <v>0</v>
      </c>
      <c r="L608" s="55"/>
      <c r="M608" s="52">
        <v>20291092.52</v>
      </c>
      <c r="N608" s="53">
        <v>20291092.52</v>
      </c>
      <c r="O608" s="54">
        <v>0</v>
      </c>
      <c r="P608" s="55"/>
      <c r="Q608" s="52">
        <v>20745113.59</v>
      </c>
      <c r="R608" s="53">
        <v>20745113.59</v>
      </c>
      <c r="S608" s="54">
        <v>0</v>
      </c>
      <c r="T608" s="6"/>
    </row>
    <row r="609" spans="2:20" ht="25.5" customHeight="1">
      <c r="B609" s="1"/>
      <c r="C609" s="14" t="s">
        <v>1558</v>
      </c>
      <c r="D609" s="12"/>
      <c r="E609" s="56">
        <v>0</v>
      </c>
      <c r="F609" s="57">
        <v>0</v>
      </c>
      <c r="G609" s="58">
        <v>0</v>
      </c>
      <c r="H609" s="48"/>
      <c r="I609" s="56">
        <v>0</v>
      </c>
      <c r="J609" s="57">
        <v>0</v>
      </c>
      <c r="K609" s="58">
        <v>0</v>
      </c>
      <c r="L609" s="48"/>
      <c r="M609" s="56">
        <v>0</v>
      </c>
      <c r="N609" s="57">
        <v>0</v>
      </c>
      <c r="O609" s="58">
        <v>0</v>
      </c>
      <c r="P609" s="48"/>
      <c r="Q609" s="56">
        <v>0</v>
      </c>
      <c r="R609" s="57">
        <v>0</v>
      </c>
      <c r="S609" s="58">
        <v>0</v>
      </c>
      <c r="T609" s="6"/>
    </row>
    <row r="610" spans="2:20" ht="25.5" customHeight="1">
      <c r="B610" s="1"/>
      <c r="C610" s="13" t="s">
        <v>1559</v>
      </c>
      <c r="D610" s="11"/>
      <c r="E610" s="52">
        <v>0</v>
      </c>
      <c r="F610" s="53">
        <v>0</v>
      </c>
      <c r="G610" s="54">
        <v>0</v>
      </c>
      <c r="H610" s="55"/>
      <c r="I610" s="52">
        <v>0</v>
      </c>
      <c r="J610" s="53">
        <v>0</v>
      </c>
      <c r="K610" s="54">
        <v>0</v>
      </c>
      <c r="L610" s="55"/>
      <c r="M610" s="52">
        <v>15978352.130000001</v>
      </c>
      <c r="N610" s="53">
        <v>15978352.130000001</v>
      </c>
      <c r="O610" s="54">
        <v>0</v>
      </c>
      <c r="P610" s="55"/>
      <c r="Q610" s="52">
        <v>15978352.130000001</v>
      </c>
      <c r="R610" s="53">
        <v>15978352.130000001</v>
      </c>
      <c r="S610" s="54">
        <v>0</v>
      </c>
      <c r="T610" s="6"/>
    </row>
    <row r="611" spans="2:20">
      <c r="B611" s="1"/>
      <c r="C611" s="14" t="s">
        <v>1560</v>
      </c>
      <c r="D611" s="12"/>
      <c r="E611" s="56">
        <v>0</v>
      </c>
      <c r="F611" s="57">
        <v>0</v>
      </c>
      <c r="G611" s="58">
        <v>0</v>
      </c>
      <c r="H611" s="48"/>
      <c r="I611" s="56">
        <v>0</v>
      </c>
      <c r="J611" s="57">
        <v>0</v>
      </c>
      <c r="K611" s="58">
        <v>0</v>
      </c>
      <c r="L611" s="48"/>
      <c r="M611" s="56">
        <v>85224590.159999996</v>
      </c>
      <c r="N611" s="57">
        <v>0</v>
      </c>
      <c r="O611" s="58">
        <v>85224590.159999996</v>
      </c>
      <c r="P611" s="48"/>
      <c r="Q611" s="56">
        <v>85224590.159999996</v>
      </c>
      <c r="R611" s="57">
        <v>0</v>
      </c>
      <c r="S611" s="58">
        <v>85224590.159999996</v>
      </c>
      <c r="T611" s="6"/>
    </row>
    <row r="612" spans="2:20" ht="25.5" customHeight="1">
      <c r="B612" s="1"/>
      <c r="C612" s="13" t="s">
        <v>1561</v>
      </c>
      <c r="D612" s="11"/>
      <c r="E612" s="52">
        <v>0</v>
      </c>
      <c r="F612" s="53">
        <v>0</v>
      </c>
      <c r="G612" s="54">
        <v>0</v>
      </c>
      <c r="H612" s="55"/>
      <c r="I612" s="52">
        <v>0</v>
      </c>
      <c r="J612" s="53">
        <v>0</v>
      </c>
      <c r="K612" s="54">
        <v>0</v>
      </c>
      <c r="L612" s="55"/>
      <c r="M612" s="52">
        <v>85224590.159999996</v>
      </c>
      <c r="N612" s="53">
        <v>0</v>
      </c>
      <c r="O612" s="54">
        <v>85224590.159999996</v>
      </c>
      <c r="P612" s="55"/>
      <c r="Q612" s="52">
        <v>85224590.159999996</v>
      </c>
      <c r="R612" s="53">
        <v>0</v>
      </c>
      <c r="S612" s="54">
        <v>85224590.159999996</v>
      </c>
      <c r="T612" s="6"/>
    </row>
    <row r="613" spans="2:20" ht="25.5" customHeight="1">
      <c r="B613" s="1"/>
      <c r="C613" s="14" t="s">
        <v>1562</v>
      </c>
      <c r="D613" s="12"/>
      <c r="E613" s="56">
        <v>0</v>
      </c>
      <c r="F613" s="57">
        <v>0</v>
      </c>
      <c r="G613" s="58">
        <v>0</v>
      </c>
      <c r="H613" s="48"/>
      <c r="I613" s="56">
        <v>0</v>
      </c>
      <c r="J613" s="57">
        <v>0</v>
      </c>
      <c r="K613" s="58">
        <v>0</v>
      </c>
      <c r="L613" s="48"/>
      <c r="M613" s="56">
        <v>0</v>
      </c>
      <c r="N613" s="57">
        <v>0</v>
      </c>
      <c r="O613" s="58">
        <v>0</v>
      </c>
      <c r="P613" s="48"/>
      <c r="Q613" s="56">
        <v>0</v>
      </c>
      <c r="R613" s="57">
        <v>0</v>
      </c>
      <c r="S613" s="58">
        <v>0</v>
      </c>
      <c r="T613" s="6"/>
    </row>
    <row r="614" spans="2:20" ht="25.5" customHeight="1">
      <c r="B614" s="1"/>
      <c r="C614" s="13" t="s">
        <v>1563</v>
      </c>
      <c r="D614" s="11"/>
      <c r="E614" s="52">
        <v>0</v>
      </c>
      <c r="F614" s="53">
        <v>0</v>
      </c>
      <c r="G614" s="54">
        <v>0</v>
      </c>
      <c r="H614" s="55"/>
      <c r="I614" s="52">
        <v>0</v>
      </c>
      <c r="J614" s="53">
        <v>0</v>
      </c>
      <c r="K614" s="54">
        <v>0</v>
      </c>
      <c r="L614" s="55"/>
      <c r="M614" s="52">
        <v>0</v>
      </c>
      <c r="N614" s="53">
        <v>0</v>
      </c>
      <c r="O614" s="54">
        <v>0</v>
      </c>
      <c r="P614" s="55"/>
      <c r="Q614" s="52">
        <v>0</v>
      </c>
      <c r="R614" s="53">
        <v>0</v>
      </c>
      <c r="S614" s="54">
        <v>0</v>
      </c>
      <c r="T614" s="6"/>
    </row>
    <row r="615" spans="2:20" ht="25.5" customHeight="1">
      <c r="B615" s="1"/>
      <c r="C615" s="14" t="s">
        <v>1564</v>
      </c>
      <c r="D615" s="12"/>
      <c r="E615" s="56">
        <v>0</v>
      </c>
      <c r="F615" s="57">
        <v>0</v>
      </c>
      <c r="G615" s="58">
        <v>0</v>
      </c>
      <c r="H615" s="48"/>
      <c r="I615" s="56">
        <v>0</v>
      </c>
      <c r="J615" s="57">
        <v>0</v>
      </c>
      <c r="K615" s="58">
        <v>0</v>
      </c>
      <c r="L615" s="48"/>
      <c r="M615" s="56">
        <v>0</v>
      </c>
      <c r="N615" s="57">
        <v>0</v>
      </c>
      <c r="O615" s="58">
        <v>0</v>
      </c>
      <c r="P615" s="48"/>
      <c r="Q615" s="56">
        <v>0</v>
      </c>
      <c r="R615" s="57">
        <v>0</v>
      </c>
      <c r="S615" s="58">
        <v>0</v>
      </c>
      <c r="T615" s="6"/>
    </row>
    <row r="616" spans="2:20" ht="25.5" customHeight="1">
      <c r="B616" s="1"/>
      <c r="C616" s="13" t="s">
        <v>1565</v>
      </c>
      <c r="D616" s="11"/>
      <c r="E616" s="52">
        <v>0</v>
      </c>
      <c r="F616" s="53">
        <v>0</v>
      </c>
      <c r="G616" s="54">
        <v>0</v>
      </c>
      <c r="H616" s="55"/>
      <c r="I616" s="52">
        <v>0</v>
      </c>
      <c r="J616" s="53">
        <v>0</v>
      </c>
      <c r="K616" s="54">
        <v>0</v>
      </c>
      <c r="L616" s="55"/>
      <c r="M616" s="52">
        <v>0</v>
      </c>
      <c r="N616" s="53">
        <v>0</v>
      </c>
      <c r="O616" s="54">
        <v>0</v>
      </c>
      <c r="P616" s="55"/>
      <c r="Q616" s="52">
        <v>0</v>
      </c>
      <c r="R616" s="53">
        <v>0</v>
      </c>
      <c r="S616" s="54">
        <v>0</v>
      </c>
      <c r="T616" s="6"/>
    </row>
    <row r="617" spans="2:20">
      <c r="B617" s="1"/>
      <c r="C617" s="14" t="s">
        <v>1566</v>
      </c>
      <c r="D617" s="12"/>
      <c r="E617" s="56">
        <v>0</v>
      </c>
      <c r="F617" s="57">
        <v>0</v>
      </c>
      <c r="G617" s="58">
        <v>0</v>
      </c>
      <c r="H617" s="48"/>
      <c r="I617" s="56">
        <v>0</v>
      </c>
      <c r="J617" s="57">
        <v>0</v>
      </c>
      <c r="K617" s="58">
        <v>0</v>
      </c>
      <c r="L617" s="48"/>
      <c r="M617" s="56">
        <v>374424305.02999997</v>
      </c>
      <c r="N617" s="57">
        <v>285998.08000000002</v>
      </c>
      <c r="O617" s="58">
        <v>374138306.94999999</v>
      </c>
      <c r="P617" s="48"/>
      <c r="Q617" s="56">
        <v>374424305.02999997</v>
      </c>
      <c r="R617" s="57">
        <v>285998.08000000002</v>
      </c>
      <c r="S617" s="58">
        <v>374138306.94999999</v>
      </c>
      <c r="T617" s="6"/>
    </row>
    <row r="618" spans="2:20">
      <c r="B618" s="1"/>
      <c r="C618" s="13" t="s">
        <v>1567</v>
      </c>
      <c r="D618" s="11"/>
      <c r="E618" s="52">
        <v>0</v>
      </c>
      <c r="F618" s="53">
        <v>0</v>
      </c>
      <c r="G618" s="54">
        <v>0</v>
      </c>
      <c r="H618" s="55"/>
      <c r="I618" s="52">
        <v>0</v>
      </c>
      <c r="J618" s="53">
        <v>0</v>
      </c>
      <c r="K618" s="54">
        <v>0</v>
      </c>
      <c r="L618" s="55"/>
      <c r="M618" s="52">
        <v>374138306.94999999</v>
      </c>
      <c r="N618" s="53">
        <v>0</v>
      </c>
      <c r="O618" s="54">
        <v>374138306.94999999</v>
      </c>
      <c r="P618" s="55"/>
      <c r="Q618" s="52">
        <v>374138306.94999999</v>
      </c>
      <c r="R618" s="53">
        <v>0</v>
      </c>
      <c r="S618" s="54">
        <v>374138306.94999999</v>
      </c>
      <c r="T618" s="6"/>
    </row>
    <row r="619" spans="2:20">
      <c r="B619" s="1"/>
      <c r="C619" s="14" t="s">
        <v>1568</v>
      </c>
      <c r="D619" s="12"/>
      <c r="E619" s="56">
        <v>0</v>
      </c>
      <c r="F619" s="57">
        <v>0</v>
      </c>
      <c r="G619" s="58">
        <v>0</v>
      </c>
      <c r="H619" s="48"/>
      <c r="I619" s="56">
        <v>0</v>
      </c>
      <c r="J619" s="57">
        <v>0</v>
      </c>
      <c r="K619" s="58">
        <v>0</v>
      </c>
      <c r="L619" s="48"/>
      <c r="M619" s="56">
        <v>6340.6</v>
      </c>
      <c r="N619" s="57">
        <v>6340.6</v>
      </c>
      <c r="O619" s="58">
        <v>0</v>
      </c>
      <c r="P619" s="48"/>
      <c r="Q619" s="56">
        <v>6340.6</v>
      </c>
      <c r="R619" s="57">
        <v>6340.6</v>
      </c>
      <c r="S619" s="58">
        <v>0</v>
      </c>
      <c r="T619" s="6"/>
    </row>
    <row r="620" spans="2:20" ht="25.5" customHeight="1">
      <c r="B620" s="1"/>
      <c r="C620" s="13" t="s">
        <v>1569</v>
      </c>
      <c r="D620" s="11"/>
      <c r="E620" s="52">
        <v>0</v>
      </c>
      <c r="F620" s="53">
        <v>0</v>
      </c>
      <c r="G620" s="54">
        <v>0</v>
      </c>
      <c r="H620" s="55"/>
      <c r="I620" s="52">
        <v>0</v>
      </c>
      <c r="J620" s="53">
        <v>0</v>
      </c>
      <c r="K620" s="54">
        <v>0</v>
      </c>
      <c r="L620" s="55"/>
      <c r="M620" s="52">
        <v>104267.76</v>
      </c>
      <c r="N620" s="53">
        <v>104267.76</v>
      </c>
      <c r="O620" s="54">
        <v>0</v>
      </c>
      <c r="P620" s="55"/>
      <c r="Q620" s="52">
        <v>104267.76</v>
      </c>
      <c r="R620" s="53">
        <v>104267.76</v>
      </c>
      <c r="S620" s="54">
        <v>0</v>
      </c>
      <c r="T620" s="6"/>
    </row>
    <row r="621" spans="2:20" ht="25.5" customHeight="1">
      <c r="B621" s="1"/>
      <c r="C621" s="14" t="s">
        <v>1570</v>
      </c>
      <c r="D621" s="12"/>
      <c r="E621" s="56">
        <v>0</v>
      </c>
      <c r="F621" s="57">
        <v>0</v>
      </c>
      <c r="G621" s="58">
        <v>0</v>
      </c>
      <c r="H621" s="48"/>
      <c r="I621" s="56">
        <v>0</v>
      </c>
      <c r="J621" s="57">
        <v>0</v>
      </c>
      <c r="K621" s="58">
        <v>0</v>
      </c>
      <c r="L621" s="48"/>
      <c r="M621" s="56">
        <v>0</v>
      </c>
      <c r="N621" s="57">
        <v>0</v>
      </c>
      <c r="O621" s="58">
        <v>0</v>
      </c>
      <c r="P621" s="48"/>
      <c r="Q621" s="56">
        <v>0</v>
      </c>
      <c r="R621" s="57">
        <v>0</v>
      </c>
      <c r="S621" s="58">
        <v>0</v>
      </c>
      <c r="T621" s="6"/>
    </row>
    <row r="622" spans="2:20" ht="25.5" customHeight="1">
      <c r="B622" s="1"/>
      <c r="C622" s="13" t="s">
        <v>1571</v>
      </c>
      <c r="D622" s="11"/>
      <c r="E622" s="52">
        <v>0</v>
      </c>
      <c r="F622" s="53">
        <v>0</v>
      </c>
      <c r="G622" s="54">
        <v>0</v>
      </c>
      <c r="H622" s="55"/>
      <c r="I622" s="52">
        <v>0</v>
      </c>
      <c r="J622" s="53">
        <v>0</v>
      </c>
      <c r="K622" s="54">
        <v>0</v>
      </c>
      <c r="L622" s="55"/>
      <c r="M622" s="52">
        <v>175389.72</v>
      </c>
      <c r="N622" s="53">
        <v>175389.72</v>
      </c>
      <c r="O622" s="54">
        <v>0</v>
      </c>
      <c r="P622" s="55"/>
      <c r="Q622" s="52">
        <v>175389.72</v>
      </c>
      <c r="R622" s="53">
        <v>175389.72</v>
      </c>
      <c r="S622" s="54">
        <v>0</v>
      </c>
      <c r="T622" s="6"/>
    </row>
    <row r="623" spans="2:20">
      <c r="B623" s="1"/>
      <c r="C623" s="14" t="s">
        <v>1572</v>
      </c>
      <c r="D623" s="12"/>
      <c r="E623" s="56">
        <v>1550852.07</v>
      </c>
      <c r="F623" s="57">
        <v>870274.02</v>
      </c>
      <c r="G623" s="58">
        <v>680578.05</v>
      </c>
      <c r="H623" s="48"/>
      <c r="I623" s="56">
        <v>868060.85</v>
      </c>
      <c r="J623" s="57">
        <v>63982.34</v>
      </c>
      <c r="K623" s="58">
        <v>804078.51</v>
      </c>
      <c r="L623" s="48"/>
      <c r="M623" s="56">
        <v>7222717.7800000003</v>
      </c>
      <c r="N623" s="57">
        <v>858226.74</v>
      </c>
      <c r="O623" s="58">
        <v>6364491.04</v>
      </c>
      <c r="P623" s="48"/>
      <c r="Q623" s="56">
        <v>9641630.6999999993</v>
      </c>
      <c r="R623" s="57">
        <v>1792483.1</v>
      </c>
      <c r="S623" s="58">
        <v>7849147.5999999996</v>
      </c>
      <c r="T623" s="6"/>
    </row>
    <row r="624" spans="2:20">
      <c r="B624" s="1"/>
      <c r="C624" s="13" t="s">
        <v>1573</v>
      </c>
      <c r="D624" s="11"/>
      <c r="E624" s="52">
        <v>680578.05</v>
      </c>
      <c r="F624" s="53">
        <v>0</v>
      </c>
      <c r="G624" s="54">
        <v>680578.05</v>
      </c>
      <c r="H624" s="55"/>
      <c r="I624" s="52">
        <v>804078.51</v>
      </c>
      <c r="J624" s="53">
        <v>0</v>
      </c>
      <c r="K624" s="54">
        <v>804078.51</v>
      </c>
      <c r="L624" s="55"/>
      <c r="M624" s="52">
        <v>6364491.04</v>
      </c>
      <c r="N624" s="53">
        <v>0</v>
      </c>
      <c r="O624" s="54">
        <v>6364491.04</v>
      </c>
      <c r="P624" s="55"/>
      <c r="Q624" s="52">
        <v>7849147.5999999996</v>
      </c>
      <c r="R624" s="53">
        <v>0</v>
      </c>
      <c r="S624" s="54">
        <v>7849147.5999999996</v>
      </c>
      <c r="T624" s="6"/>
    </row>
    <row r="625" spans="2:20">
      <c r="B625" s="1"/>
      <c r="C625" s="14" t="s">
        <v>1574</v>
      </c>
      <c r="D625" s="12"/>
      <c r="E625" s="56">
        <v>702214.67</v>
      </c>
      <c r="F625" s="57">
        <v>702214.67</v>
      </c>
      <c r="G625" s="58">
        <v>0</v>
      </c>
      <c r="H625" s="48"/>
      <c r="I625" s="56">
        <v>58660.54</v>
      </c>
      <c r="J625" s="57">
        <v>58660.54</v>
      </c>
      <c r="K625" s="58">
        <v>0</v>
      </c>
      <c r="L625" s="48"/>
      <c r="M625" s="56">
        <v>511.5</v>
      </c>
      <c r="N625" s="57">
        <v>511.5</v>
      </c>
      <c r="O625" s="58">
        <v>0</v>
      </c>
      <c r="P625" s="48"/>
      <c r="Q625" s="56">
        <v>761386.71</v>
      </c>
      <c r="R625" s="57">
        <v>761386.71</v>
      </c>
      <c r="S625" s="58">
        <v>0</v>
      </c>
      <c r="T625" s="6"/>
    </row>
    <row r="626" spans="2:20">
      <c r="B626" s="1"/>
      <c r="C626" s="13" t="s">
        <v>1575</v>
      </c>
      <c r="D626" s="11"/>
      <c r="E626" s="52">
        <v>0</v>
      </c>
      <c r="F626" s="53">
        <v>0</v>
      </c>
      <c r="G626" s="54">
        <v>0</v>
      </c>
      <c r="H626" s="55"/>
      <c r="I626" s="52">
        <v>2570.5500000000002</v>
      </c>
      <c r="J626" s="53">
        <v>2570.5500000000002</v>
      </c>
      <c r="K626" s="54">
        <v>0</v>
      </c>
      <c r="L626" s="55"/>
      <c r="M626" s="52">
        <v>266645.34000000003</v>
      </c>
      <c r="N626" s="53">
        <v>266645.34000000003</v>
      </c>
      <c r="O626" s="54">
        <v>0</v>
      </c>
      <c r="P626" s="55"/>
      <c r="Q626" s="52">
        <v>269215.89</v>
      </c>
      <c r="R626" s="53">
        <v>269215.89</v>
      </c>
      <c r="S626" s="54">
        <v>0</v>
      </c>
      <c r="T626" s="6"/>
    </row>
    <row r="627" spans="2:20">
      <c r="B627" s="1"/>
      <c r="C627" s="14" t="s">
        <v>1576</v>
      </c>
      <c r="D627" s="12"/>
      <c r="E627" s="56">
        <v>141883.53</v>
      </c>
      <c r="F627" s="57">
        <v>141883.53</v>
      </c>
      <c r="G627" s="58">
        <v>0</v>
      </c>
      <c r="H627" s="48"/>
      <c r="I627" s="56">
        <v>0</v>
      </c>
      <c r="J627" s="57">
        <v>0</v>
      </c>
      <c r="K627" s="58">
        <v>0</v>
      </c>
      <c r="L627" s="48"/>
      <c r="M627" s="56">
        <v>591069.9</v>
      </c>
      <c r="N627" s="57">
        <v>591069.9</v>
      </c>
      <c r="O627" s="58">
        <v>0</v>
      </c>
      <c r="P627" s="48"/>
      <c r="Q627" s="56">
        <v>732953.43</v>
      </c>
      <c r="R627" s="57">
        <v>732953.43</v>
      </c>
      <c r="S627" s="58">
        <v>0</v>
      </c>
      <c r="T627" s="6"/>
    </row>
    <row r="628" spans="2:20">
      <c r="B628" s="1"/>
      <c r="C628" s="13" t="s">
        <v>1577</v>
      </c>
      <c r="D628" s="11"/>
      <c r="E628" s="52">
        <v>26175.82</v>
      </c>
      <c r="F628" s="53">
        <v>26175.82</v>
      </c>
      <c r="G628" s="54">
        <v>0</v>
      </c>
      <c r="H628" s="55"/>
      <c r="I628" s="52">
        <v>2751.25</v>
      </c>
      <c r="J628" s="53">
        <v>2751.25</v>
      </c>
      <c r="K628" s="54">
        <v>0</v>
      </c>
      <c r="L628" s="55"/>
      <c r="M628" s="52">
        <v>0</v>
      </c>
      <c r="N628" s="53">
        <v>0</v>
      </c>
      <c r="O628" s="54">
        <v>0</v>
      </c>
      <c r="P628" s="55"/>
      <c r="Q628" s="52">
        <v>28927.07</v>
      </c>
      <c r="R628" s="53">
        <v>28927.07</v>
      </c>
      <c r="S628" s="54">
        <v>0</v>
      </c>
      <c r="T628" s="6"/>
    </row>
    <row r="629" spans="2:20">
      <c r="B629" s="1"/>
      <c r="C629" s="14" t="s">
        <v>1578</v>
      </c>
      <c r="D629" s="12"/>
      <c r="E629" s="56">
        <v>63498047410.779999</v>
      </c>
      <c r="F629" s="57">
        <v>128451167.279999</v>
      </c>
      <c r="G629" s="58">
        <v>63369596243.5</v>
      </c>
      <c r="H629" s="48"/>
      <c r="I629" s="56">
        <v>6539984997.7600002</v>
      </c>
      <c r="J629" s="57">
        <v>540218940.08000004</v>
      </c>
      <c r="K629" s="58">
        <v>5999766057.6800003</v>
      </c>
      <c r="L629" s="48"/>
      <c r="M629" s="56">
        <v>3531228228.04</v>
      </c>
      <c r="N629" s="57">
        <v>1037843404.73</v>
      </c>
      <c r="O629" s="58">
        <v>2493384823.3099999</v>
      </c>
      <c r="P629" s="48"/>
      <c r="Q629" s="56">
        <v>73569260636.580002</v>
      </c>
      <c r="R629" s="57">
        <v>1706513512.0900121</v>
      </c>
      <c r="S629" s="58">
        <v>71862747124.48999</v>
      </c>
      <c r="T629" s="6"/>
    </row>
    <row r="630" spans="2:20">
      <c r="B630" s="1"/>
      <c r="C630" s="13" t="s">
        <v>1579</v>
      </c>
      <c r="D630" s="11"/>
      <c r="E630" s="52">
        <v>63369596243.5</v>
      </c>
      <c r="F630" s="53">
        <v>0</v>
      </c>
      <c r="G630" s="54">
        <v>63369596243.5</v>
      </c>
      <c r="H630" s="55"/>
      <c r="I630" s="52">
        <v>5999766057.6800003</v>
      </c>
      <c r="J630" s="53">
        <v>0</v>
      </c>
      <c r="K630" s="54">
        <v>5999766057.6800003</v>
      </c>
      <c r="L630" s="55"/>
      <c r="M630" s="52">
        <v>2493384823.3099999</v>
      </c>
      <c r="N630" s="53">
        <v>0</v>
      </c>
      <c r="O630" s="54">
        <v>2493384823.3099999</v>
      </c>
      <c r="P630" s="55"/>
      <c r="Q630" s="52">
        <v>71862747124.490005</v>
      </c>
      <c r="R630" s="53">
        <v>0</v>
      </c>
      <c r="S630" s="54">
        <v>71862747124.490005</v>
      </c>
      <c r="T630" s="6"/>
    </row>
    <row r="631" spans="2:20">
      <c r="B631" s="1"/>
      <c r="C631" s="14" t="s">
        <v>1580</v>
      </c>
      <c r="D631" s="12"/>
      <c r="E631" s="56">
        <v>7653433.4500000002</v>
      </c>
      <c r="F631" s="57">
        <v>7653433.4500000002</v>
      </c>
      <c r="G631" s="58">
        <v>0</v>
      </c>
      <c r="H631" s="48"/>
      <c r="I631" s="56">
        <v>510336479.69</v>
      </c>
      <c r="J631" s="57">
        <v>510336479.69</v>
      </c>
      <c r="K631" s="58">
        <v>0</v>
      </c>
      <c r="L631" s="48"/>
      <c r="M631" s="56">
        <v>1020400503.83</v>
      </c>
      <c r="N631" s="57">
        <v>1020400503.83</v>
      </c>
      <c r="O631" s="58">
        <v>0</v>
      </c>
      <c r="P631" s="48"/>
      <c r="Q631" s="56">
        <v>1538390416.97</v>
      </c>
      <c r="R631" s="57">
        <v>1538390416.97</v>
      </c>
      <c r="S631" s="58">
        <v>0</v>
      </c>
      <c r="T631" s="6"/>
    </row>
    <row r="632" spans="2:20">
      <c r="B632" s="1"/>
      <c r="C632" s="13" t="s">
        <v>1581</v>
      </c>
      <c r="D632" s="11"/>
      <c r="E632" s="52">
        <v>0</v>
      </c>
      <c r="F632" s="53">
        <v>0</v>
      </c>
      <c r="G632" s="54">
        <v>0</v>
      </c>
      <c r="H632" s="55"/>
      <c r="I632" s="52">
        <v>29158436.449999999</v>
      </c>
      <c r="J632" s="53">
        <v>29158436.449999999</v>
      </c>
      <c r="K632" s="54">
        <v>0</v>
      </c>
      <c r="L632" s="55"/>
      <c r="M632" s="52">
        <v>10949980.119999999</v>
      </c>
      <c r="N632" s="53">
        <v>10949980.119999999</v>
      </c>
      <c r="O632" s="54">
        <v>0</v>
      </c>
      <c r="P632" s="55"/>
      <c r="Q632" s="52">
        <v>40108416.57</v>
      </c>
      <c r="R632" s="53">
        <v>40108416.57</v>
      </c>
      <c r="S632" s="54">
        <v>0</v>
      </c>
      <c r="T632" s="6"/>
    </row>
    <row r="633" spans="2:20">
      <c r="B633" s="1"/>
      <c r="C633" s="14" t="s">
        <v>1582</v>
      </c>
      <c r="D633" s="12"/>
      <c r="E633" s="56">
        <v>120471008.70999999</v>
      </c>
      <c r="F633" s="57">
        <v>120471008.70999999</v>
      </c>
      <c r="G633" s="58">
        <v>0</v>
      </c>
      <c r="H633" s="48"/>
      <c r="I633" s="56">
        <v>0</v>
      </c>
      <c r="J633" s="57">
        <v>0</v>
      </c>
      <c r="K633" s="58">
        <v>0</v>
      </c>
      <c r="L633" s="48"/>
      <c r="M633" s="56">
        <v>4248475.7</v>
      </c>
      <c r="N633" s="57">
        <v>4248475.7</v>
      </c>
      <c r="O633" s="58">
        <v>0</v>
      </c>
      <c r="P633" s="48"/>
      <c r="Q633" s="56">
        <v>124719484.41</v>
      </c>
      <c r="R633" s="57">
        <v>124719484.41</v>
      </c>
      <c r="S633" s="58">
        <v>0</v>
      </c>
      <c r="T633" s="6"/>
    </row>
    <row r="634" spans="2:20">
      <c r="B634" s="1"/>
      <c r="C634" s="13" t="s">
        <v>1583</v>
      </c>
      <c r="D634" s="11"/>
      <c r="E634" s="52">
        <v>326725.12</v>
      </c>
      <c r="F634" s="53">
        <v>326725.12</v>
      </c>
      <c r="G634" s="54">
        <v>0</v>
      </c>
      <c r="H634" s="55"/>
      <c r="I634" s="52">
        <v>724023.94</v>
      </c>
      <c r="J634" s="53">
        <v>724023.94</v>
      </c>
      <c r="K634" s="54">
        <v>0</v>
      </c>
      <c r="L634" s="55"/>
      <c r="M634" s="52">
        <v>2244445.08</v>
      </c>
      <c r="N634" s="53">
        <v>2244445.08</v>
      </c>
      <c r="O634" s="54">
        <v>0</v>
      </c>
      <c r="P634" s="55"/>
      <c r="Q634" s="52">
        <v>3295194.14</v>
      </c>
      <c r="R634" s="53">
        <v>3295194.14</v>
      </c>
      <c r="S634" s="54">
        <v>0</v>
      </c>
      <c r="T634" s="6"/>
    </row>
    <row r="635" spans="2:20">
      <c r="B635" s="1"/>
      <c r="C635" s="14" t="s">
        <v>1584</v>
      </c>
      <c r="D635" s="12"/>
      <c r="E635" s="56">
        <v>0</v>
      </c>
      <c r="F635" s="57">
        <v>0</v>
      </c>
      <c r="G635" s="58">
        <v>0</v>
      </c>
      <c r="H635" s="48"/>
      <c r="I635" s="56">
        <v>632067.91</v>
      </c>
      <c r="J635" s="57">
        <v>632067.91</v>
      </c>
      <c r="K635" s="58">
        <v>0</v>
      </c>
      <c r="L635" s="48"/>
      <c r="M635" s="56">
        <v>3373999.25</v>
      </c>
      <c r="N635" s="57">
        <v>1707408.61</v>
      </c>
      <c r="O635" s="58">
        <v>1666590.64</v>
      </c>
      <c r="P635" s="48"/>
      <c r="Q635" s="56">
        <v>4006067.16</v>
      </c>
      <c r="R635" s="57">
        <v>2339476.52</v>
      </c>
      <c r="S635" s="58">
        <v>1666590.64</v>
      </c>
      <c r="T635" s="6"/>
    </row>
    <row r="636" spans="2:20">
      <c r="B636" s="1"/>
      <c r="C636" s="13" t="s">
        <v>1585</v>
      </c>
      <c r="D636" s="11"/>
      <c r="E636" s="52">
        <v>0</v>
      </c>
      <c r="F636" s="53">
        <v>0</v>
      </c>
      <c r="G636" s="54">
        <v>0</v>
      </c>
      <c r="H636" s="55"/>
      <c r="I636" s="52">
        <v>0</v>
      </c>
      <c r="J636" s="53">
        <v>0</v>
      </c>
      <c r="K636" s="54">
        <v>0</v>
      </c>
      <c r="L636" s="55"/>
      <c r="M636" s="52">
        <v>1666590.64</v>
      </c>
      <c r="N636" s="53">
        <v>0</v>
      </c>
      <c r="O636" s="54">
        <v>1666590.64</v>
      </c>
      <c r="P636" s="55"/>
      <c r="Q636" s="52">
        <v>1666590.64</v>
      </c>
      <c r="R636" s="53">
        <v>0</v>
      </c>
      <c r="S636" s="54">
        <v>1666590.64</v>
      </c>
      <c r="T636" s="6"/>
    </row>
    <row r="637" spans="2:20">
      <c r="B637" s="1"/>
      <c r="C637" s="14" t="s">
        <v>1586</v>
      </c>
      <c r="D637" s="12"/>
      <c r="E637" s="56">
        <v>0</v>
      </c>
      <c r="F637" s="57">
        <v>0</v>
      </c>
      <c r="G637" s="58">
        <v>0</v>
      </c>
      <c r="H637" s="48"/>
      <c r="I637" s="56">
        <v>0</v>
      </c>
      <c r="J637" s="57">
        <v>0</v>
      </c>
      <c r="K637" s="58">
        <v>0</v>
      </c>
      <c r="L637" s="48"/>
      <c r="M637" s="56">
        <v>0</v>
      </c>
      <c r="N637" s="57">
        <v>0</v>
      </c>
      <c r="O637" s="58">
        <v>0</v>
      </c>
      <c r="P637" s="48"/>
      <c r="Q637" s="56">
        <v>0</v>
      </c>
      <c r="R637" s="57">
        <v>0</v>
      </c>
      <c r="S637" s="58">
        <v>0</v>
      </c>
      <c r="T637" s="6"/>
    </row>
    <row r="638" spans="2:20">
      <c r="B638" s="1"/>
      <c r="C638" s="13" t="s">
        <v>1587</v>
      </c>
      <c r="D638" s="11"/>
      <c r="E638" s="52">
        <v>0</v>
      </c>
      <c r="F638" s="53">
        <v>0</v>
      </c>
      <c r="G638" s="54">
        <v>0</v>
      </c>
      <c r="H638" s="55"/>
      <c r="I638" s="52">
        <v>632067.91</v>
      </c>
      <c r="J638" s="53">
        <v>632067.91</v>
      </c>
      <c r="K638" s="54">
        <v>0</v>
      </c>
      <c r="L638" s="55"/>
      <c r="M638" s="52">
        <v>1707408.61</v>
      </c>
      <c r="N638" s="53">
        <v>1707408.61</v>
      </c>
      <c r="O638" s="54">
        <v>0</v>
      </c>
      <c r="P638" s="55"/>
      <c r="Q638" s="52">
        <v>2339476.52</v>
      </c>
      <c r="R638" s="53">
        <v>2339476.52</v>
      </c>
      <c r="S638" s="54">
        <v>0</v>
      </c>
      <c r="T638" s="6"/>
    </row>
    <row r="639" spans="2:20" ht="25.5" customHeight="1">
      <c r="B639" s="1"/>
      <c r="C639" s="14" t="s">
        <v>1588</v>
      </c>
      <c r="D639" s="12"/>
      <c r="E639" s="56">
        <v>166005854579.94</v>
      </c>
      <c r="F639" s="57">
        <v>24134.779998999998</v>
      </c>
      <c r="G639" s="58">
        <v>166005830445.16</v>
      </c>
      <c r="H639" s="48"/>
      <c r="I639" s="56">
        <v>191740869860.64001</v>
      </c>
      <c r="J639" s="57">
        <v>6911770658.9200134</v>
      </c>
      <c r="K639" s="58">
        <v>184829099201.72</v>
      </c>
      <c r="L639" s="48"/>
      <c r="M639" s="56">
        <v>20296772142.540001</v>
      </c>
      <c r="N639" s="57">
        <v>1617113708.7400019</v>
      </c>
      <c r="O639" s="58">
        <v>18679658433.799999</v>
      </c>
      <c r="P639" s="48"/>
      <c r="Q639" s="56">
        <v>378043496583.12</v>
      </c>
      <c r="R639" s="57">
        <v>8528908502.4400024</v>
      </c>
      <c r="S639" s="58">
        <v>369514588080.67999</v>
      </c>
      <c r="T639" s="6"/>
    </row>
    <row r="640" spans="2:20" ht="25.5" customHeight="1">
      <c r="B640" s="1"/>
      <c r="C640" s="13" t="s">
        <v>1589</v>
      </c>
      <c r="D640" s="11"/>
      <c r="E640" s="52">
        <v>166005830445.16</v>
      </c>
      <c r="F640" s="53">
        <v>0</v>
      </c>
      <c r="G640" s="54">
        <v>166005830445.16</v>
      </c>
      <c r="H640" s="55"/>
      <c r="I640" s="52">
        <v>184829099201.72</v>
      </c>
      <c r="J640" s="53">
        <v>0</v>
      </c>
      <c r="K640" s="54">
        <v>184829099201.72</v>
      </c>
      <c r="L640" s="55"/>
      <c r="M640" s="52">
        <v>18679658433.799999</v>
      </c>
      <c r="N640" s="53">
        <v>0</v>
      </c>
      <c r="O640" s="54">
        <v>18679658433.799999</v>
      </c>
      <c r="P640" s="55"/>
      <c r="Q640" s="52">
        <v>369514588080.67999</v>
      </c>
      <c r="R640" s="53">
        <v>0</v>
      </c>
      <c r="S640" s="54">
        <v>369514588080.67999</v>
      </c>
      <c r="T640" s="6"/>
    </row>
    <row r="641" spans="2:20" ht="25.5" customHeight="1">
      <c r="B641" s="1"/>
      <c r="C641" s="14" t="s">
        <v>1590</v>
      </c>
      <c r="D641" s="12"/>
      <c r="E641" s="56">
        <v>31.18</v>
      </c>
      <c r="F641" s="57">
        <v>31.18</v>
      </c>
      <c r="G641" s="58">
        <v>0</v>
      </c>
      <c r="H641" s="48"/>
      <c r="I641" s="56">
        <v>6892792845.9099998</v>
      </c>
      <c r="J641" s="57">
        <v>6892792845.9099998</v>
      </c>
      <c r="K641" s="58">
        <v>0</v>
      </c>
      <c r="L641" s="48"/>
      <c r="M641" s="56">
        <v>1014852814.86</v>
      </c>
      <c r="N641" s="57">
        <v>1014852814.86</v>
      </c>
      <c r="O641" s="58">
        <v>0</v>
      </c>
      <c r="P641" s="48"/>
      <c r="Q641" s="56">
        <v>7907645691.9499998</v>
      </c>
      <c r="R641" s="57">
        <v>7907645691.9499998</v>
      </c>
      <c r="S641" s="58">
        <v>0</v>
      </c>
      <c r="T641" s="6"/>
    </row>
    <row r="642" spans="2:20" ht="25.5" customHeight="1">
      <c r="B642" s="1"/>
      <c r="C642" s="13" t="s">
        <v>1591</v>
      </c>
      <c r="D642" s="11"/>
      <c r="E642" s="52">
        <v>0</v>
      </c>
      <c r="F642" s="53">
        <v>0</v>
      </c>
      <c r="G642" s="54">
        <v>0</v>
      </c>
      <c r="H642" s="55"/>
      <c r="I642" s="52">
        <v>17966687.449999999</v>
      </c>
      <c r="J642" s="53">
        <v>17966687.449999999</v>
      </c>
      <c r="K642" s="54">
        <v>0</v>
      </c>
      <c r="L642" s="55"/>
      <c r="M642" s="52">
        <v>197875558.53999999</v>
      </c>
      <c r="N642" s="53">
        <v>197875558.53999999</v>
      </c>
      <c r="O642" s="54">
        <v>0</v>
      </c>
      <c r="P642" s="55"/>
      <c r="Q642" s="52">
        <v>215842245.99000001</v>
      </c>
      <c r="R642" s="53">
        <v>215842245.99000001</v>
      </c>
      <c r="S642" s="54">
        <v>0</v>
      </c>
      <c r="T642" s="6"/>
    </row>
    <row r="643" spans="2:20" ht="25.5" customHeight="1">
      <c r="B643" s="1"/>
      <c r="C643" s="14" t="s">
        <v>1592</v>
      </c>
      <c r="D643" s="12"/>
      <c r="E643" s="56">
        <v>24103.599999999999</v>
      </c>
      <c r="F643" s="57">
        <v>24103.599999999999</v>
      </c>
      <c r="G643" s="58">
        <v>0</v>
      </c>
      <c r="H643" s="48"/>
      <c r="I643" s="56">
        <v>900999</v>
      </c>
      <c r="J643" s="57">
        <v>900999</v>
      </c>
      <c r="K643" s="58">
        <v>0</v>
      </c>
      <c r="L643" s="48"/>
      <c r="M643" s="56">
        <v>6795674.2999999998</v>
      </c>
      <c r="N643" s="57">
        <v>6795674.2999999998</v>
      </c>
      <c r="O643" s="58">
        <v>0</v>
      </c>
      <c r="P643" s="48"/>
      <c r="Q643" s="56">
        <v>7720776.9000000004</v>
      </c>
      <c r="R643" s="57">
        <v>7720776.9000000004</v>
      </c>
      <c r="S643" s="58">
        <v>0</v>
      </c>
      <c r="T643" s="6"/>
    </row>
    <row r="644" spans="2:20" ht="25.5" customHeight="1">
      <c r="B644" s="1"/>
      <c r="C644" s="13" t="s">
        <v>1593</v>
      </c>
      <c r="D644" s="11"/>
      <c r="E644" s="52">
        <v>0</v>
      </c>
      <c r="F644" s="53">
        <v>0</v>
      </c>
      <c r="G644" s="54">
        <v>0</v>
      </c>
      <c r="H644" s="55"/>
      <c r="I644" s="52">
        <v>110126.56</v>
      </c>
      <c r="J644" s="53">
        <v>110126.56</v>
      </c>
      <c r="K644" s="54">
        <v>0</v>
      </c>
      <c r="L644" s="55"/>
      <c r="M644" s="52">
        <v>397589661.04000002</v>
      </c>
      <c r="N644" s="53">
        <v>397589661.04000002</v>
      </c>
      <c r="O644" s="54">
        <v>0</v>
      </c>
      <c r="P644" s="55"/>
      <c r="Q644" s="52">
        <v>397699787.60000002</v>
      </c>
      <c r="R644" s="53">
        <v>397699787.60000002</v>
      </c>
      <c r="S644" s="54">
        <v>0</v>
      </c>
      <c r="T644" s="6"/>
    </row>
    <row r="645" spans="2:20">
      <c r="B645" s="1"/>
      <c r="C645" s="14" t="s">
        <v>1594</v>
      </c>
      <c r="D645" s="12"/>
      <c r="E645" s="56">
        <v>15086614430930.551</v>
      </c>
      <c r="F645" s="57">
        <v>12018263423165.35</v>
      </c>
      <c r="G645" s="58">
        <v>3068351007765.2002</v>
      </c>
      <c r="H645" s="48"/>
      <c r="I645" s="56">
        <v>3373922863869.3301</v>
      </c>
      <c r="J645" s="57">
        <v>941531536747.81006</v>
      </c>
      <c r="K645" s="58">
        <v>2432391327121.52</v>
      </c>
      <c r="L645" s="48"/>
      <c r="M645" s="56">
        <v>1124161824637.96</v>
      </c>
      <c r="N645" s="57">
        <v>527338031804</v>
      </c>
      <c r="O645" s="58">
        <v>596823792833.95996</v>
      </c>
      <c r="P645" s="48"/>
      <c r="Q645" s="56">
        <v>19584699119437.84</v>
      </c>
      <c r="R645" s="57">
        <v>13487132991717.16</v>
      </c>
      <c r="S645" s="58">
        <v>6097566127720.6807</v>
      </c>
      <c r="T645" s="6"/>
    </row>
    <row r="646" spans="2:20">
      <c r="B646" s="1"/>
      <c r="C646" s="13" t="s">
        <v>1595</v>
      </c>
      <c r="D646" s="11"/>
      <c r="E646" s="52">
        <v>512600019741.82001</v>
      </c>
      <c r="F646" s="53">
        <v>592799.13995400001</v>
      </c>
      <c r="G646" s="54">
        <v>512599426942.68011</v>
      </c>
      <c r="H646" s="55"/>
      <c r="I646" s="52">
        <v>688454472074.29004</v>
      </c>
      <c r="J646" s="53">
        <v>191371931.14001501</v>
      </c>
      <c r="K646" s="54">
        <v>688263100143.15002</v>
      </c>
      <c r="L646" s="55"/>
      <c r="M646" s="52">
        <v>175885219044.04999</v>
      </c>
      <c r="N646" s="53">
        <v>1139001863.02002</v>
      </c>
      <c r="O646" s="54">
        <v>174746217181.03</v>
      </c>
      <c r="P646" s="55"/>
      <c r="Q646" s="52">
        <v>1376939710860.1599</v>
      </c>
      <c r="R646" s="53">
        <v>1330966593.3000491</v>
      </c>
      <c r="S646" s="54">
        <v>1375608744266.8601</v>
      </c>
      <c r="T646" s="6"/>
    </row>
    <row r="647" spans="2:20">
      <c r="B647" s="1"/>
      <c r="C647" s="14" t="s">
        <v>1596</v>
      </c>
      <c r="D647" s="12"/>
      <c r="E647" s="56">
        <v>504042221240.40002</v>
      </c>
      <c r="F647" s="57">
        <v>389797.48998999997</v>
      </c>
      <c r="G647" s="58">
        <v>504041831442.90997</v>
      </c>
      <c r="H647" s="48"/>
      <c r="I647" s="56">
        <v>645731876363.45996</v>
      </c>
      <c r="J647" s="57">
        <v>1108372.5699459999</v>
      </c>
      <c r="K647" s="58">
        <v>645730767990.89001</v>
      </c>
      <c r="L647" s="48"/>
      <c r="M647" s="56">
        <v>161180539858.23999</v>
      </c>
      <c r="N647" s="57">
        <v>988043970.89999402</v>
      </c>
      <c r="O647" s="58">
        <v>160192495887.34</v>
      </c>
      <c r="P647" s="48"/>
      <c r="Q647" s="56">
        <v>1310954637462.1001</v>
      </c>
      <c r="R647" s="57">
        <v>989542140.95996106</v>
      </c>
      <c r="S647" s="58">
        <v>1309965095321.1399</v>
      </c>
      <c r="T647" s="6"/>
    </row>
    <row r="648" spans="2:20">
      <c r="B648" s="1"/>
      <c r="C648" s="13" t="s">
        <v>1597</v>
      </c>
      <c r="D648" s="11"/>
      <c r="E648" s="52">
        <v>42961241046.199997</v>
      </c>
      <c r="F648" s="53">
        <v>0</v>
      </c>
      <c r="G648" s="54">
        <v>42961241046.199997</v>
      </c>
      <c r="H648" s="55"/>
      <c r="I648" s="52">
        <v>0</v>
      </c>
      <c r="J648" s="53">
        <v>0</v>
      </c>
      <c r="K648" s="54">
        <v>0</v>
      </c>
      <c r="L648" s="55"/>
      <c r="M648" s="52">
        <v>511778332.58999997</v>
      </c>
      <c r="N648" s="53">
        <v>8648090.5299999993</v>
      </c>
      <c r="O648" s="54">
        <v>503130242.06</v>
      </c>
      <c r="P648" s="55"/>
      <c r="Q648" s="52">
        <v>43473019378.789993</v>
      </c>
      <c r="R648" s="53">
        <v>8648090.5299989991</v>
      </c>
      <c r="S648" s="54">
        <v>43464371288.259987</v>
      </c>
      <c r="T648" s="6"/>
    </row>
    <row r="649" spans="2:20">
      <c r="B649" s="1"/>
      <c r="C649" s="14" t="s">
        <v>1598</v>
      </c>
      <c r="D649" s="12"/>
      <c r="E649" s="56">
        <v>42961241046.199997</v>
      </c>
      <c r="F649" s="57">
        <v>0</v>
      </c>
      <c r="G649" s="58">
        <v>42961241046.199997</v>
      </c>
      <c r="H649" s="48"/>
      <c r="I649" s="56">
        <v>0</v>
      </c>
      <c r="J649" s="57">
        <v>0</v>
      </c>
      <c r="K649" s="58">
        <v>0</v>
      </c>
      <c r="L649" s="48"/>
      <c r="M649" s="56">
        <v>503130242.06</v>
      </c>
      <c r="N649" s="57">
        <v>0</v>
      </c>
      <c r="O649" s="58">
        <v>503130242.06</v>
      </c>
      <c r="P649" s="48"/>
      <c r="Q649" s="56">
        <v>43464371288.259987</v>
      </c>
      <c r="R649" s="57">
        <v>0</v>
      </c>
      <c r="S649" s="58">
        <v>43464371288.259987</v>
      </c>
      <c r="T649" s="6"/>
    </row>
    <row r="650" spans="2:20">
      <c r="B650" s="1"/>
      <c r="C650" s="13" t="s">
        <v>1599</v>
      </c>
      <c r="D650" s="11"/>
      <c r="E650" s="52">
        <v>0</v>
      </c>
      <c r="F650" s="53">
        <v>0</v>
      </c>
      <c r="G650" s="54">
        <v>0</v>
      </c>
      <c r="H650" s="55"/>
      <c r="I650" s="52">
        <v>0</v>
      </c>
      <c r="J650" s="53">
        <v>0</v>
      </c>
      <c r="K650" s="54">
        <v>0</v>
      </c>
      <c r="L650" s="55"/>
      <c r="M650" s="52">
        <v>3812772.39</v>
      </c>
      <c r="N650" s="53">
        <v>3812772.39</v>
      </c>
      <c r="O650" s="54">
        <v>0</v>
      </c>
      <c r="P650" s="55"/>
      <c r="Q650" s="52">
        <v>3812772.39</v>
      </c>
      <c r="R650" s="53">
        <v>3812772.39</v>
      </c>
      <c r="S650" s="54">
        <v>0</v>
      </c>
      <c r="T650" s="6"/>
    </row>
    <row r="651" spans="2:20" ht="25.5" customHeight="1">
      <c r="B651" s="1"/>
      <c r="C651" s="14" t="s">
        <v>1600</v>
      </c>
      <c r="D651" s="12"/>
      <c r="E651" s="56">
        <v>0</v>
      </c>
      <c r="F651" s="57">
        <v>0</v>
      </c>
      <c r="G651" s="58">
        <v>0</v>
      </c>
      <c r="H651" s="48"/>
      <c r="I651" s="56">
        <v>0</v>
      </c>
      <c r="J651" s="57">
        <v>0</v>
      </c>
      <c r="K651" s="58">
        <v>0</v>
      </c>
      <c r="L651" s="48"/>
      <c r="M651" s="56">
        <v>2115417.2999999998</v>
      </c>
      <c r="N651" s="57">
        <v>2115417.2999999998</v>
      </c>
      <c r="O651" s="58">
        <v>0</v>
      </c>
      <c r="P651" s="48"/>
      <c r="Q651" s="56">
        <v>2115417.2999999998</v>
      </c>
      <c r="R651" s="57">
        <v>2115417.2999999998</v>
      </c>
      <c r="S651" s="58">
        <v>0</v>
      </c>
      <c r="T651" s="6"/>
    </row>
    <row r="652" spans="2:20" ht="25.5" customHeight="1">
      <c r="B652" s="1"/>
      <c r="C652" s="13" t="s">
        <v>1601</v>
      </c>
      <c r="D652" s="11"/>
      <c r="E652" s="52">
        <v>0</v>
      </c>
      <c r="F652" s="53">
        <v>0</v>
      </c>
      <c r="G652" s="54">
        <v>0</v>
      </c>
      <c r="H652" s="55"/>
      <c r="I652" s="52">
        <v>0</v>
      </c>
      <c r="J652" s="53">
        <v>0</v>
      </c>
      <c r="K652" s="54">
        <v>0</v>
      </c>
      <c r="L652" s="55"/>
      <c r="M652" s="52">
        <v>0</v>
      </c>
      <c r="N652" s="53">
        <v>0</v>
      </c>
      <c r="O652" s="54">
        <v>0</v>
      </c>
      <c r="P652" s="55"/>
      <c r="Q652" s="52">
        <v>0</v>
      </c>
      <c r="R652" s="53">
        <v>0</v>
      </c>
      <c r="S652" s="54">
        <v>0</v>
      </c>
      <c r="T652" s="6"/>
    </row>
    <row r="653" spans="2:20" ht="25.5" customHeight="1">
      <c r="B653" s="1"/>
      <c r="C653" s="14" t="s">
        <v>1602</v>
      </c>
      <c r="D653" s="12"/>
      <c r="E653" s="56">
        <v>0</v>
      </c>
      <c r="F653" s="57">
        <v>0</v>
      </c>
      <c r="G653" s="58">
        <v>0</v>
      </c>
      <c r="H653" s="48"/>
      <c r="I653" s="56">
        <v>0</v>
      </c>
      <c r="J653" s="57">
        <v>0</v>
      </c>
      <c r="K653" s="58">
        <v>0</v>
      </c>
      <c r="L653" s="48"/>
      <c r="M653" s="56">
        <v>2719900.84</v>
      </c>
      <c r="N653" s="57">
        <v>2719900.84</v>
      </c>
      <c r="O653" s="58">
        <v>0</v>
      </c>
      <c r="P653" s="48"/>
      <c r="Q653" s="56">
        <v>2719900.84</v>
      </c>
      <c r="R653" s="57">
        <v>2719900.84</v>
      </c>
      <c r="S653" s="58">
        <v>0</v>
      </c>
      <c r="T653" s="6"/>
    </row>
    <row r="654" spans="2:20">
      <c r="B654" s="1"/>
      <c r="C654" s="13" t="s">
        <v>1603</v>
      </c>
      <c r="D654" s="11"/>
      <c r="E654" s="52">
        <v>363123983178.60999</v>
      </c>
      <c r="F654" s="53">
        <v>41577.729979999996</v>
      </c>
      <c r="G654" s="54">
        <v>363123941600.88</v>
      </c>
      <c r="H654" s="55"/>
      <c r="I654" s="52">
        <v>100580689850.24001</v>
      </c>
      <c r="J654" s="53">
        <v>861435.40000899998</v>
      </c>
      <c r="K654" s="54">
        <v>100579828414.84</v>
      </c>
      <c r="L654" s="55"/>
      <c r="M654" s="52">
        <v>86098099133.5</v>
      </c>
      <c r="N654" s="53">
        <v>109733170</v>
      </c>
      <c r="O654" s="54">
        <v>85988365963.5</v>
      </c>
      <c r="P654" s="55"/>
      <c r="Q654" s="52">
        <v>549802772162.34998</v>
      </c>
      <c r="R654" s="53">
        <v>110636183.130005</v>
      </c>
      <c r="S654" s="54">
        <v>549692135979.21997</v>
      </c>
      <c r="T654" s="6"/>
    </row>
    <row r="655" spans="2:20">
      <c r="B655" s="1"/>
      <c r="C655" s="14" t="s">
        <v>1604</v>
      </c>
      <c r="D655" s="12"/>
      <c r="E655" s="56">
        <v>363123941600.88</v>
      </c>
      <c r="F655" s="57">
        <v>0</v>
      </c>
      <c r="G655" s="58">
        <v>363123941600.88</v>
      </c>
      <c r="H655" s="48"/>
      <c r="I655" s="56">
        <v>100579828414.84</v>
      </c>
      <c r="J655" s="57">
        <v>0</v>
      </c>
      <c r="K655" s="58">
        <v>100579828414.84</v>
      </c>
      <c r="L655" s="48"/>
      <c r="M655" s="56">
        <v>85988365963.5</v>
      </c>
      <c r="N655" s="57">
        <v>0</v>
      </c>
      <c r="O655" s="58">
        <v>85988365963.5</v>
      </c>
      <c r="P655" s="48"/>
      <c r="Q655" s="56">
        <v>549692135979.21997</v>
      </c>
      <c r="R655" s="57">
        <v>0</v>
      </c>
      <c r="S655" s="58">
        <v>549692135979.21997</v>
      </c>
      <c r="T655" s="6"/>
    </row>
    <row r="656" spans="2:20">
      <c r="B656" s="1"/>
      <c r="C656" s="13" t="s">
        <v>1605</v>
      </c>
      <c r="D656" s="11"/>
      <c r="E656" s="52">
        <v>41577.730000000003</v>
      </c>
      <c r="F656" s="53">
        <v>41577.730000000003</v>
      </c>
      <c r="G656" s="54">
        <v>0</v>
      </c>
      <c r="H656" s="55"/>
      <c r="I656" s="52">
        <v>861435.4</v>
      </c>
      <c r="J656" s="53">
        <v>861435.4</v>
      </c>
      <c r="K656" s="54">
        <v>0</v>
      </c>
      <c r="L656" s="55"/>
      <c r="M656" s="52">
        <v>16134007.57</v>
      </c>
      <c r="N656" s="53">
        <v>16134007.57</v>
      </c>
      <c r="O656" s="54">
        <v>0</v>
      </c>
      <c r="P656" s="55"/>
      <c r="Q656" s="52">
        <v>17037020.699999999</v>
      </c>
      <c r="R656" s="53">
        <v>17037020.699999999</v>
      </c>
      <c r="S656" s="54">
        <v>0</v>
      </c>
      <c r="T656" s="6"/>
    </row>
    <row r="657" spans="2:20" ht="25.5" customHeight="1">
      <c r="B657" s="1"/>
      <c r="C657" s="14" t="s">
        <v>1606</v>
      </c>
      <c r="D657" s="12"/>
      <c r="E657" s="56">
        <v>0</v>
      </c>
      <c r="F657" s="57">
        <v>0</v>
      </c>
      <c r="G657" s="58">
        <v>0</v>
      </c>
      <c r="H657" s="48"/>
      <c r="I657" s="56">
        <v>0</v>
      </c>
      <c r="J657" s="57">
        <v>0</v>
      </c>
      <c r="K657" s="58">
        <v>0</v>
      </c>
      <c r="L657" s="48"/>
      <c r="M657" s="56">
        <v>4328552.34</v>
      </c>
      <c r="N657" s="57">
        <v>4328552.34</v>
      </c>
      <c r="O657" s="58">
        <v>0</v>
      </c>
      <c r="P657" s="48"/>
      <c r="Q657" s="56">
        <v>4328552.34</v>
      </c>
      <c r="R657" s="57">
        <v>4328552.34</v>
      </c>
      <c r="S657" s="58">
        <v>0</v>
      </c>
      <c r="T657" s="6"/>
    </row>
    <row r="658" spans="2:20" ht="25.5" customHeight="1">
      <c r="B658" s="1"/>
      <c r="C658" s="13" t="s">
        <v>1607</v>
      </c>
      <c r="D658" s="11"/>
      <c r="E658" s="52">
        <v>0</v>
      </c>
      <c r="F658" s="53">
        <v>0</v>
      </c>
      <c r="G658" s="54">
        <v>0</v>
      </c>
      <c r="H658" s="55"/>
      <c r="I658" s="52">
        <v>0</v>
      </c>
      <c r="J658" s="53">
        <v>0</v>
      </c>
      <c r="K658" s="54">
        <v>0</v>
      </c>
      <c r="L658" s="55"/>
      <c r="M658" s="52">
        <v>2130678.39</v>
      </c>
      <c r="N658" s="53">
        <v>2130678.39</v>
      </c>
      <c r="O658" s="54">
        <v>0</v>
      </c>
      <c r="P658" s="55"/>
      <c r="Q658" s="52">
        <v>2130678.39</v>
      </c>
      <c r="R658" s="53">
        <v>2130678.39</v>
      </c>
      <c r="S658" s="54">
        <v>0</v>
      </c>
      <c r="T658" s="6"/>
    </row>
    <row r="659" spans="2:20" ht="25.5" customHeight="1">
      <c r="B659" s="1"/>
      <c r="C659" s="14" t="s">
        <v>1608</v>
      </c>
      <c r="D659" s="12"/>
      <c r="E659" s="56">
        <v>0</v>
      </c>
      <c r="F659" s="57">
        <v>0</v>
      </c>
      <c r="G659" s="58">
        <v>0</v>
      </c>
      <c r="H659" s="48"/>
      <c r="I659" s="56">
        <v>0</v>
      </c>
      <c r="J659" s="57">
        <v>0</v>
      </c>
      <c r="K659" s="58">
        <v>0</v>
      </c>
      <c r="L659" s="48"/>
      <c r="M659" s="56">
        <v>87139931.700000003</v>
      </c>
      <c r="N659" s="57">
        <v>87139931.700000003</v>
      </c>
      <c r="O659" s="58">
        <v>0</v>
      </c>
      <c r="P659" s="48"/>
      <c r="Q659" s="56">
        <v>87139931.700000003</v>
      </c>
      <c r="R659" s="57">
        <v>87139931.700000003</v>
      </c>
      <c r="S659" s="58">
        <v>0</v>
      </c>
      <c r="T659" s="6"/>
    </row>
    <row r="660" spans="2:20">
      <c r="B660" s="1"/>
      <c r="C660" s="13" t="s">
        <v>1609</v>
      </c>
      <c r="D660" s="11"/>
      <c r="E660" s="52">
        <v>92514829100</v>
      </c>
      <c r="F660" s="53">
        <v>348219.75999499997</v>
      </c>
      <c r="G660" s="54">
        <v>92514480880.240005</v>
      </c>
      <c r="H660" s="55"/>
      <c r="I660" s="52">
        <v>541819007143.92999</v>
      </c>
      <c r="J660" s="53">
        <v>246937.169983</v>
      </c>
      <c r="K660" s="54">
        <v>541818760206.76001</v>
      </c>
      <c r="L660" s="55"/>
      <c r="M660" s="52">
        <v>71008439268.970001</v>
      </c>
      <c r="N660" s="53">
        <v>737343330.68000805</v>
      </c>
      <c r="O660" s="54">
        <v>70271095938.289993</v>
      </c>
      <c r="P660" s="55"/>
      <c r="Q660" s="52">
        <v>705342275512.90002</v>
      </c>
      <c r="R660" s="53">
        <v>737938487.60998499</v>
      </c>
      <c r="S660" s="54">
        <v>704604337025.29004</v>
      </c>
      <c r="T660" s="6"/>
    </row>
    <row r="661" spans="2:20" ht="25.5" customHeight="1">
      <c r="B661" s="1"/>
      <c r="C661" s="14" t="s">
        <v>1610</v>
      </c>
      <c r="D661" s="12"/>
      <c r="E661" s="56">
        <v>92514480880.240005</v>
      </c>
      <c r="F661" s="57">
        <v>0</v>
      </c>
      <c r="G661" s="58">
        <v>92514480880.240005</v>
      </c>
      <c r="H661" s="48"/>
      <c r="I661" s="56">
        <v>541818760206.76001</v>
      </c>
      <c r="J661" s="57">
        <v>0</v>
      </c>
      <c r="K661" s="58">
        <v>541818760206.76001</v>
      </c>
      <c r="L661" s="48"/>
      <c r="M661" s="56">
        <v>70271095938.289993</v>
      </c>
      <c r="N661" s="57">
        <v>0</v>
      </c>
      <c r="O661" s="58">
        <v>70271095938.289993</v>
      </c>
      <c r="P661" s="48"/>
      <c r="Q661" s="56">
        <v>704604337025.29004</v>
      </c>
      <c r="R661" s="57">
        <v>0</v>
      </c>
      <c r="S661" s="58">
        <v>704604337025.29004</v>
      </c>
      <c r="T661" s="6"/>
    </row>
    <row r="662" spans="2:20" ht="25.5" customHeight="1">
      <c r="B662" s="1"/>
      <c r="C662" s="13" t="s">
        <v>1611</v>
      </c>
      <c r="D662" s="11"/>
      <c r="E662" s="52">
        <v>-23.99</v>
      </c>
      <c r="F662" s="53">
        <v>-23.99</v>
      </c>
      <c r="G662" s="54">
        <v>0</v>
      </c>
      <c r="H662" s="55"/>
      <c r="I662" s="52">
        <v>246937.17</v>
      </c>
      <c r="J662" s="53">
        <v>246937.17</v>
      </c>
      <c r="K662" s="54">
        <v>0</v>
      </c>
      <c r="L662" s="55"/>
      <c r="M662" s="52">
        <v>146438.06</v>
      </c>
      <c r="N662" s="53">
        <v>146438.06</v>
      </c>
      <c r="O662" s="54">
        <v>0</v>
      </c>
      <c r="P662" s="55"/>
      <c r="Q662" s="52">
        <v>393351.24</v>
      </c>
      <c r="R662" s="53">
        <v>393351.24</v>
      </c>
      <c r="S662" s="54">
        <v>0</v>
      </c>
      <c r="T662" s="6"/>
    </row>
    <row r="663" spans="2:20" ht="25.5" customHeight="1">
      <c r="B663" s="1"/>
      <c r="C663" s="14" t="s">
        <v>1612</v>
      </c>
      <c r="D663" s="12"/>
      <c r="E663" s="56">
        <v>0</v>
      </c>
      <c r="F663" s="57">
        <v>0</v>
      </c>
      <c r="G663" s="58">
        <v>0</v>
      </c>
      <c r="H663" s="48"/>
      <c r="I663" s="56">
        <v>0</v>
      </c>
      <c r="J663" s="57">
        <v>0</v>
      </c>
      <c r="K663" s="58">
        <v>0</v>
      </c>
      <c r="L663" s="48"/>
      <c r="M663" s="56">
        <v>724457185.80999994</v>
      </c>
      <c r="N663" s="57">
        <v>724457185.80999994</v>
      </c>
      <c r="O663" s="58">
        <v>0</v>
      </c>
      <c r="P663" s="48"/>
      <c r="Q663" s="56">
        <v>724457185.80999994</v>
      </c>
      <c r="R663" s="57">
        <v>724457185.80999994</v>
      </c>
      <c r="S663" s="58">
        <v>0</v>
      </c>
      <c r="T663" s="6"/>
    </row>
    <row r="664" spans="2:20" ht="25.5" customHeight="1">
      <c r="B664" s="1"/>
      <c r="C664" s="13" t="s">
        <v>1613</v>
      </c>
      <c r="D664" s="11"/>
      <c r="E664" s="52">
        <v>348243.75</v>
      </c>
      <c r="F664" s="53">
        <v>348243.75</v>
      </c>
      <c r="G664" s="54">
        <v>0</v>
      </c>
      <c r="H664" s="55"/>
      <c r="I664" s="52">
        <v>0</v>
      </c>
      <c r="J664" s="53">
        <v>0</v>
      </c>
      <c r="K664" s="54">
        <v>0</v>
      </c>
      <c r="L664" s="55"/>
      <c r="M664" s="52">
        <v>682893.97</v>
      </c>
      <c r="N664" s="53">
        <v>682893.97</v>
      </c>
      <c r="O664" s="54">
        <v>0</v>
      </c>
      <c r="P664" s="55"/>
      <c r="Q664" s="52">
        <v>1031137.72</v>
      </c>
      <c r="R664" s="53">
        <v>1031137.72</v>
      </c>
      <c r="S664" s="54">
        <v>0</v>
      </c>
      <c r="T664" s="6"/>
    </row>
    <row r="665" spans="2:20" ht="25.5" customHeight="1">
      <c r="B665" s="1"/>
      <c r="C665" s="14" t="s">
        <v>1614</v>
      </c>
      <c r="D665" s="12"/>
      <c r="E665" s="56">
        <v>0</v>
      </c>
      <c r="F665" s="57">
        <v>0</v>
      </c>
      <c r="G665" s="58">
        <v>0</v>
      </c>
      <c r="H665" s="48"/>
      <c r="I665" s="56">
        <v>0</v>
      </c>
      <c r="J665" s="57">
        <v>0</v>
      </c>
      <c r="K665" s="58">
        <v>0</v>
      </c>
      <c r="L665" s="48"/>
      <c r="M665" s="56">
        <v>12056812.84</v>
      </c>
      <c r="N665" s="57">
        <v>12056812.84</v>
      </c>
      <c r="O665" s="58">
        <v>0</v>
      </c>
      <c r="P665" s="48"/>
      <c r="Q665" s="56">
        <v>12056812.84</v>
      </c>
      <c r="R665" s="57">
        <v>12056812.84</v>
      </c>
      <c r="S665" s="58">
        <v>0</v>
      </c>
      <c r="T665" s="6"/>
    </row>
    <row r="666" spans="2:20">
      <c r="B666" s="1"/>
      <c r="C666" s="13" t="s">
        <v>1615</v>
      </c>
      <c r="D666" s="11"/>
      <c r="E666" s="52">
        <v>0</v>
      </c>
      <c r="F666" s="53">
        <v>0</v>
      </c>
      <c r="G666" s="54">
        <v>0</v>
      </c>
      <c r="H666" s="55"/>
      <c r="I666" s="52">
        <v>0</v>
      </c>
      <c r="J666" s="53">
        <v>0</v>
      </c>
      <c r="K666" s="54">
        <v>0</v>
      </c>
      <c r="L666" s="55"/>
      <c r="M666" s="52">
        <v>1068930.3</v>
      </c>
      <c r="N666" s="53">
        <v>1027899.95</v>
      </c>
      <c r="O666" s="54">
        <v>41030.35</v>
      </c>
      <c r="P666" s="55"/>
      <c r="Q666" s="52">
        <v>1068930.3</v>
      </c>
      <c r="R666" s="53">
        <v>1027899.95</v>
      </c>
      <c r="S666" s="54">
        <v>41030.35</v>
      </c>
      <c r="T666" s="6"/>
    </row>
    <row r="667" spans="2:20">
      <c r="B667" s="1"/>
      <c r="C667" s="14" t="s">
        <v>1616</v>
      </c>
      <c r="D667" s="12"/>
      <c r="E667" s="56">
        <v>0</v>
      </c>
      <c r="F667" s="57">
        <v>0</v>
      </c>
      <c r="G667" s="58">
        <v>0</v>
      </c>
      <c r="H667" s="48"/>
      <c r="I667" s="56">
        <v>0</v>
      </c>
      <c r="J667" s="57">
        <v>0</v>
      </c>
      <c r="K667" s="58">
        <v>0</v>
      </c>
      <c r="L667" s="48"/>
      <c r="M667" s="56">
        <v>41030.35</v>
      </c>
      <c r="N667" s="57">
        <v>0</v>
      </c>
      <c r="O667" s="58">
        <v>41030.35</v>
      </c>
      <c r="P667" s="48"/>
      <c r="Q667" s="56">
        <v>41030.35</v>
      </c>
      <c r="R667" s="57">
        <v>0</v>
      </c>
      <c r="S667" s="58">
        <v>41030.35</v>
      </c>
      <c r="T667" s="6"/>
    </row>
    <row r="668" spans="2:20">
      <c r="B668" s="1"/>
      <c r="C668" s="13" t="s">
        <v>1617</v>
      </c>
      <c r="D668" s="11"/>
      <c r="E668" s="52">
        <v>0</v>
      </c>
      <c r="F668" s="53">
        <v>0</v>
      </c>
      <c r="G668" s="54">
        <v>0</v>
      </c>
      <c r="H668" s="55"/>
      <c r="I668" s="52">
        <v>0</v>
      </c>
      <c r="J668" s="53">
        <v>0</v>
      </c>
      <c r="K668" s="54">
        <v>0</v>
      </c>
      <c r="L668" s="55"/>
      <c r="M668" s="52">
        <v>0</v>
      </c>
      <c r="N668" s="53">
        <v>0</v>
      </c>
      <c r="O668" s="54">
        <v>0</v>
      </c>
      <c r="P668" s="55"/>
      <c r="Q668" s="52">
        <v>0</v>
      </c>
      <c r="R668" s="53">
        <v>0</v>
      </c>
      <c r="S668" s="54">
        <v>0</v>
      </c>
      <c r="T668" s="6"/>
    </row>
    <row r="669" spans="2:20">
      <c r="B669" s="1"/>
      <c r="C669" s="14" t="s">
        <v>1618</v>
      </c>
      <c r="D669" s="12"/>
      <c r="E669" s="56">
        <v>0</v>
      </c>
      <c r="F669" s="57">
        <v>0</v>
      </c>
      <c r="G669" s="58">
        <v>0</v>
      </c>
      <c r="H669" s="48"/>
      <c r="I669" s="56">
        <v>0</v>
      </c>
      <c r="J669" s="57">
        <v>0</v>
      </c>
      <c r="K669" s="58">
        <v>0</v>
      </c>
      <c r="L669" s="48"/>
      <c r="M669" s="56">
        <v>0</v>
      </c>
      <c r="N669" s="57">
        <v>0</v>
      </c>
      <c r="O669" s="58">
        <v>0</v>
      </c>
      <c r="P669" s="48"/>
      <c r="Q669" s="56">
        <v>0</v>
      </c>
      <c r="R669" s="57">
        <v>0</v>
      </c>
      <c r="S669" s="58">
        <v>0</v>
      </c>
      <c r="T669" s="6"/>
    </row>
    <row r="670" spans="2:20">
      <c r="B670" s="1"/>
      <c r="C670" s="13" t="s">
        <v>1619</v>
      </c>
      <c r="D670" s="11"/>
      <c r="E670" s="52">
        <v>0</v>
      </c>
      <c r="F670" s="53">
        <v>0</v>
      </c>
      <c r="G670" s="54">
        <v>0</v>
      </c>
      <c r="H670" s="55"/>
      <c r="I670" s="52">
        <v>0</v>
      </c>
      <c r="J670" s="53">
        <v>0</v>
      </c>
      <c r="K670" s="54">
        <v>0</v>
      </c>
      <c r="L670" s="55"/>
      <c r="M670" s="52">
        <v>0</v>
      </c>
      <c r="N670" s="53">
        <v>0</v>
      </c>
      <c r="O670" s="54">
        <v>0</v>
      </c>
      <c r="P670" s="55"/>
      <c r="Q670" s="52">
        <v>0</v>
      </c>
      <c r="R670" s="53">
        <v>0</v>
      </c>
      <c r="S670" s="54">
        <v>0</v>
      </c>
      <c r="T670" s="6"/>
    </row>
    <row r="671" spans="2:20">
      <c r="B671" s="1"/>
      <c r="C671" s="14" t="s">
        <v>1620</v>
      </c>
      <c r="D671" s="12"/>
      <c r="E671" s="56">
        <v>0</v>
      </c>
      <c r="F671" s="57">
        <v>0</v>
      </c>
      <c r="G671" s="58">
        <v>0</v>
      </c>
      <c r="H671" s="48"/>
      <c r="I671" s="56">
        <v>0</v>
      </c>
      <c r="J671" s="57">
        <v>0</v>
      </c>
      <c r="K671" s="58">
        <v>0</v>
      </c>
      <c r="L671" s="48"/>
      <c r="M671" s="56">
        <v>1027899.95</v>
      </c>
      <c r="N671" s="57">
        <v>1027899.95</v>
      </c>
      <c r="O671" s="58">
        <v>0</v>
      </c>
      <c r="P671" s="48"/>
      <c r="Q671" s="56">
        <v>1027899.95</v>
      </c>
      <c r="R671" s="57">
        <v>1027899.95</v>
      </c>
      <c r="S671" s="58">
        <v>0</v>
      </c>
      <c r="T671" s="6"/>
    </row>
    <row r="672" spans="2:20">
      <c r="B672" s="1"/>
      <c r="C672" s="13" t="s">
        <v>1621</v>
      </c>
      <c r="D672" s="11"/>
      <c r="E672" s="52">
        <v>5442167915.5900002</v>
      </c>
      <c r="F672" s="53">
        <v>0</v>
      </c>
      <c r="G672" s="54">
        <v>5442167915.5900002</v>
      </c>
      <c r="H672" s="55"/>
      <c r="I672" s="52">
        <v>3332179369.29</v>
      </c>
      <c r="J672" s="53">
        <v>0</v>
      </c>
      <c r="K672" s="54">
        <v>3332179369.29</v>
      </c>
      <c r="L672" s="55"/>
      <c r="M672" s="52">
        <v>3561154192.8800001</v>
      </c>
      <c r="N672" s="53">
        <v>131291479.73999999</v>
      </c>
      <c r="O672" s="54">
        <v>3429862713.1399999</v>
      </c>
      <c r="P672" s="55"/>
      <c r="Q672" s="52">
        <v>12335501477.76</v>
      </c>
      <c r="R672" s="53">
        <v>131291479.73999999</v>
      </c>
      <c r="S672" s="54">
        <v>12204209998.02</v>
      </c>
      <c r="T672" s="6"/>
    </row>
    <row r="673" spans="2:20">
      <c r="B673" s="1"/>
      <c r="C673" s="14" t="s">
        <v>1622</v>
      </c>
      <c r="D673" s="12"/>
      <c r="E673" s="56">
        <v>5442167915.5900002</v>
      </c>
      <c r="F673" s="57">
        <v>0</v>
      </c>
      <c r="G673" s="58">
        <v>5442167915.5900002</v>
      </c>
      <c r="H673" s="48"/>
      <c r="I673" s="56">
        <v>3332179369.29</v>
      </c>
      <c r="J673" s="57">
        <v>0</v>
      </c>
      <c r="K673" s="58">
        <v>3332179369.29</v>
      </c>
      <c r="L673" s="48"/>
      <c r="M673" s="56">
        <v>3429862713.1399999</v>
      </c>
      <c r="N673" s="57">
        <v>0</v>
      </c>
      <c r="O673" s="58">
        <v>3429862713.1399999</v>
      </c>
      <c r="P673" s="48"/>
      <c r="Q673" s="56">
        <v>12204209998.02</v>
      </c>
      <c r="R673" s="57">
        <v>0</v>
      </c>
      <c r="S673" s="58">
        <v>12204209998.02</v>
      </c>
      <c r="T673" s="6"/>
    </row>
    <row r="674" spans="2:20">
      <c r="B674" s="1"/>
      <c r="C674" s="13" t="s">
        <v>1623</v>
      </c>
      <c r="D674" s="11"/>
      <c r="E674" s="52">
        <v>0</v>
      </c>
      <c r="F674" s="53">
        <v>0</v>
      </c>
      <c r="G674" s="54">
        <v>0</v>
      </c>
      <c r="H674" s="55"/>
      <c r="I674" s="52">
        <v>0</v>
      </c>
      <c r="J674" s="53">
        <v>0</v>
      </c>
      <c r="K674" s="54">
        <v>0</v>
      </c>
      <c r="L674" s="55"/>
      <c r="M674" s="52">
        <v>198179.95</v>
      </c>
      <c r="N674" s="53">
        <v>198179.95</v>
      </c>
      <c r="O674" s="54">
        <v>0</v>
      </c>
      <c r="P674" s="55"/>
      <c r="Q674" s="52">
        <v>198179.95</v>
      </c>
      <c r="R674" s="53">
        <v>198179.95</v>
      </c>
      <c r="S674" s="54">
        <v>0</v>
      </c>
      <c r="T674" s="6"/>
    </row>
    <row r="675" spans="2:20">
      <c r="B675" s="1"/>
      <c r="C675" s="14" t="s">
        <v>1624</v>
      </c>
      <c r="D675" s="12"/>
      <c r="E675" s="56">
        <v>0</v>
      </c>
      <c r="F675" s="57">
        <v>0</v>
      </c>
      <c r="G675" s="58">
        <v>0</v>
      </c>
      <c r="H675" s="48"/>
      <c r="I675" s="56">
        <v>0</v>
      </c>
      <c r="J675" s="57">
        <v>0</v>
      </c>
      <c r="K675" s="58">
        <v>0</v>
      </c>
      <c r="L675" s="48"/>
      <c r="M675" s="56">
        <v>11745.11</v>
      </c>
      <c r="N675" s="57">
        <v>11745.11</v>
      </c>
      <c r="O675" s="58">
        <v>0</v>
      </c>
      <c r="P675" s="48"/>
      <c r="Q675" s="56">
        <v>11745.11</v>
      </c>
      <c r="R675" s="57">
        <v>11745.11</v>
      </c>
      <c r="S675" s="58">
        <v>0</v>
      </c>
      <c r="T675" s="6"/>
    </row>
    <row r="676" spans="2:20">
      <c r="B676" s="1"/>
      <c r="C676" s="13" t="s">
        <v>1625</v>
      </c>
      <c r="D676" s="11"/>
      <c r="E676" s="52">
        <v>0</v>
      </c>
      <c r="F676" s="53">
        <v>0</v>
      </c>
      <c r="G676" s="54">
        <v>0</v>
      </c>
      <c r="H676" s="55"/>
      <c r="I676" s="52">
        <v>0</v>
      </c>
      <c r="J676" s="53">
        <v>0</v>
      </c>
      <c r="K676" s="54">
        <v>0</v>
      </c>
      <c r="L676" s="55"/>
      <c r="M676" s="52">
        <v>0</v>
      </c>
      <c r="N676" s="53">
        <v>0</v>
      </c>
      <c r="O676" s="54">
        <v>0</v>
      </c>
      <c r="P676" s="55"/>
      <c r="Q676" s="52">
        <v>0</v>
      </c>
      <c r="R676" s="53">
        <v>0</v>
      </c>
      <c r="S676" s="54">
        <v>0</v>
      </c>
      <c r="T676" s="6"/>
    </row>
    <row r="677" spans="2:20">
      <c r="B677" s="1"/>
      <c r="C677" s="14" t="s">
        <v>1626</v>
      </c>
      <c r="D677" s="12"/>
      <c r="E677" s="56">
        <v>0</v>
      </c>
      <c r="F677" s="57">
        <v>0</v>
      </c>
      <c r="G677" s="58">
        <v>0</v>
      </c>
      <c r="H677" s="48"/>
      <c r="I677" s="56">
        <v>0</v>
      </c>
      <c r="J677" s="57">
        <v>0</v>
      </c>
      <c r="K677" s="58">
        <v>0</v>
      </c>
      <c r="L677" s="48"/>
      <c r="M677" s="56">
        <v>131081554.68000001</v>
      </c>
      <c r="N677" s="57">
        <v>131081554.68000001</v>
      </c>
      <c r="O677" s="58">
        <v>0</v>
      </c>
      <c r="P677" s="48"/>
      <c r="Q677" s="56">
        <v>131081554.68000001</v>
      </c>
      <c r="R677" s="57">
        <v>131081554.68000001</v>
      </c>
      <c r="S677" s="58">
        <v>0</v>
      </c>
      <c r="T677" s="6"/>
    </row>
    <row r="678" spans="2:20">
      <c r="B678" s="1"/>
      <c r="C678" s="13" t="s">
        <v>1627</v>
      </c>
      <c r="D678" s="11"/>
      <c r="E678" s="52">
        <v>8557798501.4200001</v>
      </c>
      <c r="F678" s="53">
        <v>203001.650001</v>
      </c>
      <c r="G678" s="54">
        <v>8557595499.7700005</v>
      </c>
      <c r="H678" s="55"/>
      <c r="I678" s="52">
        <v>42722595449.980003</v>
      </c>
      <c r="J678" s="53">
        <v>190263558.56999999</v>
      </c>
      <c r="K678" s="54">
        <v>42532331891.410004</v>
      </c>
      <c r="L678" s="55"/>
      <c r="M678" s="52">
        <v>14060304400.26</v>
      </c>
      <c r="N678" s="53">
        <v>115687786.120001</v>
      </c>
      <c r="O678" s="54">
        <v>13944616614.139999</v>
      </c>
      <c r="P678" s="55"/>
      <c r="Q678" s="52">
        <v>65340698351.660004</v>
      </c>
      <c r="R678" s="53">
        <v>306154346.34000403</v>
      </c>
      <c r="S678" s="54">
        <v>65034544005.32</v>
      </c>
      <c r="T678" s="6"/>
    </row>
    <row r="679" spans="2:20">
      <c r="B679" s="1"/>
      <c r="C679" s="14" t="s">
        <v>1628</v>
      </c>
      <c r="D679" s="12"/>
      <c r="E679" s="56">
        <v>7223439469.9399996</v>
      </c>
      <c r="F679" s="57">
        <v>156523.21</v>
      </c>
      <c r="G679" s="58">
        <v>7223282946.7299995</v>
      </c>
      <c r="H679" s="48"/>
      <c r="I679" s="56">
        <v>22837339171.68</v>
      </c>
      <c r="J679" s="57">
        <v>46045.32</v>
      </c>
      <c r="K679" s="58">
        <v>22837293126.360001</v>
      </c>
      <c r="L679" s="48"/>
      <c r="M679" s="56">
        <v>5604919440.6400003</v>
      </c>
      <c r="N679" s="57">
        <v>9337378.5800000001</v>
      </c>
      <c r="O679" s="58">
        <v>5595582062.0600004</v>
      </c>
      <c r="P679" s="48"/>
      <c r="Q679" s="56">
        <v>35665698082.260002</v>
      </c>
      <c r="R679" s="57">
        <v>9539947.1100009996</v>
      </c>
      <c r="S679" s="58">
        <v>35656158135.150002</v>
      </c>
      <c r="T679" s="6"/>
    </row>
    <row r="680" spans="2:20" ht="25.5" customHeight="1">
      <c r="B680" s="1"/>
      <c r="C680" s="13" t="s">
        <v>1629</v>
      </c>
      <c r="D680" s="11"/>
      <c r="E680" s="52">
        <v>7223282946.7299995</v>
      </c>
      <c r="F680" s="53">
        <v>0</v>
      </c>
      <c r="G680" s="54">
        <v>7223282946.7299995</v>
      </c>
      <c r="H680" s="55"/>
      <c r="I680" s="52">
        <v>22837293126.360001</v>
      </c>
      <c r="J680" s="53">
        <v>0</v>
      </c>
      <c r="K680" s="54">
        <v>22837293126.360001</v>
      </c>
      <c r="L680" s="55"/>
      <c r="M680" s="52">
        <v>5595582062.0600004</v>
      </c>
      <c r="N680" s="53">
        <v>0</v>
      </c>
      <c r="O680" s="54">
        <v>5595582062.0600004</v>
      </c>
      <c r="P680" s="55"/>
      <c r="Q680" s="52">
        <v>35656158135.150002</v>
      </c>
      <c r="R680" s="53">
        <v>0</v>
      </c>
      <c r="S680" s="54">
        <v>35656158135.150002</v>
      </c>
      <c r="T680" s="6"/>
    </row>
    <row r="681" spans="2:20" ht="25.5" customHeight="1">
      <c r="B681" s="1"/>
      <c r="C681" s="14" t="s">
        <v>1630</v>
      </c>
      <c r="D681" s="12"/>
      <c r="E681" s="56">
        <v>156523.21</v>
      </c>
      <c r="F681" s="57">
        <v>156523.21</v>
      </c>
      <c r="G681" s="58">
        <v>0</v>
      </c>
      <c r="H681" s="48"/>
      <c r="I681" s="56">
        <v>46045.32</v>
      </c>
      <c r="J681" s="57">
        <v>46045.32</v>
      </c>
      <c r="K681" s="58">
        <v>0</v>
      </c>
      <c r="L681" s="48"/>
      <c r="M681" s="56">
        <v>6190039.8300000001</v>
      </c>
      <c r="N681" s="57">
        <v>6190039.8300000001</v>
      </c>
      <c r="O681" s="58">
        <v>0</v>
      </c>
      <c r="P681" s="48"/>
      <c r="Q681" s="56">
        <v>6392608.3600000003</v>
      </c>
      <c r="R681" s="57">
        <v>6392608.3600000003</v>
      </c>
      <c r="S681" s="58">
        <v>0</v>
      </c>
      <c r="T681" s="6"/>
    </row>
    <row r="682" spans="2:20" ht="25.5" customHeight="1">
      <c r="B682" s="1"/>
      <c r="C682" s="13" t="s">
        <v>1631</v>
      </c>
      <c r="D682" s="11"/>
      <c r="E682" s="52">
        <v>0</v>
      </c>
      <c r="F682" s="53">
        <v>0</v>
      </c>
      <c r="G682" s="54">
        <v>0</v>
      </c>
      <c r="H682" s="55"/>
      <c r="I682" s="52">
        <v>0</v>
      </c>
      <c r="J682" s="53">
        <v>0</v>
      </c>
      <c r="K682" s="54">
        <v>0</v>
      </c>
      <c r="L682" s="55"/>
      <c r="M682" s="52">
        <v>18069.59</v>
      </c>
      <c r="N682" s="53">
        <v>18069.59</v>
      </c>
      <c r="O682" s="54">
        <v>0</v>
      </c>
      <c r="P682" s="55"/>
      <c r="Q682" s="52">
        <v>18069.59</v>
      </c>
      <c r="R682" s="53">
        <v>18069.59</v>
      </c>
      <c r="S682" s="54">
        <v>0</v>
      </c>
      <c r="T682" s="6"/>
    </row>
    <row r="683" spans="2:20" ht="25.5" customHeight="1">
      <c r="B683" s="1"/>
      <c r="C683" s="14" t="s">
        <v>1632</v>
      </c>
      <c r="D683" s="12"/>
      <c r="E683" s="56">
        <v>0</v>
      </c>
      <c r="F683" s="57">
        <v>0</v>
      </c>
      <c r="G683" s="58">
        <v>0</v>
      </c>
      <c r="H683" s="48"/>
      <c r="I683" s="56">
        <v>0</v>
      </c>
      <c r="J683" s="57">
        <v>0</v>
      </c>
      <c r="K683" s="58">
        <v>0</v>
      </c>
      <c r="L683" s="48"/>
      <c r="M683" s="56">
        <v>909.09</v>
      </c>
      <c r="N683" s="57">
        <v>909.09</v>
      </c>
      <c r="O683" s="58">
        <v>0</v>
      </c>
      <c r="P683" s="48"/>
      <c r="Q683" s="56">
        <v>909.09</v>
      </c>
      <c r="R683" s="57">
        <v>909.09</v>
      </c>
      <c r="S683" s="58">
        <v>0</v>
      </c>
      <c r="T683" s="6"/>
    </row>
    <row r="684" spans="2:20" ht="25.5" customHeight="1">
      <c r="B684" s="1"/>
      <c r="C684" s="13" t="s">
        <v>1633</v>
      </c>
      <c r="D684" s="11"/>
      <c r="E684" s="52">
        <v>0</v>
      </c>
      <c r="F684" s="53">
        <v>0</v>
      </c>
      <c r="G684" s="54">
        <v>0</v>
      </c>
      <c r="H684" s="55"/>
      <c r="I684" s="52">
        <v>0</v>
      </c>
      <c r="J684" s="53">
        <v>0</v>
      </c>
      <c r="K684" s="54">
        <v>0</v>
      </c>
      <c r="L684" s="55"/>
      <c r="M684" s="52">
        <v>3128360.07</v>
      </c>
      <c r="N684" s="53">
        <v>3128360.07</v>
      </c>
      <c r="O684" s="54">
        <v>0</v>
      </c>
      <c r="P684" s="55"/>
      <c r="Q684" s="52">
        <v>3128360.07</v>
      </c>
      <c r="R684" s="53">
        <v>3128360.07</v>
      </c>
      <c r="S684" s="54">
        <v>0</v>
      </c>
      <c r="T684" s="6"/>
    </row>
    <row r="685" spans="2:20">
      <c r="B685" s="1"/>
      <c r="C685" s="14" t="s">
        <v>1634</v>
      </c>
      <c r="D685" s="12"/>
      <c r="E685" s="56">
        <v>1334359031.48</v>
      </c>
      <c r="F685" s="57">
        <v>46478.44</v>
      </c>
      <c r="G685" s="58">
        <v>1334312553.04</v>
      </c>
      <c r="H685" s="48"/>
      <c r="I685" s="56">
        <v>19885256278.299999</v>
      </c>
      <c r="J685" s="57">
        <v>190217513.25</v>
      </c>
      <c r="K685" s="58">
        <v>19695038765.049999</v>
      </c>
      <c r="L685" s="48"/>
      <c r="M685" s="56">
        <v>8455384959.6199999</v>
      </c>
      <c r="N685" s="57">
        <v>106350407.54000001</v>
      </c>
      <c r="O685" s="58">
        <v>8349034552.0799999</v>
      </c>
      <c r="P685" s="48"/>
      <c r="Q685" s="56">
        <v>29675000269.400002</v>
      </c>
      <c r="R685" s="57">
        <v>296614399.23000002</v>
      </c>
      <c r="S685" s="58">
        <v>29378385870.169998</v>
      </c>
      <c r="T685" s="6"/>
    </row>
    <row r="686" spans="2:20">
      <c r="B686" s="1"/>
      <c r="C686" s="13" t="s">
        <v>1635</v>
      </c>
      <c r="D686" s="11"/>
      <c r="E686" s="52">
        <v>1334312553.04</v>
      </c>
      <c r="F686" s="53">
        <v>0</v>
      </c>
      <c r="G686" s="54">
        <v>1334312553.04</v>
      </c>
      <c r="H686" s="55"/>
      <c r="I686" s="52">
        <v>19695038765.049999</v>
      </c>
      <c r="J686" s="53">
        <v>0</v>
      </c>
      <c r="K686" s="54">
        <v>19695038765.049999</v>
      </c>
      <c r="L686" s="55"/>
      <c r="M686" s="52">
        <v>8349034552.0799999</v>
      </c>
      <c r="N686" s="53">
        <v>0</v>
      </c>
      <c r="O686" s="54">
        <v>8349034552.0799999</v>
      </c>
      <c r="P686" s="55"/>
      <c r="Q686" s="52">
        <v>29378385870.169998</v>
      </c>
      <c r="R686" s="53">
        <v>0</v>
      </c>
      <c r="S686" s="54">
        <v>29378385870.169998</v>
      </c>
      <c r="T686" s="6"/>
    </row>
    <row r="687" spans="2:20">
      <c r="B687" s="1"/>
      <c r="C687" s="14" t="s">
        <v>1636</v>
      </c>
      <c r="D687" s="12"/>
      <c r="E687" s="56">
        <v>46478.44</v>
      </c>
      <c r="F687" s="57">
        <v>46478.44</v>
      </c>
      <c r="G687" s="58">
        <v>0</v>
      </c>
      <c r="H687" s="48"/>
      <c r="I687" s="56">
        <v>190217513.25</v>
      </c>
      <c r="J687" s="57">
        <v>190217513.25</v>
      </c>
      <c r="K687" s="58">
        <v>0</v>
      </c>
      <c r="L687" s="48"/>
      <c r="M687" s="56">
        <v>40228029.899999999</v>
      </c>
      <c r="N687" s="57">
        <v>40228029.899999999</v>
      </c>
      <c r="O687" s="58">
        <v>0</v>
      </c>
      <c r="P687" s="48"/>
      <c r="Q687" s="56">
        <v>230492021.59</v>
      </c>
      <c r="R687" s="57">
        <v>230492021.59</v>
      </c>
      <c r="S687" s="58">
        <v>0</v>
      </c>
      <c r="T687" s="6"/>
    </row>
    <row r="688" spans="2:20" ht="25.5" customHeight="1">
      <c r="B688" s="1"/>
      <c r="C688" s="13" t="s">
        <v>1637</v>
      </c>
      <c r="D688" s="11"/>
      <c r="E688" s="52">
        <v>0</v>
      </c>
      <c r="F688" s="53">
        <v>0</v>
      </c>
      <c r="G688" s="54">
        <v>0</v>
      </c>
      <c r="H688" s="55"/>
      <c r="I688" s="52">
        <v>0</v>
      </c>
      <c r="J688" s="53">
        <v>0</v>
      </c>
      <c r="K688" s="54">
        <v>0</v>
      </c>
      <c r="L688" s="55"/>
      <c r="M688" s="52">
        <v>12104.37</v>
      </c>
      <c r="N688" s="53">
        <v>12104.37</v>
      </c>
      <c r="O688" s="54">
        <v>0</v>
      </c>
      <c r="P688" s="55"/>
      <c r="Q688" s="52">
        <v>12104.37</v>
      </c>
      <c r="R688" s="53">
        <v>12104.37</v>
      </c>
      <c r="S688" s="54">
        <v>0</v>
      </c>
      <c r="T688" s="6"/>
    </row>
    <row r="689" spans="2:20" ht="25.5" customHeight="1">
      <c r="B689" s="1"/>
      <c r="C689" s="14" t="s">
        <v>1638</v>
      </c>
      <c r="D689" s="12"/>
      <c r="E689" s="56">
        <v>0</v>
      </c>
      <c r="F689" s="57">
        <v>0</v>
      </c>
      <c r="G689" s="58">
        <v>0</v>
      </c>
      <c r="H689" s="48"/>
      <c r="I689" s="56">
        <v>0</v>
      </c>
      <c r="J689" s="57">
        <v>0</v>
      </c>
      <c r="K689" s="58">
        <v>0</v>
      </c>
      <c r="L689" s="48"/>
      <c r="M689" s="56">
        <v>1572.62</v>
      </c>
      <c r="N689" s="57">
        <v>1572.62</v>
      </c>
      <c r="O689" s="58">
        <v>0</v>
      </c>
      <c r="P689" s="48"/>
      <c r="Q689" s="56">
        <v>1572.62</v>
      </c>
      <c r="R689" s="57">
        <v>1572.62</v>
      </c>
      <c r="S689" s="58">
        <v>0</v>
      </c>
      <c r="T689" s="6"/>
    </row>
    <row r="690" spans="2:20" ht="25.5" customHeight="1">
      <c r="B690" s="1"/>
      <c r="C690" s="13" t="s">
        <v>1639</v>
      </c>
      <c r="D690" s="11"/>
      <c r="E690" s="52">
        <v>0</v>
      </c>
      <c r="F690" s="53">
        <v>0</v>
      </c>
      <c r="G690" s="54">
        <v>0</v>
      </c>
      <c r="H690" s="55"/>
      <c r="I690" s="52">
        <v>0</v>
      </c>
      <c r="J690" s="53">
        <v>0</v>
      </c>
      <c r="K690" s="54">
        <v>0</v>
      </c>
      <c r="L690" s="55"/>
      <c r="M690" s="52">
        <v>66108700.649999999</v>
      </c>
      <c r="N690" s="53">
        <v>66108700.649999999</v>
      </c>
      <c r="O690" s="54">
        <v>0</v>
      </c>
      <c r="P690" s="55"/>
      <c r="Q690" s="52">
        <v>66108700.649999999</v>
      </c>
      <c r="R690" s="53">
        <v>66108700.649999999</v>
      </c>
      <c r="S690" s="54">
        <v>0</v>
      </c>
      <c r="T690" s="6"/>
    </row>
    <row r="691" spans="2:20">
      <c r="B691" s="1"/>
      <c r="C691" s="14" t="s">
        <v>1640</v>
      </c>
      <c r="D691" s="12"/>
      <c r="E691" s="56">
        <v>0</v>
      </c>
      <c r="F691" s="57">
        <v>0</v>
      </c>
      <c r="G691" s="58">
        <v>0</v>
      </c>
      <c r="H691" s="48"/>
      <c r="I691" s="56">
        <v>260.85000000000002</v>
      </c>
      <c r="J691" s="57">
        <v>0</v>
      </c>
      <c r="K691" s="58">
        <v>260.85000000000002</v>
      </c>
      <c r="L691" s="48"/>
      <c r="M691" s="56">
        <v>644374785.54999995</v>
      </c>
      <c r="N691" s="57">
        <v>35270106</v>
      </c>
      <c r="O691" s="58">
        <v>609104679.54999995</v>
      </c>
      <c r="P691" s="48"/>
      <c r="Q691" s="56">
        <v>644375046.39999998</v>
      </c>
      <c r="R691" s="57">
        <v>35270106</v>
      </c>
      <c r="S691" s="58">
        <v>609104940.39999998</v>
      </c>
      <c r="T691" s="6"/>
    </row>
    <row r="692" spans="2:20" ht="25.5" customHeight="1">
      <c r="B692" s="1"/>
      <c r="C692" s="13" t="s">
        <v>1641</v>
      </c>
      <c r="D692" s="11"/>
      <c r="E692" s="52">
        <v>0</v>
      </c>
      <c r="F692" s="53">
        <v>0</v>
      </c>
      <c r="G692" s="54">
        <v>0</v>
      </c>
      <c r="H692" s="55"/>
      <c r="I692" s="52">
        <v>0</v>
      </c>
      <c r="J692" s="53">
        <v>0</v>
      </c>
      <c r="K692" s="54">
        <v>0</v>
      </c>
      <c r="L692" s="55"/>
      <c r="M692" s="52">
        <v>18991648.510000002</v>
      </c>
      <c r="N692" s="53">
        <v>0</v>
      </c>
      <c r="O692" s="54">
        <v>18991648.510000002</v>
      </c>
      <c r="P692" s="55"/>
      <c r="Q692" s="52">
        <v>18991648.510000002</v>
      </c>
      <c r="R692" s="53">
        <v>0</v>
      </c>
      <c r="S692" s="54">
        <v>18991648.510000002</v>
      </c>
      <c r="T692" s="6"/>
    </row>
    <row r="693" spans="2:20" ht="25.5" customHeight="1">
      <c r="B693" s="1"/>
      <c r="C693" s="14" t="s">
        <v>1642</v>
      </c>
      <c r="D693" s="12"/>
      <c r="E693" s="56">
        <v>0</v>
      </c>
      <c r="F693" s="57">
        <v>0</v>
      </c>
      <c r="G693" s="58">
        <v>0</v>
      </c>
      <c r="H693" s="48"/>
      <c r="I693" s="56">
        <v>0</v>
      </c>
      <c r="J693" s="57">
        <v>0</v>
      </c>
      <c r="K693" s="58">
        <v>0</v>
      </c>
      <c r="L693" s="48"/>
      <c r="M693" s="56">
        <v>18991648.510000002</v>
      </c>
      <c r="N693" s="57">
        <v>0</v>
      </c>
      <c r="O693" s="58">
        <v>18991648.510000002</v>
      </c>
      <c r="P693" s="48"/>
      <c r="Q693" s="56">
        <v>18991648.510000002</v>
      </c>
      <c r="R693" s="57">
        <v>0</v>
      </c>
      <c r="S693" s="58">
        <v>18991648.510000002</v>
      </c>
      <c r="T693" s="6"/>
    </row>
    <row r="694" spans="2:20" ht="25.5" customHeight="1">
      <c r="B694" s="1"/>
      <c r="C694" s="13" t="s">
        <v>1643</v>
      </c>
      <c r="D694" s="11"/>
      <c r="E694" s="52">
        <v>0</v>
      </c>
      <c r="F694" s="53">
        <v>0</v>
      </c>
      <c r="G694" s="54">
        <v>0</v>
      </c>
      <c r="H694" s="55"/>
      <c r="I694" s="52">
        <v>0</v>
      </c>
      <c r="J694" s="53">
        <v>0</v>
      </c>
      <c r="K694" s="54">
        <v>0</v>
      </c>
      <c r="L694" s="55"/>
      <c r="M694" s="52">
        <v>0</v>
      </c>
      <c r="N694" s="53">
        <v>0</v>
      </c>
      <c r="O694" s="54">
        <v>0</v>
      </c>
      <c r="P694" s="55"/>
      <c r="Q694" s="52">
        <v>0</v>
      </c>
      <c r="R694" s="53">
        <v>0</v>
      </c>
      <c r="S694" s="54">
        <v>0</v>
      </c>
      <c r="T694" s="6"/>
    </row>
    <row r="695" spans="2:20" ht="25.5" customHeight="1">
      <c r="B695" s="1"/>
      <c r="C695" s="14" t="s">
        <v>1644</v>
      </c>
      <c r="D695" s="12"/>
      <c r="E695" s="56">
        <v>0</v>
      </c>
      <c r="F695" s="57">
        <v>0</v>
      </c>
      <c r="G695" s="58">
        <v>0</v>
      </c>
      <c r="H695" s="48"/>
      <c r="I695" s="56">
        <v>0</v>
      </c>
      <c r="J695" s="57">
        <v>0</v>
      </c>
      <c r="K695" s="58">
        <v>0</v>
      </c>
      <c r="L695" s="48"/>
      <c r="M695" s="56">
        <v>0</v>
      </c>
      <c r="N695" s="57">
        <v>0</v>
      </c>
      <c r="O695" s="58">
        <v>0</v>
      </c>
      <c r="P695" s="48"/>
      <c r="Q695" s="56">
        <v>0</v>
      </c>
      <c r="R695" s="57">
        <v>0</v>
      </c>
      <c r="S695" s="58">
        <v>0</v>
      </c>
      <c r="T695" s="6"/>
    </row>
    <row r="696" spans="2:20" ht="25.5" customHeight="1">
      <c r="B696" s="1"/>
      <c r="C696" s="13" t="s">
        <v>1645</v>
      </c>
      <c r="D696" s="11"/>
      <c r="E696" s="52">
        <v>0</v>
      </c>
      <c r="F696" s="53">
        <v>0</v>
      </c>
      <c r="G696" s="54">
        <v>0</v>
      </c>
      <c r="H696" s="55"/>
      <c r="I696" s="52">
        <v>0</v>
      </c>
      <c r="J696" s="53">
        <v>0</v>
      </c>
      <c r="K696" s="54">
        <v>0</v>
      </c>
      <c r="L696" s="55"/>
      <c r="M696" s="52">
        <v>0</v>
      </c>
      <c r="N696" s="53">
        <v>0</v>
      </c>
      <c r="O696" s="54">
        <v>0</v>
      </c>
      <c r="P696" s="55"/>
      <c r="Q696" s="52">
        <v>0</v>
      </c>
      <c r="R696" s="53">
        <v>0</v>
      </c>
      <c r="S696" s="54">
        <v>0</v>
      </c>
      <c r="T696" s="6"/>
    </row>
    <row r="697" spans="2:20" ht="25.5" customHeight="1">
      <c r="B697" s="1"/>
      <c r="C697" s="14" t="s">
        <v>1646</v>
      </c>
      <c r="D697" s="12"/>
      <c r="E697" s="56">
        <v>0</v>
      </c>
      <c r="F697" s="57">
        <v>0</v>
      </c>
      <c r="G697" s="58">
        <v>0</v>
      </c>
      <c r="H697" s="48"/>
      <c r="I697" s="56">
        <v>0</v>
      </c>
      <c r="J697" s="57">
        <v>0</v>
      </c>
      <c r="K697" s="58">
        <v>0</v>
      </c>
      <c r="L697" s="48"/>
      <c r="M697" s="56">
        <v>0</v>
      </c>
      <c r="N697" s="57">
        <v>0</v>
      </c>
      <c r="O697" s="58">
        <v>0</v>
      </c>
      <c r="P697" s="48"/>
      <c r="Q697" s="56">
        <v>0</v>
      </c>
      <c r="R697" s="57">
        <v>0</v>
      </c>
      <c r="S697" s="58">
        <v>0</v>
      </c>
      <c r="T697" s="6"/>
    </row>
    <row r="698" spans="2:20" ht="25.5" customHeight="1">
      <c r="B698" s="1"/>
      <c r="C698" s="13" t="s">
        <v>1647</v>
      </c>
      <c r="D698" s="11"/>
      <c r="E698" s="52">
        <v>0</v>
      </c>
      <c r="F698" s="53">
        <v>0</v>
      </c>
      <c r="G698" s="54">
        <v>0</v>
      </c>
      <c r="H698" s="55"/>
      <c r="I698" s="52">
        <v>0</v>
      </c>
      <c r="J698" s="53">
        <v>0</v>
      </c>
      <c r="K698" s="54">
        <v>0</v>
      </c>
      <c r="L698" s="55"/>
      <c r="M698" s="52">
        <v>445700235.06</v>
      </c>
      <c r="N698" s="53">
        <v>6519000.8799999999</v>
      </c>
      <c r="O698" s="54">
        <v>439181234.18000001</v>
      </c>
      <c r="P698" s="55"/>
      <c r="Q698" s="52">
        <v>445700235.06</v>
      </c>
      <c r="R698" s="53">
        <v>6519000.8799999999</v>
      </c>
      <c r="S698" s="54">
        <v>439181234.18000001</v>
      </c>
      <c r="T698" s="6"/>
    </row>
    <row r="699" spans="2:20" ht="25.5" customHeight="1">
      <c r="B699" s="1"/>
      <c r="C699" s="14" t="s">
        <v>1648</v>
      </c>
      <c r="D699" s="12"/>
      <c r="E699" s="56">
        <v>0</v>
      </c>
      <c r="F699" s="57">
        <v>0</v>
      </c>
      <c r="G699" s="58">
        <v>0</v>
      </c>
      <c r="H699" s="48"/>
      <c r="I699" s="56">
        <v>0</v>
      </c>
      <c r="J699" s="57">
        <v>0</v>
      </c>
      <c r="K699" s="58">
        <v>0</v>
      </c>
      <c r="L699" s="48"/>
      <c r="M699" s="56">
        <v>439181234.18000001</v>
      </c>
      <c r="N699" s="57">
        <v>0</v>
      </c>
      <c r="O699" s="58">
        <v>439181234.18000001</v>
      </c>
      <c r="P699" s="48"/>
      <c r="Q699" s="56">
        <v>439181234.18000001</v>
      </c>
      <c r="R699" s="57">
        <v>0</v>
      </c>
      <c r="S699" s="58">
        <v>439181234.18000001</v>
      </c>
      <c r="T699" s="6"/>
    </row>
    <row r="700" spans="2:20" ht="25.5" customHeight="1">
      <c r="B700" s="1"/>
      <c r="C700" s="13" t="s">
        <v>1649</v>
      </c>
      <c r="D700" s="11"/>
      <c r="E700" s="52">
        <v>0</v>
      </c>
      <c r="F700" s="53">
        <v>0</v>
      </c>
      <c r="G700" s="54">
        <v>0</v>
      </c>
      <c r="H700" s="55"/>
      <c r="I700" s="52">
        <v>0</v>
      </c>
      <c r="J700" s="53">
        <v>0</v>
      </c>
      <c r="K700" s="54">
        <v>0</v>
      </c>
      <c r="L700" s="55"/>
      <c r="M700" s="52">
        <v>5727221.7699999996</v>
      </c>
      <c r="N700" s="53">
        <v>5727221.7699999996</v>
      </c>
      <c r="O700" s="54">
        <v>0</v>
      </c>
      <c r="P700" s="55"/>
      <c r="Q700" s="52">
        <v>5727221.7699999996</v>
      </c>
      <c r="R700" s="53">
        <v>5727221.7699999996</v>
      </c>
      <c r="S700" s="54">
        <v>0</v>
      </c>
      <c r="T700" s="6"/>
    </row>
    <row r="701" spans="2:20" ht="25.5" customHeight="1">
      <c r="B701" s="1"/>
      <c r="C701" s="14" t="s">
        <v>1650</v>
      </c>
      <c r="D701" s="12"/>
      <c r="E701" s="56">
        <v>0</v>
      </c>
      <c r="F701" s="57">
        <v>0</v>
      </c>
      <c r="G701" s="58">
        <v>0</v>
      </c>
      <c r="H701" s="48"/>
      <c r="I701" s="56">
        <v>0</v>
      </c>
      <c r="J701" s="57">
        <v>0</v>
      </c>
      <c r="K701" s="58">
        <v>0</v>
      </c>
      <c r="L701" s="48"/>
      <c r="M701" s="56">
        <v>0</v>
      </c>
      <c r="N701" s="57">
        <v>0</v>
      </c>
      <c r="O701" s="58">
        <v>0</v>
      </c>
      <c r="P701" s="48"/>
      <c r="Q701" s="56">
        <v>0</v>
      </c>
      <c r="R701" s="57">
        <v>0</v>
      </c>
      <c r="S701" s="58">
        <v>0</v>
      </c>
      <c r="T701" s="6"/>
    </row>
    <row r="702" spans="2:20" ht="25.5" customHeight="1">
      <c r="B702" s="1"/>
      <c r="C702" s="13" t="s">
        <v>1651</v>
      </c>
      <c r="D702" s="11"/>
      <c r="E702" s="52">
        <v>0</v>
      </c>
      <c r="F702" s="53">
        <v>0</v>
      </c>
      <c r="G702" s="54">
        <v>0</v>
      </c>
      <c r="H702" s="55"/>
      <c r="I702" s="52">
        <v>0</v>
      </c>
      <c r="J702" s="53">
        <v>0</v>
      </c>
      <c r="K702" s="54">
        <v>0</v>
      </c>
      <c r="L702" s="55"/>
      <c r="M702" s="52">
        <v>620927.07999999996</v>
      </c>
      <c r="N702" s="53">
        <v>620927.07999999996</v>
      </c>
      <c r="O702" s="54">
        <v>0</v>
      </c>
      <c r="P702" s="55"/>
      <c r="Q702" s="52">
        <v>620927.07999999996</v>
      </c>
      <c r="R702" s="53">
        <v>620927.07999999996</v>
      </c>
      <c r="S702" s="54">
        <v>0</v>
      </c>
      <c r="T702" s="6"/>
    </row>
    <row r="703" spans="2:20" ht="25.5" customHeight="1">
      <c r="B703" s="1"/>
      <c r="C703" s="14" t="s">
        <v>1652</v>
      </c>
      <c r="D703" s="12"/>
      <c r="E703" s="56">
        <v>0</v>
      </c>
      <c r="F703" s="57">
        <v>0</v>
      </c>
      <c r="G703" s="58">
        <v>0</v>
      </c>
      <c r="H703" s="48"/>
      <c r="I703" s="56">
        <v>0</v>
      </c>
      <c r="J703" s="57">
        <v>0</v>
      </c>
      <c r="K703" s="58">
        <v>0</v>
      </c>
      <c r="L703" s="48"/>
      <c r="M703" s="56">
        <v>170852.03</v>
      </c>
      <c r="N703" s="57">
        <v>170852.03</v>
      </c>
      <c r="O703" s="58">
        <v>0</v>
      </c>
      <c r="P703" s="48"/>
      <c r="Q703" s="56">
        <v>170852.03</v>
      </c>
      <c r="R703" s="57">
        <v>170852.03</v>
      </c>
      <c r="S703" s="58">
        <v>0</v>
      </c>
      <c r="T703" s="6"/>
    </row>
    <row r="704" spans="2:20" ht="25.5" customHeight="1">
      <c r="B704" s="1"/>
      <c r="C704" s="13" t="s">
        <v>1653</v>
      </c>
      <c r="D704" s="11"/>
      <c r="E704" s="52">
        <v>0</v>
      </c>
      <c r="F704" s="53">
        <v>0</v>
      </c>
      <c r="G704" s="54">
        <v>0</v>
      </c>
      <c r="H704" s="55"/>
      <c r="I704" s="52">
        <v>0</v>
      </c>
      <c r="J704" s="53">
        <v>0</v>
      </c>
      <c r="K704" s="54">
        <v>0</v>
      </c>
      <c r="L704" s="55"/>
      <c r="M704" s="52">
        <v>11297510.960000001</v>
      </c>
      <c r="N704" s="53">
        <v>373744.69</v>
      </c>
      <c r="O704" s="54">
        <v>10923766.27</v>
      </c>
      <c r="P704" s="55"/>
      <c r="Q704" s="52">
        <v>11297510.960000001</v>
      </c>
      <c r="R704" s="53">
        <v>373744.69</v>
      </c>
      <c r="S704" s="54">
        <v>10923766.27</v>
      </c>
      <c r="T704" s="6"/>
    </row>
    <row r="705" spans="2:20" ht="25.5" customHeight="1">
      <c r="B705" s="1"/>
      <c r="C705" s="14" t="s">
        <v>1654</v>
      </c>
      <c r="D705" s="12"/>
      <c r="E705" s="56">
        <v>0</v>
      </c>
      <c r="F705" s="57">
        <v>0</v>
      </c>
      <c r="G705" s="58">
        <v>0</v>
      </c>
      <c r="H705" s="48"/>
      <c r="I705" s="56">
        <v>0</v>
      </c>
      <c r="J705" s="57">
        <v>0</v>
      </c>
      <c r="K705" s="58">
        <v>0</v>
      </c>
      <c r="L705" s="48"/>
      <c r="M705" s="56">
        <v>10923766.27</v>
      </c>
      <c r="N705" s="57">
        <v>0</v>
      </c>
      <c r="O705" s="58">
        <v>10923766.27</v>
      </c>
      <c r="P705" s="48"/>
      <c r="Q705" s="56">
        <v>10923766.27</v>
      </c>
      <c r="R705" s="57">
        <v>0</v>
      </c>
      <c r="S705" s="58">
        <v>10923766.27</v>
      </c>
      <c r="T705" s="6"/>
    </row>
    <row r="706" spans="2:20" ht="25.5" customHeight="1">
      <c r="B706" s="1"/>
      <c r="C706" s="13" t="s">
        <v>1655</v>
      </c>
      <c r="D706" s="11"/>
      <c r="E706" s="52">
        <v>0</v>
      </c>
      <c r="F706" s="53">
        <v>0</v>
      </c>
      <c r="G706" s="54">
        <v>0</v>
      </c>
      <c r="H706" s="55"/>
      <c r="I706" s="52">
        <v>0</v>
      </c>
      <c r="J706" s="53">
        <v>0</v>
      </c>
      <c r="K706" s="54">
        <v>0</v>
      </c>
      <c r="L706" s="55"/>
      <c r="M706" s="52">
        <v>13578</v>
      </c>
      <c r="N706" s="53">
        <v>13578</v>
      </c>
      <c r="O706" s="54">
        <v>0</v>
      </c>
      <c r="P706" s="55"/>
      <c r="Q706" s="52">
        <v>13578</v>
      </c>
      <c r="R706" s="53">
        <v>13578</v>
      </c>
      <c r="S706" s="54">
        <v>0</v>
      </c>
      <c r="T706" s="6"/>
    </row>
    <row r="707" spans="2:20" ht="25.5" customHeight="1">
      <c r="B707" s="1"/>
      <c r="C707" s="14" t="s">
        <v>1656</v>
      </c>
      <c r="D707" s="12"/>
      <c r="E707" s="56">
        <v>0</v>
      </c>
      <c r="F707" s="57">
        <v>0</v>
      </c>
      <c r="G707" s="58">
        <v>0</v>
      </c>
      <c r="H707" s="48"/>
      <c r="I707" s="56">
        <v>0</v>
      </c>
      <c r="J707" s="57">
        <v>0</v>
      </c>
      <c r="K707" s="58">
        <v>0</v>
      </c>
      <c r="L707" s="48"/>
      <c r="M707" s="56">
        <v>0</v>
      </c>
      <c r="N707" s="57">
        <v>0</v>
      </c>
      <c r="O707" s="58">
        <v>0</v>
      </c>
      <c r="P707" s="48"/>
      <c r="Q707" s="56">
        <v>0</v>
      </c>
      <c r="R707" s="57">
        <v>0</v>
      </c>
      <c r="S707" s="58">
        <v>0</v>
      </c>
      <c r="T707" s="6"/>
    </row>
    <row r="708" spans="2:20" ht="25.5" customHeight="1">
      <c r="B708" s="1"/>
      <c r="C708" s="13" t="s">
        <v>1657</v>
      </c>
      <c r="D708" s="11"/>
      <c r="E708" s="52">
        <v>0</v>
      </c>
      <c r="F708" s="53">
        <v>0</v>
      </c>
      <c r="G708" s="54">
        <v>0</v>
      </c>
      <c r="H708" s="55"/>
      <c r="I708" s="52">
        <v>0</v>
      </c>
      <c r="J708" s="53">
        <v>0</v>
      </c>
      <c r="K708" s="54">
        <v>0</v>
      </c>
      <c r="L708" s="55"/>
      <c r="M708" s="52">
        <v>0</v>
      </c>
      <c r="N708" s="53">
        <v>0</v>
      </c>
      <c r="O708" s="54">
        <v>0</v>
      </c>
      <c r="P708" s="55"/>
      <c r="Q708" s="52">
        <v>0</v>
      </c>
      <c r="R708" s="53">
        <v>0</v>
      </c>
      <c r="S708" s="54">
        <v>0</v>
      </c>
      <c r="T708" s="6"/>
    </row>
    <row r="709" spans="2:20" ht="25.5" customHeight="1">
      <c r="B709" s="1"/>
      <c r="C709" s="14" t="s">
        <v>1658</v>
      </c>
      <c r="D709" s="12"/>
      <c r="E709" s="56">
        <v>0</v>
      </c>
      <c r="F709" s="57">
        <v>0</v>
      </c>
      <c r="G709" s="58">
        <v>0</v>
      </c>
      <c r="H709" s="48"/>
      <c r="I709" s="56">
        <v>0</v>
      </c>
      <c r="J709" s="57">
        <v>0</v>
      </c>
      <c r="K709" s="58">
        <v>0</v>
      </c>
      <c r="L709" s="48"/>
      <c r="M709" s="56">
        <v>360166.69</v>
      </c>
      <c r="N709" s="57">
        <v>360166.69</v>
      </c>
      <c r="O709" s="58">
        <v>0</v>
      </c>
      <c r="P709" s="48"/>
      <c r="Q709" s="56">
        <v>360166.69</v>
      </c>
      <c r="R709" s="57">
        <v>360166.69</v>
      </c>
      <c r="S709" s="58">
        <v>0</v>
      </c>
      <c r="T709" s="6"/>
    </row>
    <row r="710" spans="2:20" ht="25.5" customHeight="1">
      <c r="B710" s="1"/>
      <c r="C710" s="13" t="s">
        <v>1659</v>
      </c>
      <c r="D710" s="11"/>
      <c r="E710" s="52">
        <v>0</v>
      </c>
      <c r="F710" s="53">
        <v>0</v>
      </c>
      <c r="G710" s="54">
        <v>0</v>
      </c>
      <c r="H710" s="55"/>
      <c r="I710" s="52">
        <v>0</v>
      </c>
      <c r="J710" s="53">
        <v>0</v>
      </c>
      <c r="K710" s="54">
        <v>0</v>
      </c>
      <c r="L710" s="55"/>
      <c r="M710" s="52">
        <v>82678604.959999993</v>
      </c>
      <c r="N710" s="53">
        <v>112377.66</v>
      </c>
      <c r="O710" s="54">
        <v>82566227.299999997</v>
      </c>
      <c r="P710" s="55"/>
      <c r="Q710" s="52">
        <v>82678604.959999993</v>
      </c>
      <c r="R710" s="53">
        <v>112377.66</v>
      </c>
      <c r="S710" s="54">
        <v>82566227.299999997</v>
      </c>
      <c r="T710" s="6"/>
    </row>
    <row r="711" spans="2:20" ht="25.5" customHeight="1">
      <c r="B711" s="1"/>
      <c r="C711" s="14" t="s">
        <v>1660</v>
      </c>
      <c r="D711" s="12"/>
      <c r="E711" s="56">
        <v>0</v>
      </c>
      <c r="F711" s="57">
        <v>0</v>
      </c>
      <c r="G711" s="58">
        <v>0</v>
      </c>
      <c r="H711" s="48"/>
      <c r="I711" s="56">
        <v>0</v>
      </c>
      <c r="J711" s="57">
        <v>0</v>
      </c>
      <c r="K711" s="58">
        <v>0</v>
      </c>
      <c r="L711" s="48"/>
      <c r="M711" s="56">
        <v>82566227.299999997</v>
      </c>
      <c r="N711" s="57">
        <v>0</v>
      </c>
      <c r="O711" s="58">
        <v>82566227.299999997</v>
      </c>
      <c r="P711" s="48"/>
      <c r="Q711" s="56">
        <v>82566227.299999997</v>
      </c>
      <c r="R711" s="57">
        <v>0</v>
      </c>
      <c r="S711" s="58">
        <v>82566227.299999997</v>
      </c>
      <c r="T711" s="6"/>
    </row>
    <row r="712" spans="2:20" ht="25.5" customHeight="1">
      <c r="B712" s="1"/>
      <c r="C712" s="13" t="s">
        <v>1661</v>
      </c>
      <c r="D712" s="11"/>
      <c r="E712" s="52">
        <v>0</v>
      </c>
      <c r="F712" s="53">
        <v>0</v>
      </c>
      <c r="G712" s="54">
        <v>0</v>
      </c>
      <c r="H712" s="55"/>
      <c r="I712" s="52">
        <v>0</v>
      </c>
      <c r="J712" s="53">
        <v>0</v>
      </c>
      <c r="K712" s="54">
        <v>0</v>
      </c>
      <c r="L712" s="55"/>
      <c r="M712" s="52">
        <v>541.41</v>
      </c>
      <c r="N712" s="53">
        <v>541.41</v>
      </c>
      <c r="O712" s="54">
        <v>0</v>
      </c>
      <c r="P712" s="55"/>
      <c r="Q712" s="52">
        <v>541.41</v>
      </c>
      <c r="R712" s="53">
        <v>541.41</v>
      </c>
      <c r="S712" s="54">
        <v>0</v>
      </c>
      <c r="T712" s="6"/>
    </row>
    <row r="713" spans="2:20" ht="25.5" customHeight="1">
      <c r="B713" s="1"/>
      <c r="C713" s="14" t="s">
        <v>1662</v>
      </c>
      <c r="D713" s="12"/>
      <c r="E713" s="56">
        <v>0</v>
      </c>
      <c r="F713" s="57">
        <v>0</v>
      </c>
      <c r="G713" s="58">
        <v>0</v>
      </c>
      <c r="H713" s="48"/>
      <c r="I713" s="56">
        <v>0</v>
      </c>
      <c r="J713" s="57">
        <v>0</v>
      </c>
      <c r="K713" s="58">
        <v>0</v>
      </c>
      <c r="L713" s="48"/>
      <c r="M713" s="56">
        <v>0</v>
      </c>
      <c r="N713" s="57">
        <v>0</v>
      </c>
      <c r="O713" s="58">
        <v>0</v>
      </c>
      <c r="P713" s="48"/>
      <c r="Q713" s="56">
        <v>0</v>
      </c>
      <c r="R713" s="57">
        <v>0</v>
      </c>
      <c r="S713" s="58">
        <v>0</v>
      </c>
      <c r="T713" s="6"/>
    </row>
    <row r="714" spans="2:20" ht="25.5" customHeight="1">
      <c r="B714" s="1"/>
      <c r="C714" s="13" t="s">
        <v>1663</v>
      </c>
      <c r="D714" s="11"/>
      <c r="E714" s="52">
        <v>0</v>
      </c>
      <c r="F714" s="53">
        <v>0</v>
      </c>
      <c r="G714" s="54">
        <v>0</v>
      </c>
      <c r="H714" s="55"/>
      <c r="I714" s="52">
        <v>0</v>
      </c>
      <c r="J714" s="53">
        <v>0</v>
      </c>
      <c r="K714" s="54">
        <v>0</v>
      </c>
      <c r="L714" s="55"/>
      <c r="M714" s="52">
        <v>0</v>
      </c>
      <c r="N714" s="53">
        <v>0</v>
      </c>
      <c r="O714" s="54">
        <v>0</v>
      </c>
      <c r="P714" s="55"/>
      <c r="Q714" s="52">
        <v>0</v>
      </c>
      <c r="R714" s="53">
        <v>0</v>
      </c>
      <c r="S714" s="54">
        <v>0</v>
      </c>
      <c r="T714" s="6"/>
    </row>
    <row r="715" spans="2:20" ht="25.5" customHeight="1">
      <c r="B715" s="1"/>
      <c r="C715" s="14" t="s">
        <v>1664</v>
      </c>
      <c r="D715" s="12"/>
      <c r="E715" s="56">
        <v>0</v>
      </c>
      <c r="F715" s="57">
        <v>0</v>
      </c>
      <c r="G715" s="58">
        <v>0</v>
      </c>
      <c r="H715" s="48"/>
      <c r="I715" s="56">
        <v>0</v>
      </c>
      <c r="J715" s="57">
        <v>0</v>
      </c>
      <c r="K715" s="58">
        <v>0</v>
      </c>
      <c r="L715" s="48"/>
      <c r="M715" s="56">
        <v>111836.25</v>
      </c>
      <c r="N715" s="57">
        <v>111836.25</v>
      </c>
      <c r="O715" s="58">
        <v>0</v>
      </c>
      <c r="P715" s="48"/>
      <c r="Q715" s="56">
        <v>111836.25</v>
      </c>
      <c r="R715" s="57">
        <v>111836.25</v>
      </c>
      <c r="S715" s="58">
        <v>0</v>
      </c>
      <c r="T715" s="6"/>
    </row>
    <row r="716" spans="2:20">
      <c r="B716" s="1"/>
      <c r="C716" s="13" t="s">
        <v>1665</v>
      </c>
      <c r="D716" s="11"/>
      <c r="E716" s="52">
        <v>0</v>
      </c>
      <c r="F716" s="53">
        <v>0</v>
      </c>
      <c r="G716" s="54">
        <v>0</v>
      </c>
      <c r="H716" s="55"/>
      <c r="I716" s="52">
        <v>260.85000000000002</v>
      </c>
      <c r="J716" s="53">
        <v>0</v>
      </c>
      <c r="K716" s="54">
        <v>260.85000000000002</v>
      </c>
      <c r="L716" s="55"/>
      <c r="M716" s="52">
        <v>85706786.060000002</v>
      </c>
      <c r="N716" s="53">
        <v>28264982.77</v>
      </c>
      <c r="O716" s="54">
        <v>57441803.289999999</v>
      </c>
      <c r="P716" s="55"/>
      <c r="Q716" s="52">
        <v>85707046.909999996</v>
      </c>
      <c r="R716" s="53">
        <v>28264982.77</v>
      </c>
      <c r="S716" s="54">
        <v>57442064.140000001</v>
      </c>
      <c r="T716" s="6"/>
    </row>
    <row r="717" spans="2:20">
      <c r="B717" s="1"/>
      <c r="C717" s="14" t="s">
        <v>1666</v>
      </c>
      <c r="D717" s="12"/>
      <c r="E717" s="56">
        <v>0</v>
      </c>
      <c r="F717" s="57">
        <v>0</v>
      </c>
      <c r="G717" s="58">
        <v>0</v>
      </c>
      <c r="H717" s="48"/>
      <c r="I717" s="56">
        <v>260.85000000000002</v>
      </c>
      <c r="J717" s="57">
        <v>0</v>
      </c>
      <c r="K717" s="58">
        <v>260.85000000000002</v>
      </c>
      <c r="L717" s="48"/>
      <c r="M717" s="56">
        <v>57441803.289999999</v>
      </c>
      <c r="N717" s="57">
        <v>0</v>
      </c>
      <c r="O717" s="58">
        <v>57441803.289999999</v>
      </c>
      <c r="P717" s="48"/>
      <c r="Q717" s="56">
        <v>57442064.140000001</v>
      </c>
      <c r="R717" s="57">
        <v>0</v>
      </c>
      <c r="S717" s="58">
        <v>57442064.140000001</v>
      </c>
      <c r="T717" s="6"/>
    </row>
    <row r="718" spans="2:20">
      <c r="B718" s="1"/>
      <c r="C718" s="13" t="s">
        <v>1667</v>
      </c>
      <c r="D718" s="11"/>
      <c r="E718" s="52">
        <v>0</v>
      </c>
      <c r="F718" s="53">
        <v>0</v>
      </c>
      <c r="G718" s="54">
        <v>0</v>
      </c>
      <c r="H718" s="55"/>
      <c r="I718" s="52">
        <v>0</v>
      </c>
      <c r="J718" s="53">
        <v>0</v>
      </c>
      <c r="K718" s="54">
        <v>0</v>
      </c>
      <c r="L718" s="55"/>
      <c r="M718" s="52">
        <v>22800.84</v>
      </c>
      <c r="N718" s="53">
        <v>22800.84</v>
      </c>
      <c r="O718" s="54">
        <v>0</v>
      </c>
      <c r="P718" s="55"/>
      <c r="Q718" s="52">
        <v>22800.84</v>
      </c>
      <c r="R718" s="53">
        <v>22800.84</v>
      </c>
      <c r="S718" s="54">
        <v>0</v>
      </c>
      <c r="T718" s="6"/>
    </row>
    <row r="719" spans="2:20" ht="25.5" customHeight="1">
      <c r="B719" s="1"/>
      <c r="C719" s="14" t="s">
        <v>1668</v>
      </c>
      <c r="D719" s="12"/>
      <c r="E719" s="56">
        <v>0</v>
      </c>
      <c r="F719" s="57">
        <v>0</v>
      </c>
      <c r="G719" s="58">
        <v>0</v>
      </c>
      <c r="H719" s="48"/>
      <c r="I719" s="56">
        <v>0</v>
      </c>
      <c r="J719" s="57">
        <v>0</v>
      </c>
      <c r="K719" s="58">
        <v>0</v>
      </c>
      <c r="L719" s="48"/>
      <c r="M719" s="56">
        <v>22800.84</v>
      </c>
      <c r="N719" s="57">
        <v>22800.84</v>
      </c>
      <c r="O719" s="58">
        <v>0</v>
      </c>
      <c r="P719" s="48"/>
      <c r="Q719" s="56">
        <v>22800.84</v>
      </c>
      <c r="R719" s="57">
        <v>22800.84</v>
      </c>
      <c r="S719" s="58">
        <v>0</v>
      </c>
      <c r="T719" s="6"/>
    </row>
    <row r="720" spans="2:20" ht="25.5" customHeight="1">
      <c r="B720" s="1"/>
      <c r="C720" s="13" t="s">
        <v>1669</v>
      </c>
      <c r="D720" s="11"/>
      <c r="E720" s="52">
        <v>0</v>
      </c>
      <c r="F720" s="53">
        <v>0</v>
      </c>
      <c r="G720" s="54">
        <v>0</v>
      </c>
      <c r="H720" s="55"/>
      <c r="I720" s="52">
        <v>0</v>
      </c>
      <c r="J720" s="53">
        <v>0</v>
      </c>
      <c r="K720" s="54">
        <v>0</v>
      </c>
      <c r="L720" s="55"/>
      <c r="M720" s="52">
        <v>29902.81</v>
      </c>
      <c r="N720" s="53">
        <v>29902.81</v>
      </c>
      <c r="O720" s="54">
        <v>0</v>
      </c>
      <c r="P720" s="55"/>
      <c r="Q720" s="52">
        <v>29902.81</v>
      </c>
      <c r="R720" s="53">
        <v>29902.81</v>
      </c>
      <c r="S720" s="54">
        <v>0</v>
      </c>
      <c r="T720" s="6"/>
    </row>
    <row r="721" spans="2:20" ht="25.5" customHeight="1">
      <c r="B721" s="1"/>
      <c r="C721" s="14" t="s">
        <v>1670</v>
      </c>
      <c r="D721" s="12"/>
      <c r="E721" s="56">
        <v>0</v>
      </c>
      <c r="F721" s="57">
        <v>0</v>
      </c>
      <c r="G721" s="58">
        <v>0</v>
      </c>
      <c r="H721" s="48"/>
      <c r="I721" s="56">
        <v>0</v>
      </c>
      <c r="J721" s="57">
        <v>0</v>
      </c>
      <c r="K721" s="58">
        <v>0</v>
      </c>
      <c r="L721" s="48"/>
      <c r="M721" s="56">
        <v>28189478.280000001</v>
      </c>
      <c r="N721" s="57">
        <v>28189478.280000001</v>
      </c>
      <c r="O721" s="58">
        <v>0</v>
      </c>
      <c r="P721" s="48"/>
      <c r="Q721" s="56">
        <v>28189478.280000001</v>
      </c>
      <c r="R721" s="57">
        <v>28189478.280000001</v>
      </c>
      <c r="S721" s="58">
        <v>0</v>
      </c>
      <c r="T721" s="6"/>
    </row>
    <row r="722" spans="2:20">
      <c r="B722" s="1"/>
      <c r="C722" s="13" t="s">
        <v>1671</v>
      </c>
      <c r="D722" s="11"/>
      <c r="E722" s="52">
        <v>820915496424.81995</v>
      </c>
      <c r="F722" s="53">
        <v>23184388004.059811</v>
      </c>
      <c r="G722" s="54">
        <v>797731108420.76013</v>
      </c>
      <c r="H722" s="55"/>
      <c r="I722" s="52">
        <v>78842019542.639999</v>
      </c>
      <c r="J722" s="53">
        <v>38158216759.709999</v>
      </c>
      <c r="K722" s="54">
        <v>40683802782.93</v>
      </c>
      <c r="L722" s="55"/>
      <c r="M722" s="52">
        <v>47804326239.900002</v>
      </c>
      <c r="N722" s="53">
        <v>22222374813.310001</v>
      </c>
      <c r="O722" s="54">
        <v>25581951426.59</v>
      </c>
      <c r="P722" s="55"/>
      <c r="Q722" s="52">
        <v>947561842207.35999</v>
      </c>
      <c r="R722" s="53">
        <v>83564979577.079834</v>
      </c>
      <c r="S722" s="54">
        <v>863996862630.28015</v>
      </c>
      <c r="T722" s="6"/>
    </row>
    <row r="723" spans="2:20">
      <c r="B723" s="1"/>
      <c r="C723" s="14" t="s">
        <v>1672</v>
      </c>
      <c r="D723" s="12"/>
      <c r="E723" s="56">
        <v>805684821759.12</v>
      </c>
      <c r="F723" s="57">
        <v>23184368484.259892</v>
      </c>
      <c r="G723" s="58">
        <v>782500453274.86011</v>
      </c>
      <c r="H723" s="48"/>
      <c r="I723" s="56">
        <v>76601540402.559998</v>
      </c>
      <c r="J723" s="57">
        <v>38158216759.709999</v>
      </c>
      <c r="K723" s="58">
        <v>38443323642.849998</v>
      </c>
      <c r="L723" s="48"/>
      <c r="M723" s="56">
        <v>39092655284.75</v>
      </c>
      <c r="N723" s="57">
        <v>22209565168.200001</v>
      </c>
      <c r="O723" s="58">
        <v>16883090116.549999</v>
      </c>
      <c r="P723" s="48"/>
      <c r="Q723" s="56">
        <v>921379017446.42993</v>
      </c>
      <c r="R723" s="57">
        <v>83552150412.1698</v>
      </c>
      <c r="S723" s="58">
        <v>837826867034.26013</v>
      </c>
      <c r="T723" s="6"/>
    </row>
    <row r="724" spans="2:20">
      <c r="B724" s="1"/>
      <c r="C724" s="13" t="s">
        <v>1673</v>
      </c>
      <c r="D724" s="11"/>
      <c r="E724" s="52">
        <v>33304948155.48</v>
      </c>
      <c r="F724" s="53">
        <v>19365845250.52</v>
      </c>
      <c r="G724" s="54">
        <v>13939102904.959999</v>
      </c>
      <c r="H724" s="55"/>
      <c r="I724" s="52">
        <v>69926245419.080002</v>
      </c>
      <c r="J724" s="53">
        <v>37767382423.050003</v>
      </c>
      <c r="K724" s="54">
        <v>32158862996.029999</v>
      </c>
      <c r="L724" s="55"/>
      <c r="M724" s="52">
        <v>37222389069.040001</v>
      </c>
      <c r="N724" s="53">
        <v>21873260833.5</v>
      </c>
      <c r="O724" s="54">
        <v>15349128235.540001</v>
      </c>
      <c r="P724" s="55"/>
      <c r="Q724" s="52">
        <v>140453582643.60001</v>
      </c>
      <c r="R724" s="53">
        <v>79006488507.070007</v>
      </c>
      <c r="S724" s="54">
        <v>61447094136.529999</v>
      </c>
      <c r="T724" s="6"/>
    </row>
    <row r="725" spans="2:20">
      <c r="B725" s="1"/>
      <c r="C725" s="14" t="s">
        <v>1674</v>
      </c>
      <c r="D725" s="12"/>
      <c r="E725" s="56">
        <v>13939102904.959999</v>
      </c>
      <c r="F725" s="57">
        <v>0</v>
      </c>
      <c r="G725" s="58">
        <v>13939102904.959999</v>
      </c>
      <c r="H725" s="48"/>
      <c r="I725" s="56">
        <v>32158862996.029999</v>
      </c>
      <c r="J725" s="57">
        <v>0</v>
      </c>
      <c r="K725" s="58">
        <v>32158862996.029999</v>
      </c>
      <c r="L725" s="48"/>
      <c r="M725" s="56">
        <v>15349128235.540001</v>
      </c>
      <c r="N725" s="57">
        <v>0</v>
      </c>
      <c r="O725" s="58">
        <v>15349128235.540001</v>
      </c>
      <c r="P725" s="48"/>
      <c r="Q725" s="56">
        <v>61447094136.529999</v>
      </c>
      <c r="R725" s="57">
        <v>0</v>
      </c>
      <c r="S725" s="58">
        <v>61447094136.529999</v>
      </c>
      <c r="T725" s="6"/>
    </row>
    <row r="726" spans="2:20">
      <c r="B726" s="1"/>
      <c r="C726" s="13" t="s">
        <v>1675</v>
      </c>
      <c r="D726" s="11"/>
      <c r="E726" s="52">
        <v>0</v>
      </c>
      <c r="F726" s="53">
        <v>0</v>
      </c>
      <c r="G726" s="54">
        <v>0</v>
      </c>
      <c r="H726" s="55"/>
      <c r="I726" s="52">
        <v>3558818077.8299999</v>
      </c>
      <c r="J726" s="53">
        <v>0</v>
      </c>
      <c r="K726" s="54">
        <v>3558818077.8299999</v>
      </c>
      <c r="L726" s="55"/>
      <c r="M726" s="52">
        <v>2622474457.5799999</v>
      </c>
      <c r="N726" s="53">
        <v>0</v>
      </c>
      <c r="O726" s="54">
        <v>2622474457.5799999</v>
      </c>
      <c r="P726" s="55"/>
      <c r="Q726" s="52">
        <v>6181292535.4099998</v>
      </c>
      <c r="R726" s="53">
        <v>0</v>
      </c>
      <c r="S726" s="54">
        <v>6181292535.4099998</v>
      </c>
      <c r="T726" s="6"/>
    </row>
    <row r="727" spans="2:20">
      <c r="B727" s="1"/>
      <c r="C727" s="14" t="s">
        <v>1676</v>
      </c>
      <c r="D727" s="12"/>
      <c r="E727" s="56">
        <v>13924410510.26</v>
      </c>
      <c r="F727" s="57">
        <v>0</v>
      </c>
      <c r="G727" s="58">
        <v>13924410510.26</v>
      </c>
      <c r="H727" s="48"/>
      <c r="I727" s="56">
        <v>22202889524.310001</v>
      </c>
      <c r="J727" s="57">
        <v>0</v>
      </c>
      <c r="K727" s="58">
        <v>22202889524.310001</v>
      </c>
      <c r="L727" s="48"/>
      <c r="M727" s="56">
        <v>10977926145.16</v>
      </c>
      <c r="N727" s="57">
        <v>0</v>
      </c>
      <c r="O727" s="58">
        <v>10977926145.16</v>
      </c>
      <c r="P727" s="48"/>
      <c r="Q727" s="56">
        <v>47105226179.730003</v>
      </c>
      <c r="R727" s="57">
        <v>0</v>
      </c>
      <c r="S727" s="58">
        <v>47105226179.730003</v>
      </c>
      <c r="T727" s="6"/>
    </row>
    <row r="728" spans="2:20" ht="25.5" customHeight="1">
      <c r="B728" s="1"/>
      <c r="C728" s="13" t="s">
        <v>1677</v>
      </c>
      <c r="D728" s="11"/>
      <c r="E728" s="52">
        <v>0</v>
      </c>
      <c r="F728" s="53">
        <v>0</v>
      </c>
      <c r="G728" s="54">
        <v>0</v>
      </c>
      <c r="H728" s="55"/>
      <c r="I728" s="52">
        <v>0</v>
      </c>
      <c r="J728" s="53">
        <v>0</v>
      </c>
      <c r="K728" s="54">
        <v>0</v>
      </c>
      <c r="L728" s="55"/>
      <c r="M728" s="52">
        <v>1106596797.77</v>
      </c>
      <c r="N728" s="53">
        <v>0</v>
      </c>
      <c r="O728" s="54">
        <v>1106596797.77</v>
      </c>
      <c r="P728" s="55"/>
      <c r="Q728" s="52">
        <v>1106596797.77</v>
      </c>
      <c r="R728" s="53">
        <v>0</v>
      </c>
      <c r="S728" s="54">
        <v>1106596797.77</v>
      </c>
      <c r="T728" s="6"/>
    </row>
    <row r="729" spans="2:20">
      <c r="B729" s="1"/>
      <c r="C729" s="14" t="s">
        <v>1678</v>
      </c>
      <c r="D729" s="12"/>
      <c r="E729" s="56">
        <v>0</v>
      </c>
      <c r="F729" s="57">
        <v>0</v>
      </c>
      <c r="G729" s="58">
        <v>0</v>
      </c>
      <c r="H729" s="48"/>
      <c r="I729" s="56">
        <v>1324122784.96</v>
      </c>
      <c r="J729" s="57">
        <v>0</v>
      </c>
      <c r="K729" s="58">
        <v>1324122784.96</v>
      </c>
      <c r="L729" s="48"/>
      <c r="M729" s="56">
        <v>3306853.05</v>
      </c>
      <c r="N729" s="57">
        <v>0</v>
      </c>
      <c r="O729" s="58">
        <v>3306853.05</v>
      </c>
      <c r="P729" s="48"/>
      <c r="Q729" s="56">
        <v>1327429638.01</v>
      </c>
      <c r="R729" s="57">
        <v>0</v>
      </c>
      <c r="S729" s="58">
        <v>1327429638.01</v>
      </c>
      <c r="T729" s="6"/>
    </row>
    <row r="730" spans="2:20">
      <c r="B730" s="1"/>
      <c r="C730" s="13" t="s">
        <v>1679</v>
      </c>
      <c r="D730" s="11"/>
      <c r="E730" s="52">
        <v>0</v>
      </c>
      <c r="F730" s="53">
        <v>0</v>
      </c>
      <c r="G730" s="54">
        <v>0</v>
      </c>
      <c r="H730" s="55"/>
      <c r="I730" s="52">
        <v>17409066.34</v>
      </c>
      <c r="J730" s="53">
        <v>0</v>
      </c>
      <c r="K730" s="54">
        <v>17409066.34</v>
      </c>
      <c r="L730" s="55"/>
      <c r="M730" s="52">
        <v>4216900.96</v>
      </c>
      <c r="N730" s="53">
        <v>0</v>
      </c>
      <c r="O730" s="54">
        <v>4216900.96</v>
      </c>
      <c r="P730" s="55"/>
      <c r="Q730" s="52">
        <v>21625967.300000001</v>
      </c>
      <c r="R730" s="53">
        <v>0</v>
      </c>
      <c r="S730" s="54">
        <v>21625967.300000001</v>
      </c>
      <c r="T730" s="6"/>
    </row>
    <row r="731" spans="2:20">
      <c r="B731" s="1"/>
      <c r="C731" s="14" t="s">
        <v>1680</v>
      </c>
      <c r="D731" s="12"/>
      <c r="E731" s="56">
        <v>14692394.699999999</v>
      </c>
      <c r="F731" s="57">
        <v>0</v>
      </c>
      <c r="G731" s="58">
        <v>14692394.699999999</v>
      </c>
      <c r="H731" s="48"/>
      <c r="I731" s="56">
        <v>5090441675.2700005</v>
      </c>
      <c r="J731" s="57">
        <v>0</v>
      </c>
      <c r="K731" s="58">
        <v>5090441675.2700005</v>
      </c>
      <c r="L731" s="48"/>
      <c r="M731" s="56">
        <v>643040882.94000006</v>
      </c>
      <c r="N731" s="57">
        <v>0</v>
      </c>
      <c r="O731" s="58">
        <v>643040882.94000006</v>
      </c>
      <c r="P731" s="48"/>
      <c r="Q731" s="56">
        <v>5748174952.9100008</v>
      </c>
      <c r="R731" s="57">
        <v>0</v>
      </c>
      <c r="S731" s="58">
        <v>5748174952.9100008</v>
      </c>
      <c r="T731" s="6"/>
    </row>
    <row r="732" spans="2:20">
      <c r="B732" s="1"/>
      <c r="C732" s="13" t="s">
        <v>1681</v>
      </c>
      <c r="D732" s="11"/>
      <c r="E732" s="52">
        <v>19365845250.52</v>
      </c>
      <c r="F732" s="53">
        <v>19365845250.52</v>
      </c>
      <c r="G732" s="54">
        <v>0</v>
      </c>
      <c r="H732" s="55"/>
      <c r="I732" s="52">
        <v>37184219580.279999</v>
      </c>
      <c r="J732" s="53">
        <v>37184219580.279999</v>
      </c>
      <c r="K732" s="54">
        <v>0</v>
      </c>
      <c r="L732" s="55"/>
      <c r="M732" s="52">
        <v>21374477658.57</v>
      </c>
      <c r="N732" s="53">
        <v>21374477658.57</v>
      </c>
      <c r="O732" s="54">
        <v>0</v>
      </c>
      <c r="P732" s="55"/>
      <c r="Q732" s="52">
        <v>77924542489.369995</v>
      </c>
      <c r="R732" s="53">
        <v>77924542489.369995</v>
      </c>
      <c r="S732" s="54">
        <v>0</v>
      </c>
      <c r="T732" s="6"/>
    </row>
    <row r="733" spans="2:20">
      <c r="B733" s="1"/>
      <c r="C733" s="14" t="s">
        <v>1682</v>
      </c>
      <c r="D733" s="12"/>
      <c r="E733" s="56">
        <v>0</v>
      </c>
      <c r="F733" s="57">
        <v>0</v>
      </c>
      <c r="G733" s="58">
        <v>0</v>
      </c>
      <c r="H733" s="48"/>
      <c r="I733" s="56">
        <v>53774160.460000001</v>
      </c>
      <c r="J733" s="57">
        <v>53774160.460000001</v>
      </c>
      <c r="K733" s="58">
        <v>0</v>
      </c>
      <c r="L733" s="48"/>
      <c r="M733" s="56">
        <v>75926200.920000002</v>
      </c>
      <c r="N733" s="57">
        <v>75926200.920000002</v>
      </c>
      <c r="O733" s="58">
        <v>0</v>
      </c>
      <c r="P733" s="48"/>
      <c r="Q733" s="56">
        <v>129700361.38</v>
      </c>
      <c r="R733" s="57">
        <v>129700361.38</v>
      </c>
      <c r="S733" s="58">
        <v>0</v>
      </c>
      <c r="T733" s="6"/>
    </row>
    <row r="734" spans="2:20">
      <c r="B734" s="1"/>
      <c r="C734" s="13" t="s">
        <v>1683</v>
      </c>
      <c r="D734" s="11"/>
      <c r="E734" s="52">
        <v>0</v>
      </c>
      <c r="F734" s="53">
        <v>0</v>
      </c>
      <c r="G734" s="54">
        <v>0</v>
      </c>
      <c r="H734" s="55"/>
      <c r="I734" s="52">
        <v>523111835.45999998</v>
      </c>
      <c r="J734" s="53">
        <v>523111835.45999998</v>
      </c>
      <c r="K734" s="54">
        <v>0</v>
      </c>
      <c r="L734" s="55"/>
      <c r="M734" s="52">
        <v>36668482.479999997</v>
      </c>
      <c r="N734" s="53">
        <v>36668482.479999997</v>
      </c>
      <c r="O734" s="54">
        <v>0</v>
      </c>
      <c r="P734" s="55"/>
      <c r="Q734" s="52">
        <v>559780317.94000006</v>
      </c>
      <c r="R734" s="53">
        <v>559780317.94000006</v>
      </c>
      <c r="S734" s="54">
        <v>0</v>
      </c>
      <c r="T734" s="6"/>
    </row>
    <row r="735" spans="2:20" ht="25.5" customHeight="1">
      <c r="B735" s="1"/>
      <c r="C735" s="14" t="s">
        <v>1684</v>
      </c>
      <c r="D735" s="12"/>
      <c r="E735" s="56">
        <v>0</v>
      </c>
      <c r="F735" s="57">
        <v>0</v>
      </c>
      <c r="G735" s="58">
        <v>0</v>
      </c>
      <c r="H735" s="48"/>
      <c r="I735" s="56">
        <v>6276846.8499999996</v>
      </c>
      <c r="J735" s="57">
        <v>6276846.8499999996</v>
      </c>
      <c r="K735" s="58">
        <v>0</v>
      </c>
      <c r="L735" s="48"/>
      <c r="M735" s="56">
        <v>386188491.52999997</v>
      </c>
      <c r="N735" s="57">
        <v>386188491.52999997</v>
      </c>
      <c r="O735" s="58">
        <v>0</v>
      </c>
      <c r="P735" s="48"/>
      <c r="Q735" s="56">
        <v>392465338.38</v>
      </c>
      <c r="R735" s="57">
        <v>392465338.38</v>
      </c>
      <c r="S735" s="58">
        <v>0</v>
      </c>
      <c r="T735" s="6"/>
    </row>
    <row r="736" spans="2:20">
      <c r="B736" s="1"/>
      <c r="C736" s="13" t="s">
        <v>1685</v>
      </c>
      <c r="D736" s="11"/>
      <c r="E736" s="52">
        <v>392352261784.15002</v>
      </c>
      <c r="F736" s="53">
        <v>0</v>
      </c>
      <c r="G736" s="54">
        <v>392352261784.15002</v>
      </c>
      <c r="H736" s="55"/>
      <c r="I736" s="52">
        <v>0</v>
      </c>
      <c r="J736" s="53">
        <v>0</v>
      </c>
      <c r="K736" s="54">
        <v>0</v>
      </c>
      <c r="L736" s="55"/>
      <c r="M736" s="52">
        <v>268450602.92000002</v>
      </c>
      <c r="N736" s="53">
        <v>21596457.41</v>
      </c>
      <c r="O736" s="54">
        <v>246854145.50999999</v>
      </c>
      <c r="P736" s="55"/>
      <c r="Q736" s="52">
        <v>392620712387.07001</v>
      </c>
      <c r="R736" s="53">
        <v>21596457.409972999</v>
      </c>
      <c r="S736" s="54">
        <v>392599115929.65997</v>
      </c>
      <c r="T736" s="6"/>
    </row>
    <row r="737" spans="2:20">
      <c r="B737" s="1"/>
      <c r="C737" s="14" t="s">
        <v>1686</v>
      </c>
      <c r="D737" s="12"/>
      <c r="E737" s="56">
        <v>392352261784.15002</v>
      </c>
      <c r="F737" s="57">
        <v>0</v>
      </c>
      <c r="G737" s="58">
        <v>392352261784.15002</v>
      </c>
      <c r="H737" s="48"/>
      <c r="I737" s="56">
        <v>0</v>
      </c>
      <c r="J737" s="57">
        <v>0</v>
      </c>
      <c r="K737" s="58">
        <v>0</v>
      </c>
      <c r="L737" s="48"/>
      <c r="M737" s="56">
        <v>246854145.50999999</v>
      </c>
      <c r="N737" s="57">
        <v>0</v>
      </c>
      <c r="O737" s="58">
        <v>246854145.50999999</v>
      </c>
      <c r="P737" s="48"/>
      <c r="Q737" s="56">
        <v>392599115929.65997</v>
      </c>
      <c r="R737" s="57">
        <v>0</v>
      </c>
      <c r="S737" s="58">
        <v>392599115929.65997</v>
      </c>
      <c r="T737" s="6"/>
    </row>
    <row r="738" spans="2:20">
      <c r="B738" s="1"/>
      <c r="C738" s="13" t="s">
        <v>1687</v>
      </c>
      <c r="D738" s="11"/>
      <c r="E738" s="52">
        <v>0</v>
      </c>
      <c r="F738" s="53">
        <v>0</v>
      </c>
      <c r="G738" s="54">
        <v>0</v>
      </c>
      <c r="H738" s="55"/>
      <c r="I738" s="52">
        <v>0</v>
      </c>
      <c r="J738" s="53">
        <v>0</v>
      </c>
      <c r="K738" s="54">
        <v>0</v>
      </c>
      <c r="L738" s="55"/>
      <c r="M738" s="52">
        <v>12561084.529999999</v>
      </c>
      <c r="N738" s="53">
        <v>12561084.529999999</v>
      </c>
      <c r="O738" s="54">
        <v>0</v>
      </c>
      <c r="P738" s="55"/>
      <c r="Q738" s="52">
        <v>12561084.529999999</v>
      </c>
      <c r="R738" s="53">
        <v>12561084.529999999</v>
      </c>
      <c r="S738" s="54">
        <v>0</v>
      </c>
      <c r="T738" s="6"/>
    </row>
    <row r="739" spans="2:20">
      <c r="B739" s="1"/>
      <c r="C739" s="14" t="s">
        <v>1688</v>
      </c>
      <c r="D739" s="12"/>
      <c r="E739" s="56">
        <v>0</v>
      </c>
      <c r="F739" s="57">
        <v>0</v>
      </c>
      <c r="G739" s="58">
        <v>0</v>
      </c>
      <c r="H739" s="48"/>
      <c r="I739" s="56">
        <v>0</v>
      </c>
      <c r="J739" s="57">
        <v>0</v>
      </c>
      <c r="K739" s="58">
        <v>0</v>
      </c>
      <c r="L739" s="48"/>
      <c r="M739" s="56">
        <v>8652522.3000000007</v>
      </c>
      <c r="N739" s="57">
        <v>8652522.3000000007</v>
      </c>
      <c r="O739" s="58">
        <v>0</v>
      </c>
      <c r="P739" s="48"/>
      <c r="Q739" s="56">
        <v>8652522.3000000007</v>
      </c>
      <c r="R739" s="57">
        <v>8652522.3000000007</v>
      </c>
      <c r="S739" s="58">
        <v>0</v>
      </c>
      <c r="T739" s="6"/>
    </row>
    <row r="740" spans="2:20">
      <c r="B740" s="1"/>
      <c r="C740" s="13" t="s">
        <v>1689</v>
      </c>
      <c r="D740" s="11"/>
      <c r="E740" s="52">
        <v>0</v>
      </c>
      <c r="F740" s="53">
        <v>0</v>
      </c>
      <c r="G740" s="54">
        <v>0</v>
      </c>
      <c r="H740" s="55"/>
      <c r="I740" s="52">
        <v>0</v>
      </c>
      <c r="J740" s="53">
        <v>0</v>
      </c>
      <c r="K740" s="54">
        <v>0</v>
      </c>
      <c r="L740" s="55"/>
      <c r="M740" s="52">
        <v>0</v>
      </c>
      <c r="N740" s="53">
        <v>0</v>
      </c>
      <c r="O740" s="54">
        <v>0</v>
      </c>
      <c r="P740" s="55"/>
      <c r="Q740" s="52">
        <v>0</v>
      </c>
      <c r="R740" s="53">
        <v>0</v>
      </c>
      <c r="S740" s="54">
        <v>0</v>
      </c>
      <c r="T740" s="6"/>
    </row>
    <row r="741" spans="2:20" ht="25.5" customHeight="1">
      <c r="B741" s="1"/>
      <c r="C741" s="14" t="s">
        <v>1690</v>
      </c>
      <c r="D741" s="12"/>
      <c r="E741" s="56">
        <v>0</v>
      </c>
      <c r="F741" s="57">
        <v>0</v>
      </c>
      <c r="G741" s="58">
        <v>0</v>
      </c>
      <c r="H741" s="48"/>
      <c r="I741" s="56">
        <v>0</v>
      </c>
      <c r="J741" s="57">
        <v>0</v>
      </c>
      <c r="K741" s="58">
        <v>0</v>
      </c>
      <c r="L741" s="48"/>
      <c r="M741" s="56">
        <v>382850.58</v>
      </c>
      <c r="N741" s="57">
        <v>382850.58</v>
      </c>
      <c r="O741" s="58">
        <v>0</v>
      </c>
      <c r="P741" s="48"/>
      <c r="Q741" s="56">
        <v>382850.58</v>
      </c>
      <c r="R741" s="57">
        <v>382850.58</v>
      </c>
      <c r="S741" s="58">
        <v>0</v>
      </c>
      <c r="T741" s="6"/>
    </row>
    <row r="742" spans="2:20">
      <c r="B742" s="1"/>
      <c r="C742" s="13" t="s">
        <v>1691</v>
      </c>
      <c r="D742" s="11"/>
      <c r="E742" s="52">
        <v>277864784562.73999</v>
      </c>
      <c r="F742" s="53">
        <v>69113.959961</v>
      </c>
      <c r="G742" s="54">
        <v>277864715448.78003</v>
      </c>
      <c r="H742" s="55"/>
      <c r="I742" s="52">
        <v>0</v>
      </c>
      <c r="J742" s="53">
        <v>0</v>
      </c>
      <c r="K742" s="54">
        <v>0</v>
      </c>
      <c r="L742" s="55"/>
      <c r="M742" s="52">
        <v>789492.77</v>
      </c>
      <c r="N742" s="53">
        <v>0</v>
      </c>
      <c r="O742" s="54">
        <v>789492.77</v>
      </c>
      <c r="P742" s="55"/>
      <c r="Q742" s="52">
        <v>277865574055.51001</v>
      </c>
      <c r="R742" s="53">
        <v>69113.959961</v>
      </c>
      <c r="S742" s="54">
        <v>277865504941.54999</v>
      </c>
      <c r="T742" s="6"/>
    </row>
    <row r="743" spans="2:20" ht="25.5" customHeight="1">
      <c r="B743" s="1"/>
      <c r="C743" s="14" t="s">
        <v>1692</v>
      </c>
      <c r="D743" s="12"/>
      <c r="E743" s="56">
        <v>277864715448.78003</v>
      </c>
      <c r="F743" s="57">
        <v>0</v>
      </c>
      <c r="G743" s="58">
        <v>277864715448.78003</v>
      </c>
      <c r="H743" s="48"/>
      <c r="I743" s="56">
        <v>0</v>
      </c>
      <c r="J743" s="57">
        <v>0</v>
      </c>
      <c r="K743" s="58">
        <v>0</v>
      </c>
      <c r="L743" s="48"/>
      <c r="M743" s="56">
        <v>789492.77</v>
      </c>
      <c r="N743" s="57">
        <v>0</v>
      </c>
      <c r="O743" s="58">
        <v>789492.77</v>
      </c>
      <c r="P743" s="48"/>
      <c r="Q743" s="56">
        <v>277865504941.54999</v>
      </c>
      <c r="R743" s="57">
        <v>0</v>
      </c>
      <c r="S743" s="58">
        <v>277865504941.54999</v>
      </c>
      <c r="T743" s="6"/>
    </row>
    <row r="744" spans="2:20" ht="25.5" customHeight="1">
      <c r="B744" s="1"/>
      <c r="C744" s="13" t="s">
        <v>1693</v>
      </c>
      <c r="D744" s="11"/>
      <c r="E744" s="52">
        <v>69113.960000000006</v>
      </c>
      <c r="F744" s="53">
        <v>69113.960000000006</v>
      </c>
      <c r="G744" s="54">
        <v>0</v>
      </c>
      <c r="H744" s="55"/>
      <c r="I744" s="52">
        <v>0</v>
      </c>
      <c r="J744" s="53">
        <v>0</v>
      </c>
      <c r="K744" s="54">
        <v>0</v>
      </c>
      <c r="L744" s="55"/>
      <c r="M744" s="52">
        <v>0</v>
      </c>
      <c r="N744" s="53">
        <v>0</v>
      </c>
      <c r="O744" s="54">
        <v>0</v>
      </c>
      <c r="P744" s="55"/>
      <c r="Q744" s="52">
        <v>69113.960000000006</v>
      </c>
      <c r="R744" s="53">
        <v>69113.960000000006</v>
      </c>
      <c r="S744" s="54">
        <v>0</v>
      </c>
      <c r="T744" s="6"/>
    </row>
    <row r="745" spans="2:20" ht="25.5" customHeight="1">
      <c r="B745" s="1"/>
      <c r="C745" s="14" t="s">
        <v>1694</v>
      </c>
      <c r="D745" s="12"/>
      <c r="E745" s="56">
        <v>0</v>
      </c>
      <c r="F745" s="57">
        <v>0</v>
      </c>
      <c r="G745" s="58">
        <v>0</v>
      </c>
      <c r="H745" s="48"/>
      <c r="I745" s="56">
        <v>0</v>
      </c>
      <c r="J745" s="57">
        <v>0</v>
      </c>
      <c r="K745" s="58">
        <v>0</v>
      </c>
      <c r="L745" s="48"/>
      <c r="M745" s="56">
        <v>0</v>
      </c>
      <c r="N745" s="57">
        <v>0</v>
      </c>
      <c r="O745" s="58">
        <v>0</v>
      </c>
      <c r="P745" s="48"/>
      <c r="Q745" s="56">
        <v>0</v>
      </c>
      <c r="R745" s="57">
        <v>0</v>
      </c>
      <c r="S745" s="58">
        <v>0</v>
      </c>
      <c r="T745" s="6"/>
    </row>
    <row r="746" spans="2:20">
      <c r="B746" s="1"/>
      <c r="C746" s="13" t="s">
        <v>1695</v>
      </c>
      <c r="D746" s="11"/>
      <c r="E746" s="52">
        <v>68499939167.889999</v>
      </c>
      <c r="F746" s="53">
        <v>0</v>
      </c>
      <c r="G746" s="54">
        <v>68499939167.889999</v>
      </c>
      <c r="H746" s="55"/>
      <c r="I746" s="52">
        <v>0</v>
      </c>
      <c r="J746" s="53">
        <v>0</v>
      </c>
      <c r="K746" s="54">
        <v>0</v>
      </c>
      <c r="L746" s="55"/>
      <c r="M746" s="52">
        <v>0</v>
      </c>
      <c r="N746" s="53">
        <v>0</v>
      </c>
      <c r="O746" s="54">
        <v>0</v>
      </c>
      <c r="P746" s="55"/>
      <c r="Q746" s="52">
        <v>68499939167.889999</v>
      </c>
      <c r="R746" s="53">
        <v>0</v>
      </c>
      <c r="S746" s="54">
        <v>68499939167.889999</v>
      </c>
      <c r="T746" s="6"/>
    </row>
    <row r="747" spans="2:20">
      <c r="B747" s="1"/>
      <c r="C747" s="14" t="s">
        <v>1696</v>
      </c>
      <c r="D747" s="12"/>
      <c r="E747" s="56">
        <v>68499939167.889999</v>
      </c>
      <c r="F747" s="57">
        <v>0</v>
      </c>
      <c r="G747" s="58">
        <v>68499939167.889999</v>
      </c>
      <c r="H747" s="48"/>
      <c r="I747" s="56">
        <v>0</v>
      </c>
      <c r="J747" s="57">
        <v>0</v>
      </c>
      <c r="K747" s="58">
        <v>0</v>
      </c>
      <c r="L747" s="48"/>
      <c r="M747" s="56">
        <v>0</v>
      </c>
      <c r="N747" s="57">
        <v>0</v>
      </c>
      <c r="O747" s="58">
        <v>0</v>
      </c>
      <c r="P747" s="48"/>
      <c r="Q747" s="56">
        <v>68499939167.889999</v>
      </c>
      <c r="R747" s="57">
        <v>0</v>
      </c>
      <c r="S747" s="58">
        <v>68499939167.889999</v>
      </c>
      <c r="T747" s="6"/>
    </row>
    <row r="748" spans="2:20">
      <c r="B748" s="1"/>
      <c r="C748" s="13" t="s">
        <v>1697</v>
      </c>
      <c r="D748" s="11"/>
      <c r="E748" s="52">
        <v>0</v>
      </c>
      <c r="F748" s="53">
        <v>0</v>
      </c>
      <c r="G748" s="54">
        <v>0</v>
      </c>
      <c r="H748" s="55"/>
      <c r="I748" s="52">
        <v>0</v>
      </c>
      <c r="J748" s="53">
        <v>0</v>
      </c>
      <c r="K748" s="54">
        <v>0</v>
      </c>
      <c r="L748" s="55"/>
      <c r="M748" s="52">
        <v>0</v>
      </c>
      <c r="N748" s="53">
        <v>0</v>
      </c>
      <c r="O748" s="54">
        <v>0</v>
      </c>
      <c r="P748" s="55"/>
      <c r="Q748" s="52">
        <v>0</v>
      </c>
      <c r="R748" s="53">
        <v>0</v>
      </c>
      <c r="S748" s="54">
        <v>0</v>
      </c>
      <c r="T748" s="6"/>
    </row>
    <row r="749" spans="2:20">
      <c r="B749" s="1"/>
      <c r="C749" s="14" t="s">
        <v>1698</v>
      </c>
      <c r="D749" s="12"/>
      <c r="E749" s="56">
        <v>0</v>
      </c>
      <c r="F749" s="57">
        <v>0</v>
      </c>
      <c r="G749" s="58">
        <v>0</v>
      </c>
      <c r="H749" s="48"/>
      <c r="I749" s="56">
        <v>0</v>
      </c>
      <c r="J749" s="57">
        <v>0</v>
      </c>
      <c r="K749" s="58">
        <v>0</v>
      </c>
      <c r="L749" s="48"/>
      <c r="M749" s="56">
        <v>0</v>
      </c>
      <c r="N749" s="57">
        <v>0</v>
      </c>
      <c r="O749" s="58">
        <v>0</v>
      </c>
      <c r="P749" s="48"/>
      <c r="Q749" s="56">
        <v>0</v>
      </c>
      <c r="R749" s="57">
        <v>0</v>
      </c>
      <c r="S749" s="58">
        <v>0</v>
      </c>
      <c r="T749" s="6"/>
    </row>
    <row r="750" spans="2:20">
      <c r="B750" s="1"/>
      <c r="C750" s="13" t="s">
        <v>1699</v>
      </c>
      <c r="D750" s="11"/>
      <c r="E750" s="52">
        <v>5715963334.6199999</v>
      </c>
      <c r="F750" s="53">
        <v>0</v>
      </c>
      <c r="G750" s="54">
        <v>5715963334.6199999</v>
      </c>
      <c r="H750" s="55"/>
      <c r="I750" s="52">
        <v>1940155.52</v>
      </c>
      <c r="J750" s="53">
        <v>0</v>
      </c>
      <c r="K750" s="54">
        <v>1940155.52</v>
      </c>
      <c r="L750" s="55"/>
      <c r="M750" s="52">
        <v>7020</v>
      </c>
      <c r="N750" s="53">
        <v>0</v>
      </c>
      <c r="O750" s="54">
        <v>7020</v>
      </c>
      <c r="P750" s="55"/>
      <c r="Q750" s="52">
        <v>5717910510.1400003</v>
      </c>
      <c r="R750" s="53">
        <v>0</v>
      </c>
      <c r="S750" s="54">
        <v>5717910510.1400003</v>
      </c>
      <c r="T750" s="6"/>
    </row>
    <row r="751" spans="2:20" ht="25.5" customHeight="1">
      <c r="B751" s="1"/>
      <c r="C751" s="14" t="s">
        <v>1700</v>
      </c>
      <c r="D751" s="12"/>
      <c r="E751" s="56">
        <v>5715963334.6199999</v>
      </c>
      <c r="F751" s="57">
        <v>0</v>
      </c>
      <c r="G751" s="58">
        <v>5715963334.6199999</v>
      </c>
      <c r="H751" s="48"/>
      <c r="I751" s="56">
        <v>1940155.52</v>
      </c>
      <c r="J751" s="57">
        <v>0</v>
      </c>
      <c r="K751" s="58">
        <v>1940155.52</v>
      </c>
      <c r="L751" s="48"/>
      <c r="M751" s="56">
        <v>7020</v>
      </c>
      <c r="N751" s="57">
        <v>0</v>
      </c>
      <c r="O751" s="58">
        <v>7020</v>
      </c>
      <c r="P751" s="48"/>
      <c r="Q751" s="56">
        <v>5717910510.1400003</v>
      </c>
      <c r="R751" s="57">
        <v>0</v>
      </c>
      <c r="S751" s="58">
        <v>5717910510.1400003</v>
      </c>
      <c r="T751" s="6"/>
    </row>
    <row r="752" spans="2:20" ht="25.5" customHeight="1">
      <c r="B752" s="1"/>
      <c r="C752" s="13" t="s">
        <v>1701</v>
      </c>
      <c r="D752" s="11"/>
      <c r="E752" s="52">
        <v>0</v>
      </c>
      <c r="F752" s="53">
        <v>0</v>
      </c>
      <c r="G752" s="54">
        <v>0</v>
      </c>
      <c r="H752" s="55"/>
      <c r="I752" s="52">
        <v>0</v>
      </c>
      <c r="J752" s="53">
        <v>0</v>
      </c>
      <c r="K752" s="54">
        <v>0</v>
      </c>
      <c r="L752" s="55"/>
      <c r="M752" s="52">
        <v>0</v>
      </c>
      <c r="N752" s="53">
        <v>0</v>
      </c>
      <c r="O752" s="54">
        <v>0</v>
      </c>
      <c r="P752" s="55"/>
      <c r="Q752" s="52">
        <v>0</v>
      </c>
      <c r="R752" s="53">
        <v>0</v>
      </c>
      <c r="S752" s="54">
        <v>0</v>
      </c>
      <c r="T752" s="6"/>
    </row>
    <row r="753" spans="2:20" ht="25.5" customHeight="1">
      <c r="B753" s="1"/>
      <c r="C753" s="14" t="s">
        <v>1702</v>
      </c>
      <c r="D753" s="12"/>
      <c r="E753" s="56">
        <v>0</v>
      </c>
      <c r="F753" s="57">
        <v>0</v>
      </c>
      <c r="G753" s="58">
        <v>0</v>
      </c>
      <c r="H753" s="48"/>
      <c r="I753" s="56">
        <v>0</v>
      </c>
      <c r="J753" s="57">
        <v>0</v>
      </c>
      <c r="K753" s="58">
        <v>0</v>
      </c>
      <c r="L753" s="48"/>
      <c r="M753" s="56">
        <v>0</v>
      </c>
      <c r="N753" s="57">
        <v>0</v>
      </c>
      <c r="O753" s="58">
        <v>0</v>
      </c>
      <c r="P753" s="48"/>
      <c r="Q753" s="56">
        <v>0</v>
      </c>
      <c r="R753" s="57">
        <v>0</v>
      </c>
      <c r="S753" s="58">
        <v>0</v>
      </c>
      <c r="T753" s="6"/>
    </row>
    <row r="754" spans="2:20" ht="25.5" customHeight="1">
      <c r="B754" s="1"/>
      <c r="C754" s="13" t="s">
        <v>1703</v>
      </c>
      <c r="D754" s="11"/>
      <c r="E754" s="52">
        <v>0</v>
      </c>
      <c r="F754" s="53">
        <v>0</v>
      </c>
      <c r="G754" s="54">
        <v>0</v>
      </c>
      <c r="H754" s="55"/>
      <c r="I754" s="52">
        <v>0</v>
      </c>
      <c r="J754" s="53">
        <v>0</v>
      </c>
      <c r="K754" s="54">
        <v>0</v>
      </c>
      <c r="L754" s="55"/>
      <c r="M754" s="52">
        <v>0</v>
      </c>
      <c r="N754" s="53">
        <v>0</v>
      </c>
      <c r="O754" s="54">
        <v>0</v>
      </c>
      <c r="P754" s="55"/>
      <c r="Q754" s="52">
        <v>0</v>
      </c>
      <c r="R754" s="53">
        <v>0</v>
      </c>
      <c r="S754" s="54">
        <v>0</v>
      </c>
      <c r="T754" s="6"/>
    </row>
    <row r="755" spans="2:20" ht="25.5" customHeight="1">
      <c r="B755" s="1"/>
      <c r="C755" s="14" t="s">
        <v>1704</v>
      </c>
      <c r="D755" s="12"/>
      <c r="E755" s="56">
        <v>0</v>
      </c>
      <c r="F755" s="57">
        <v>0</v>
      </c>
      <c r="G755" s="58">
        <v>0</v>
      </c>
      <c r="H755" s="48"/>
      <c r="I755" s="56">
        <v>0</v>
      </c>
      <c r="J755" s="57">
        <v>0</v>
      </c>
      <c r="K755" s="58">
        <v>0</v>
      </c>
      <c r="L755" s="48"/>
      <c r="M755" s="56">
        <v>0</v>
      </c>
      <c r="N755" s="57">
        <v>0</v>
      </c>
      <c r="O755" s="58">
        <v>0</v>
      </c>
      <c r="P755" s="48"/>
      <c r="Q755" s="56">
        <v>0</v>
      </c>
      <c r="R755" s="57">
        <v>0</v>
      </c>
      <c r="S755" s="58">
        <v>0</v>
      </c>
      <c r="T755" s="6"/>
    </row>
    <row r="756" spans="2:20" ht="25.5" customHeight="1">
      <c r="B756" s="1"/>
      <c r="C756" s="13" t="s">
        <v>1705</v>
      </c>
      <c r="D756" s="11"/>
      <c r="E756" s="52">
        <v>0</v>
      </c>
      <c r="F756" s="53">
        <v>0</v>
      </c>
      <c r="G756" s="54">
        <v>0</v>
      </c>
      <c r="H756" s="55"/>
      <c r="I756" s="52">
        <v>0</v>
      </c>
      <c r="J756" s="53">
        <v>0</v>
      </c>
      <c r="K756" s="54">
        <v>0</v>
      </c>
      <c r="L756" s="55"/>
      <c r="M756" s="52">
        <v>0</v>
      </c>
      <c r="N756" s="53">
        <v>0</v>
      </c>
      <c r="O756" s="54">
        <v>0</v>
      </c>
      <c r="P756" s="55"/>
      <c r="Q756" s="52">
        <v>0</v>
      </c>
      <c r="R756" s="53">
        <v>0</v>
      </c>
      <c r="S756" s="54">
        <v>0</v>
      </c>
      <c r="T756" s="6"/>
    </row>
    <row r="757" spans="2:20" ht="25.5" customHeight="1">
      <c r="B757" s="1"/>
      <c r="C757" s="14" t="s">
        <v>1706</v>
      </c>
      <c r="D757" s="12"/>
      <c r="E757" s="56">
        <v>0</v>
      </c>
      <c r="F757" s="57">
        <v>0</v>
      </c>
      <c r="G757" s="58">
        <v>0</v>
      </c>
      <c r="H757" s="48"/>
      <c r="I757" s="56">
        <v>0</v>
      </c>
      <c r="J757" s="57">
        <v>0</v>
      </c>
      <c r="K757" s="58">
        <v>0</v>
      </c>
      <c r="L757" s="48"/>
      <c r="M757" s="56">
        <v>0</v>
      </c>
      <c r="N757" s="57">
        <v>0</v>
      </c>
      <c r="O757" s="58">
        <v>0</v>
      </c>
      <c r="P757" s="48"/>
      <c r="Q757" s="56">
        <v>0</v>
      </c>
      <c r="R757" s="57">
        <v>0</v>
      </c>
      <c r="S757" s="58">
        <v>0</v>
      </c>
      <c r="T757" s="6"/>
    </row>
    <row r="758" spans="2:20" ht="25.5" customHeight="1">
      <c r="B758" s="1"/>
      <c r="C758" s="13" t="s">
        <v>1707</v>
      </c>
      <c r="D758" s="11"/>
      <c r="E758" s="52">
        <v>3818454119.7800002</v>
      </c>
      <c r="F758" s="53">
        <v>3818454119.7800002</v>
      </c>
      <c r="G758" s="54">
        <v>0</v>
      </c>
      <c r="H758" s="55"/>
      <c r="I758" s="52">
        <v>0</v>
      </c>
      <c r="J758" s="53">
        <v>0</v>
      </c>
      <c r="K758" s="54">
        <v>0</v>
      </c>
      <c r="L758" s="55"/>
      <c r="M758" s="52">
        <v>0</v>
      </c>
      <c r="N758" s="53">
        <v>0</v>
      </c>
      <c r="O758" s="54">
        <v>0</v>
      </c>
      <c r="P758" s="55"/>
      <c r="Q758" s="52">
        <v>3818454119.7800002</v>
      </c>
      <c r="R758" s="53">
        <v>3818454119.7800002</v>
      </c>
      <c r="S758" s="54">
        <v>0</v>
      </c>
      <c r="T758" s="6"/>
    </row>
    <row r="759" spans="2:20" ht="25.5" customHeight="1">
      <c r="B759" s="1"/>
      <c r="C759" s="14" t="s">
        <v>1708</v>
      </c>
      <c r="D759" s="12"/>
      <c r="E759" s="56">
        <v>3818454119.7800002</v>
      </c>
      <c r="F759" s="57">
        <v>3818454119.7800002</v>
      </c>
      <c r="G759" s="58">
        <v>0</v>
      </c>
      <c r="H759" s="48"/>
      <c r="I759" s="56">
        <v>0</v>
      </c>
      <c r="J759" s="57">
        <v>0</v>
      </c>
      <c r="K759" s="58">
        <v>0</v>
      </c>
      <c r="L759" s="48"/>
      <c r="M759" s="56">
        <v>0</v>
      </c>
      <c r="N759" s="57">
        <v>0</v>
      </c>
      <c r="O759" s="58">
        <v>0</v>
      </c>
      <c r="P759" s="48"/>
      <c r="Q759" s="56">
        <v>3818454119.7800002</v>
      </c>
      <c r="R759" s="57">
        <v>3818454119.7800002</v>
      </c>
      <c r="S759" s="58">
        <v>0</v>
      </c>
      <c r="T759" s="6"/>
    </row>
    <row r="760" spans="2:20">
      <c r="B760" s="1"/>
      <c r="C760" s="13" t="s">
        <v>1709</v>
      </c>
      <c r="D760" s="11"/>
      <c r="E760" s="52">
        <v>24128470634.459999</v>
      </c>
      <c r="F760" s="53">
        <v>0</v>
      </c>
      <c r="G760" s="54">
        <v>24128470634.459999</v>
      </c>
      <c r="H760" s="55"/>
      <c r="I760" s="52">
        <v>6673354827.96</v>
      </c>
      <c r="J760" s="53">
        <v>390834336.66000003</v>
      </c>
      <c r="K760" s="54">
        <v>6282520491.3000002</v>
      </c>
      <c r="L760" s="55"/>
      <c r="M760" s="52">
        <v>1601019100.02</v>
      </c>
      <c r="N760" s="53">
        <v>314707877.29000002</v>
      </c>
      <c r="O760" s="54">
        <v>1286311222.73</v>
      </c>
      <c r="P760" s="55"/>
      <c r="Q760" s="52">
        <v>32402844562.439999</v>
      </c>
      <c r="R760" s="53">
        <v>705542213.950001</v>
      </c>
      <c r="S760" s="54">
        <v>31697302348.490002</v>
      </c>
      <c r="T760" s="6"/>
    </row>
    <row r="761" spans="2:20">
      <c r="B761" s="1"/>
      <c r="C761" s="14" t="s">
        <v>1710</v>
      </c>
      <c r="D761" s="12"/>
      <c r="E761" s="56">
        <v>24128470634.459999</v>
      </c>
      <c r="F761" s="57">
        <v>0</v>
      </c>
      <c r="G761" s="58">
        <v>24128470634.459999</v>
      </c>
      <c r="H761" s="48"/>
      <c r="I761" s="56">
        <v>6282520491.3000002</v>
      </c>
      <c r="J761" s="57">
        <v>0</v>
      </c>
      <c r="K761" s="58">
        <v>6282520491.3000002</v>
      </c>
      <c r="L761" s="48"/>
      <c r="M761" s="56">
        <v>1286311222.73</v>
      </c>
      <c r="N761" s="57">
        <v>0</v>
      </c>
      <c r="O761" s="58">
        <v>1286311222.73</v>
      </c>
      <c r="P761" s="48"/>
      <c r="Q761" s="56">
        <v>31697302348.490002</v>
      </c>
      <c r="R761" s="57">
        <v>0</v>
      </c>
      <c r="S761" s="58">
        <v>31697302348.490002</v>
      </c>
      <c r="T761" s="6"/>
    </row>
    <row r="762" spans="2:20">
      <c r="B762" s="1"/>
      <c r="C762" s="13" t="s">
        <v>1711</v>
      </c>
      <c r="D762" s="11"/>
      <c r="E762" s="52">
        <v>0</v>
      </c>
      <c r="F762" s="53">
        <v>0</v>
      </c>
      <c r="G762" s="54">
        <v>0</v>
      </c>
      <c r="H762" s="55"/>
      <c r="I762" s="52">
        <v>390834336.66000003</v>
      </c>
      <c r="J762" s="53">
        <v>390834336.66000003</v>
      </c>
      <c r="K762" s="54">
        <v>0</v>
      </c>
      <c r="L762" s="55"/>
      <c r="M762" s="52">
        <v>314707877.29000002</v>
      </c>
      <c r="N762" s="53">
        <v>314707877.29000002</v>
      </c>
      <c r="O762" s="54">
        <v>0</v>
      </c>
      <c r="P762" s="55"/>
      <c r="Q762" s="52">
        <v>705542213.95000005</v>
      </c>
      <c r="R762" s="53">
        <v>705542213.95000005</v>
      </c>
      <c r="S762" s="54">
        <v>0</v>
      </c>
      <c r="T762" s="6"/>
    </row>
    <row r="763" spans="2:20">
      <c r="B763" s="1"/>
      <c r="C763" s="14" t="s">
        <v>1712</v>
      </c>
      <c r="D763" s="12"/>
      <c r="E763" s="56">
        <v>0</v>
      </c>
      <c r="F763" s="57">
        <v>0</v>
      </c>
      <c r="G763" s="58">
        <v>0</v>
      </c>
      <c r="H763" s="48"/>
      <c r="I763" s="56">
        <v>0</v>
      </c>
      <c r="J763" s="57">
        <v>0</v>
      </c>
      <c r="K763" s="58">
        <v>0</v>
      </c>
      <c r="L763" s="48"/>
      <c r="M763" s="56">
        <v>0</v>
      </c>
      <c r="N763" s="57">
        <v>0</v>
      </c>
      <c r="O763" s="58">
        <v>0</v>
      </c>
      <c r="P763" s="48"/>
      <c r="Q763" s="56">
        <v>0</v>
      </c>
      <c r="R763" s="57">
        <v>0</v>
      </c>
      <c r="S763" s="58">
        <v>0</v>
      </c>
      <c r="T763" s="6"/>
    </row>
    <row r="764" spans="2:20">
      <c r="B764" s="1"/>
      <c r="C764" s="13" t="s">
        <v>1713</v>
      </c>
      <c r="D764" s="11"/>
      <c r="E764" s="52">
        <v>15230674665.700001</v>
      </c>
      <c r="F764" s="53">
        <v>19519.800001</v>
      </c>
      <c r="G764" s="54">
        <v>15230655145.9</v>
      </c>
      <c r="H764" s="55"/>
      <c r="I764" s="52">
        <v>1988877224.8900001</v>
      </c>
      <c r="J764" s="53">
        <v>0</v>
      </c>
      <c r="K764" s="54">
        <v>1988877224.8900001</v>
      </c>
      <c r="L764" s="55"/>
      <c r="M764" s="52">
        <v>158526110.06999999</v>
      </c>
      <c r="N764" s="53">
        <v>493330.56</v>
      </c>
      <c r="O764" s="54">
        <v>158032779.50999999</v>
      </c>
      <c r="P764" s="55"/>
      <c r="Q764" s="52">
        <v>17378078000.66</v>
      </c>
      <c r="R764" s="53">
        <v>512850.36000099999</v>
      </c>
      <c r="S764" s="54">
        <v>17377565150.299999</v>
      </c>
      <c r="T764" s="6"/>
    </row>
    <row r="765" spans="2:20" ht="25.5" customHeight="1">
      <c r="B765" s="1"/>
      <c r="C765" s="14" t="s">
        <v>1714</v>
      </c>
      <c r="D765" s="12"/>
      <c r="E765" s="56">
        <v>15230655145.9</v>
      </c>
      <c r="F765" s="57">
        <v>0</v>
      </c>
      <c r="G765" s="58">
        <v>15230655145.9</v>
      </c>
      <c r="H765" s="48"/>
      <c r="I765" s="56">
        <v>1988877224.8900001</v>
      </c>
      <c r="J765" s="57">
        <v>0</v>
      </c>
      <c r="K765" s="58">
        <v>1988877224.8900001</v>
      </c>
      <c r="L765" s="48"/>
      <c r="M765" s="56">
        <v>158032779.50999999</v>
      </c>
      <c r="N765" s="57">
        <v>0</v>
      </c>
      <c r="O765" s="58">
        <v>158032779.50999999</v>
      </c>
      <c r="P765" s="48"/>
      <c r="Q765" s="56">
        <v>17377565150.299999</v>
      </c>
      <c r="R765" s="57">
        <v>0</v>
      </c>
      <c r="S765" s="58">
        <v>17377565150.299999</v>
      </c>
      <c r="T765" s="6"/>
    </row>
    <row r="766" spans="2:20" ht="25.5" customHeight="1">
      <c r="B766" s="1"/>
      <c r="C766" s="13" t="s">
        <v>1715</v>
      </c>
      <c r="D766" s="11"/>
      <c r="E766" s="52">
        <v>19519.8</v>
      </c>
      <c r="F766" s="53">
        <v>19519.8</v>
      </c>
      <c r="G766" s="54">
        <v>0</v>
      </c>
      <c r="H766" s="55"/>
      <c r="I766" s="52">
        <v>0</v>
      </c>
      <c r="J766" s="53">
        <v>0</v>
      </c>
      <c r="K766" s="54">
        <v>0</v>
      </c>
      <c r="L766" s="55"/>
      <c r="M766" s="52">
        <v>0.43</v>
      </c>
      <c r="N766" s="53">
        <v>0.43</v>
      </c>
      <c r="O766" s="54">
        <v>0</v>
      </c>
      <c r="P766" s="55"/>
      <c r="Q766" s="52">
        <v>19520.23</v>
      </c>
      <c r="R766" s="53">
        <v>19520.23</v>
      </c>
      <c r="S766" s="54">
        <v>0</v>
      </c>
      <c r="T766" s="6"/>
    </row>
    <row r="767" spans="2:20" ht="25.5" customHeight="1">
      <c r="B767" s="1"/>
      <c r="C767" s="14" t="s">
        <v>1716</v>
      </c>
      <c r="D767" s="12"/>
      <c r="E767" s="56">
        <v>0</v>
      </c>
      <c r="F767" s="57">
        <v>0</v>
      </c>
      <c r="G767" s="58">
        <v>0</v>
      </c>
      <c r="H767" s="48"/>
      <c r="I767" s="56">
        <v>0</v>
      </c>
      <c r="J767" s="57">
        <v>0</v>
      </c>
      <c r="K767" s="58">
        <v>0</v>
      </c>
      <c r="L767" s="48"/>
      <c r="M767" s="56">
        <v>493330.13</v>
      </c>
      <c r="N767" s="57">
        <v>493330.13</v>
      </c>
      <c r="O767" s="58">
        <v>0</v>
      </c>
      <c r="P767" s="48"/>
      <c r="Q767" s="56">
        <v>493330.13</v>
      </c>
      <c r="R767" s="57">
        <v>493330.13</v>
      </c>
      <c r="S767" s="58">
        <v>0</v>
      </c>
      <c r="T767" s="6"/>
    </row>
    <row r="768" spans="2:20">
      <c r="B768" s="1"/>
      <c r="C768" s="13" t="s">
        <v>1717</v>
      </c>
      <c r="D768" s="11"/>
      <c r="E768" s="52">
        <v>0</v>
      </c>
      <c r="F768" s="53">
        <v>0</v>
      </c>
      <c r="G768" s="54">
        <v>0</v>
      </c>
      <c r="H768" s="55"/>
      <c r="I768" s="52">
        <v>251601915.19</v>
      </c>
      <c r="J768" s="53">
        <v>0</v>
      </c>
      <c r="K768" s="54">
        <v>251601915.19</v>
      </c>
      <c r="L768" s="55"/>
      <c r="M768" s="52">
        <v>8541510918.9799995</v>
      </c>
      <c r="N768" s="53">
        <v>12316314.549999001</v>
      </c>
      <c r="O768" s="54">
        <v>8529194604.4300003</v>
      </c>
      <c r="P768" s="55"/>
      <c r="Q768" s="52">
        <v>8793112834.1700001</v>
      </c>
      <c r="R768" s="53">
        <v>12316314.549999001</v>
      </c>
      <c r="S768" s="54">
        <v>8780796519.6200008</v>
      </c>
      <c r="T768" s="6"/>
    </row>
    <row r="769" spans="2:20">
      <c r="B769" s="1"/>
      <c r="C769" s="14" t="s">
        <v>1718</v>
      </c>
      <c r="D769" s="12"/>
      <c r="E769" s="56">
        <v>0</v>
      </c>
      <c r="F769" s="57">
        <v>0</v>
      </c>
      <c r="G769" s="58">
        <v>0</v>
      </c>
      <c r="H769" s="48"/>
      <c r="I769" s="56">
        <v>251601915.19</v>
      </c>
      <c r="J769" s="57">
        <v>0</v>
      </c>
      <c r="K769" s="58">
        <v>251601915.19</v>
      </c>
      <c r="L769" s="48"/>
      <c r="M769" s="56">
        <v>8529194604.4300003</v>
      </c>
      <c r="N769" s="57">
        <v>0</v>
      </c>
      <c r="O769" s="58">
        <v>8529194604.4300003</v>
      </c>
      <c r="P769" s="48"/>
      <c r="Q769" s="56">
        <v>8780796519.6200008</v>
      </c>
      <c r="R769" s="57">
        <v>0</v>
      </c>
      <c r="S769" s="58">
        <v>8780796519.6200008</v>
      </c>
      <c r="T769" s="6"/>
    </row>
    <row r="770" spans="2:20">
      <c r="B770" s="1"/>
      <c r="C770" s="13" t="s">
        <v>1719</v>
      </c>
      <c r="D770" s="11"/>
      <c r="E770" s="52">
        <v>0</v>
      </c>
      <c r="F770" s="53">
        <v>0</v>
      </c>
      <c r="G770" s="54">
        <v>0</v>
      </c>
      <c r="H770" s="55"/>
      <c r="I770" s="52">
        <v>0</v>
      </c>
      <c r="J770" s="53">
        <v>0</v>
      </c>
      <c r="K770" s="54">
        <v>0</v>
      </c>
      <c r="L770" s="55"/>
      <c r="M770" s="52">
        <v>1444915.67</v>
      </c>
      <c r="N770" s="53">
        <v>1444915.67</v>
      </c>
      <c r="O770" s="54">
        <v>0</v>
      </c>
      <c r="P770" s="55"/>
      <c r="Q770" s="52">
        <v>1444915.67</v>
      </c>
      <c r="R770" s="53">
        <v>1444915.67</v>
      </c>
      <c r="S770" s="54">
        <v>0</v>
      </c>
      <c r="T770" s="6"/>
    </row>
    <row r="771" spans="2:20" ht="25.5" customHeight="1">
      <c r="B771" s="1"/>
      <c r="C771" s="14" t="s">
        <v>1720</v>
      </c>
      <c r="D771" s="12"/>
      <c r="E771" s="56">
        <v>0</v>
      </c>
      <c r="F771" s="57">
        <v>0</v>
      </c>
      <c r="G771" s="58">
        <v>0</v>
      </c>
      <c r="H771" s="48"/>
      <c r="I771" s="56">
        <v>0</v>
      </c>
      <c r="J771" s="57">
        <v>0</v>
      </c>
      <c r="K771" s="58">
        <v>0</v>
      </c>
      <c r="L771" s="48"/>
      <c r="M771" s="56">
        <v>0</v>
      </c>
      <c r="N771" s="57">
        <v>0</v>
      </c>
      <c r="O771" s="58">
        <v>0</v>
      </c>
      <c r="P771" s="48"/>
      <c r="Q771" s="56">
        <v>0</v>
      </c>
      <c r="R771" s="57">
        <v>0</v>
      </c>
      <c r="S771" s="58">
        <v>0</v>
      </c>
      <c r="T771" s="6"/>
    </row>
    <row r="772" spans="2:20" ht="25.5" customHeight="1">
      <c r="B772" s="1"/>
      <c r="C772" s="13" t="s">
        <v>1721</v>
      </c>
      <c r="D772" s="11"/>
      <c r="E772" s="52">
        <v>0</v>
      </c>
      <c r="F772" s="53">
        <v>0</v>
      </c>
      <c r="G772" s="54">
        <v>0</v>
      </c>
      <c r="H772" s="55"/>
      <c r="I772" s="52">
        <v>0</v>
      </c>
      <c r="J772" s="53">
        <v>0</v>
      </c>
      <c r="K772" s="54">
        <v>0</v>
      </c>
      <c r="L772" s="55"/>
      <c r="M772" s="52">
        <v>10871398.880000001</v>
      </c>
      <c r="N772" s="53">
        <v>10871398.880000001</v>
      </c>
      <c r="O772" s="54">
        <v>0</v>
      </c>
      <c r="P772" s="55"/>
      <c r="Q772" s="52">
        <v>10871398.880000001</v>
      </c>
      <c r="R772" s="53">
        <v>10871398.880000001</v>
      </c>
      <c r="S772" s="54">
        <v>0</v>
      </c>
      <c r="T772" s="6"/>
    </row>
    <row r="773" spans="2:20" ht="25.5" customHeight="1">
      <c r="B773" s="1"/>
      <c r="C773" s="14" t="s">
        <v>1722</v>
      </c>
      <c r="D773" s="12"/>
      <c r="E773" s="56">
        <v>0</v>
      </c>
      <c r="F773" s="57">
        <v>0</v>
      </c>
      <c r="G773" s="58">
        <v>0</v>
      </c>
      <c r="H773" s="48"/>
      <c r="I773" s="56">
        <v>0</v>
      </c>
      <c r="J773" s="57">
        <v>0</v>
      </c>
      <c r="K773" s="58">
        <v>0</v>
      </c>
      <c r="L773" s="48"/>
      <c r="M773" s="56">
        <v>11633926.1</v>
      </c>
      <c r="N773" s="57">
        <v>0</v>
      </c>
      <c r="O773" s="58">
        <v>11633926.1</v>
      </c>
      <c r="P773" s="48"/>
      <c r="Q773" s="56">
        <v>11633926.1</v>
      </c>
      <c r="R773" s="57">
        <v>0</v>
      </c>
      <c r="S773" s="58">
        <v>11633926.1</v>
      </c>
      <c r="T773" s="6"/>
    </row>
    <row r="774" spans="2:20" ht="25.5" customHeight="1">
      <c r="B774" s="1"/>
      <c r="C774" s="13" t="s">
        <v>1723</v>
      </c>
      <c r="D774" s="11"/>
      <c r="E774" s="52">
        <v>0</v>
      </c>
      <c r="F774" s="53">
        <v>0</v>
      </c>
      <c r="G774" s="54">
        <v>0</v>
      </c>
      <c r="H774" s="55"/>
      <c r="I774" s="52">
        <v>0</v>
      </c>
      <c r="J774" s="53">
        <v>0</v>
      </c>
      <c r="K774" s="54">
        <v>0</v>
      </c>
      <c r="L774" s="55"/>
      <c r="M774" s="52">
        <v>11633926.1</v>
      </c>
      <c r="N774" s="53">
        <v>0</v>
      </c>
      <c r="O774" s="54">
        <v>11633926.1</v>
      </c>
      <c r="P774" s="55"/>
      <c r="Q774" s="52">
        <v>11633926.1</v>
      </c>
      <c r="R774" s="53">
        <v>0</v>
      </c>
      <c r="S774" s="54">
        <v>11633926.1</v>
      </c>
      <c r="T774" s="6"/>
    </row>
    <row r="775" spans="2:20" ht="25.5" customHeight="1">
      <c r="B775" s="1"/>
      <c r="C775" s="14" t="s">
        <v>1724</v>
      </c>
      <c r="D775" s="12"/>
      <c r="E775" s="56">
        <v>0</v>
      </c>
      <c r="F775" s="57">
        <v>0</v>
      </c>
      <c r="G775" s="58">
        <v>0</v>
      </c>
      <c r="H775" s="48"/>
      <c r="I775" s="56">
        <v>0</v>
      </c>
      <c r="J775" s="57">
        <v>0</v>
      </c>
      <c r="K775" s="58">
        <v>0</v>
      </c>
      <c r="L775" s="48"/>
      <c r="M775" s="56">
        <v>0</v>
      </c>
      <c r="N775" s="57">
        <v>0</v>
      </c>
      <c r="O775" s="58">
        <v>0</v>
      </c>
      <c r="P775" s="48"/>
      <c r="Q775" s="56">
        <v>0</v>
      </c>
      <c r="R775" s="57">
        <v>0</v>
      </c>
      <c r="S775" s="58">
        <v>0</v>
      </c>
      <c r="T775" s="6"/>
    </row>
    <row r="776" spans="2:20" ht="25.5" customHeight="1">
      <c r="B776" s="1"/>
      <c r="C776" s="13" t="s">
        <v>1725</v>
      </c>
      <c r="D776" s="11"/>
      <c r="E776" s="52">
        <v>0</v>
      </c>
      <c r="F776" s="53">
        <v>0</v>
      </c>
      <c r="G776" s="54">
        <v>0</v>
      </c>
      <c r="H776" s="55"/>
      <c r="I776" s="52">
        <v>0</v>
      </c>
      <c r="J776" s="53">
        <v>0</v>
      </c>
      <c r="K776" s="54">
        <v>0</v>
      </c>
      <c r="L776" s="55"/>
      <c r="M776" s="52">
        <v>0</v>
      </c>
      <c r="N776" s="53">
        <v>0</v>
      </c>
      <c r="O776" s="54">
        <v>0</v>
      </c>
      <c r="P776" s="55"/>
      <c r="Q776" s="52">
        <v>0</v>
      </c>
      <c r="R776" s="53">
        <v>0</v>
      </c>
      <c r="S776" s="54">
        <v>0</v>
      </c>
      <c r="T776" s="6"/>
    </row>
    <row r="777" spans="2:20">
      <c r="B777" s="1"/>
      <c r="C777" s="14" t="s">
        <v>1726</v>
      </c>
      <c r="D777" s="12"/>
      <c r="E777" s="56">
        <v>171952167152.56</v>
      </c>
      <c r="F777" s="57">
        <v>386909493.57998699</v>
      </c>
      <c r="G777" s="58">
        <v>171565257658.98001</v>
      </c>
      <c r="H777" s="48"/>
      <c r="I777" s="56">
        <v>27471118690.220001</v>
      </c>
      <c r="J777" s="57">
        <v>1363022323.650002</v>
      </c>
      <c r="K777" s="58">
        <v>26108096366.57</v>
      </c>
      <c r="L777" s="48"/>
      <c r="M777" s="56">
        <v>20422042981.139999</v>
      </c>
      <c r="N777" s="57">
        <v>633649569.14999795</v>
      </c>
      <c r="O777" s="58">
        <v>19788393411.990002</v>
      </c>
      <c r="P777" s="48"/>
      <c r="Q777" s="56">
        <v>219845328823.92001</v>
      </c>
      <c r="R777" s="57">
        <v>2383581386.3799739</v>
      </c>
      <c r="S777" s="58">
        <v>217461747437.54001</v>
      </c>
      <c r="T777" s="6"/>
    </row>
    <row r="778" spans="2:20">
      <c r="B778" s="1"/>
      <c r="C778" s="13" t="s">
        <v>1727</v>
      </c>
      <c r="D778" s="11"/>
      <c r="E778" s="52">
        <v>257492582.78</v>
      </c>
      <c r="F778" s="53">
        <v>-11418559.41</v>
      </c>
      <c r="G778" s="54">
        <v>268911142.19</v>
      </c>
      <c r="H778" s="55"/>
      <c r="I778" s="52">
        <v>6828005516.1599998</v>
      </c>
      <c r="J778" s="53">
        <v>0</v>
      </c>
      <c r="K778" s="54">
        <v>6828005516.1599998</v>
      </c>
      <c r="L778" s="55"/>
      <c r="M778" s="52">
        <v>371543802.48000002</v>
      </c>
      <c r="N778" s="53">
        <v>3322843.48</v>
      </c>
      <c r="O778" s="54">
        <v>368220959</v>
      </c>
      <c r="P778" s="55"/>
      <c r="Q778" s="52">
        <v>7457041901.4199991</v>
      </c>
      <c r="R778" s="53">
        <v>-8095715.9299999997</v>
      </c>
      <c r="S778" s="54">
        <v>7465137617.3499994</v>
      </c>
      <c r="T778" s="6"/>
    </row>
    <row r="779" spans="2:20">
      <c r="B779" s="1"/>
      <c r="C779" s="14" t="s">
        <v>1728</v>
      </c>
      <c r="D779" s="12"/>
      <c r="E779" s="56">
        <v>273756398.81999999</v>
      </c>
      <c r="F779" s="57">
        <v>467.5</v>
      </c>
      <c r="G779" s="58">
        <v>273755931.31999999</v>
      </c>
      <c r="H779" s="48"/>
      <c r="I779" s="56">
        <v>6828040224.8299999</v>
      </c>
      <c r="J779" s="57">
        <v>0</v>
      </c>
      <c r="K779" s="58">
        <v>6828040224.8299999</v>
      </c>
      <c r="L779" s="48"/>
      <c r="M779" s="56">
        <v>377190732.13</v>
      </c>
      <c r="N779" s="57">
        <v>3322843.48</v>
      </c>
      <c r="O779" s="58">
        <v>373867888.64999998</v>
      </c>
      <c r="P779" s="48"/>
      <c r="Q779" s="56">
        <v>7478987355.7799997</v>
      </c>
      <c r="R779" s="57">
        <v>3323310.98</v>
      </c>
      <c r="S779" s="58">
        <v>7475664044.7999992</v>
      </c>
      <c r="T779" s="6"/>
    </row>
    <row r="780" spans="2:20">
      <c r="B780" s="1"/>
      <c r="C780" s="13" t="s">
        <v>1729</v>
      </c>
      <c r="D780" s="11"/>
      <c r="E780" s="52">
        <v>273755931.31999999</v>
      </c>
      <c r="F780" s="53">
        <v>0</v>
      </c>
      <c r="G780" s="54">
        <v>273755931.31999999</v>
      </c>
      <c r="H780" s="55"/>
      <c r="I780" s="52">
        <v>6828040224.8299999</v>
      </c>
      <c r="J780" s="53">
        <v>0</v>
      </c>
      <c r="K780" s="54">
        <v>6828040224.8299999</v>
      </c>
      <c r="L780" s="55"/>
      <c r="M780" s="52">
        <v>373867888.64999998</v>
      </c>
      <c r="N780" s="53">
        <v>0</v>
      </c>
      <c r="O780" s="54">
        <v>373867888.64999998</v>
      </c>
      <c r="P780" s="55"/>
      <c r="Q780" s="52">
        <v>7475664044.7999992</v>
      </c>
      <c r="R780" s="53">
        <v>0</v>
      </c>
      <c r="S780" s="54">
        <v>7475664044.7999992</v>
      </c>
      <c r="T780" s="6"/>
    </row>
    <row r="781" spans="2:20">
      <c r="B781" s="1"/>
      <c r="C781" s="14" t="s">
        <v>1730</v>
      </c>
      <c r="D781" s="12"/>
      <c r="E781" s="56">
        <v>467.5</v>
      </c>
      <c r="F781" s="57">
        <v>467.5</v>
      </c>
      <c r="G781" s="58">
        <v>0</v>
      </c>
      <c r="H781" s="48"/>
      <c r="I781" s="56">
        <v>0</v>
      </c>
      <c r="J781" s="57">
        <v>0</v>
      </c>
      <c r="K781" s="58">
        <v>0</v>
      </c>
      <c r="L781" s="48"/>
      <c r="M781" s="56">
        <v>0</v>
      </c>
      <c r="N781" s="57">
        <v>0</v>
      </c>
      <c r="O781" s="58">
        <v>0</v>
      </c>
      <c r="P781" s="48"/>
      <c r="Q781" s="56">
        <v>467.5</v>
      </c>
      <c r="R781" s="57">
        <v>467.5</v>
      </c>
      <c r="S781" s="58">
        <v>0</v>
      </c>
      <c r="T781" s="6"/>
    </row>
    <row r="782" spans="2:20">
      <c r="B782" s="1"/>
      <c r="C782" s="13" t="s">
        <v>1731</v>
      </c>
      <c r="D782" s="11"/>
      <c r="E782" s="52">
        <v>0</v>
      </c>
      <c r="F782" s="53">
        <v>0</v>
      </c>
      <c r="G782" s="54">
        <v>0</v>
      </c>
      <c r="H782" s="55"/>
      <c r="I782" s="52">
        <v>0</v>
      </c>
      <c r="J782" s="53">
        <v>0</v>
      </c>
      <c r="K782" s="54">
        <v>0</v>
      </c>
      <c r="L782" s="55"/>
      <c r="M782" s="52">
        <v>0</v>
      </c>
      <c r="N782" s="53">
        <v>0</v>
      </c>
      <c r="O782" s="54">
        <v>0</v>
      </c>
      <c r="P782" s="55"/>
      <c r="Q782" s="52">
        <v>0</v>
      </c>
      <c r="R782" s="53">
        <v>0</v>
      </c>
      <c r="S782" s="54">
        <v>0</v>
      </c>
      <c r="T782" s="6"/>
    </row>
    <row r="783" spans="2:20">
      <c r="B783" s="1"/>
      <c r="C783" s="14" t="s">
        <v>1732</v>
      </c>
      <c r="D783" s="12"/>
      <c r="E783" s="56">
        <v>0</v>
      </c>
      <c r="F783" s="57">
        <v>0</v>
      </c>
      <c r="G783" s="58">
        <v>0</v>
      </c>
      <c r="H783" s="48"/>
      <c r="I783" s="56">
        <v>0</v>
      </c>
      <c r="J783" s="57">
        <v>0</v>
      </c>
      <c r="K783" s="58">
        <v>0</v>
      </c>
      <c r="L783" s="48"/>
      <c r="M783" s="56">
        <v>0</v>
      </c>
      <c r="N783" s="57">
        <v>0</v>
      </c>
      <c r="O783" s="58">
        <v>0</v>
      </c>
      <c r="P783" s="48"/>
      <c r="Q783" s="56">
        <v>0</v>
      </c>
      <c r="R783" s="57">
        <v>0</v>
      </c>
      <c r="S783" s="58">
        <v>0</v>
      </c>
      <c r="T783" s="6"/>
    </row>
    <row r="784" spans="2:20">
      <c r="B784" s="1"/>
      <c r="C784" s="13" t="s">
        <v>1733</v>
      </c>
      <c r="D784" s="11"/>
      <c r="E784" s="52">
        <v>0</v>
      </c>
      <c r="F784" s="53">
        <v>0</v>
      </c>
      <c r="G784" s="54">
        <v>0</v>
      </c>
      <c r="H784" s="55"/>
      <c r="I784" s="52">
        <v>0</v>
      </c>
      <c r="J784" s="53">
        <v>0</v>
      </c>
      <c r="K784" s="54">
        <v>0</v>
      </c>
      <c r="L784" s="55"/>
      <c r="M784" s="52">
        <v>3322843.48</v>
      </c>
      <c r="N784" s="53">
        <v>3322843.48</v>
      </c>
      <c r="O784" s="54">
        <v>0</v>
      </c>
      <c r="P784" s="55"/>
      <c r="Q784" s="52">
        <v>3322843.48</v>
      </c>
      <c r="R784" s="53">
        <v>3322843.48</v>
      </c>
      <c r="S784" s="54">
        <v>0</v>
      </c>
      <c r="T784" s="6"/>
    </row>
    <row r="785" spans="2:20">
      <c r="B785" s="1"/>
      <c r="C785" s="14" t="s">
        <v>1734</v>
      </c>
      <c r="D785" s="12"/>
      <c r="E785" s="56">
        <v>16263816.039999999</v>
      </c>
      <c r="F785" s="57">
        <v>11419026.91</v>
      </c>
      <c r="G785" s="58">
        <v>4844789.13</v>
      </c>
      <c r="H785" s="48"/>
      <c r="I785" s="56">
        <v>34708.67</v>
      </c>
      <c r="J785" s="57">
        <v>0</v>
      </c>
      <c r="K785" s="58">
        <v>34708.67</v>
      </c>
      <c r="L785" s="48"/>
      <c r="M785" s="56">
        <v>5646929.6500000004</v>
      </c>
      <c r="N785" s="57">
        <v>0</v>
      </c>
      <c r="O785" s="58">
        <v>5646929.6500000004</v>
      </c>
      <c r="P785" s="48"/>
      <c r="Q785" s="56">
        <v>21945454.359999999</v>
      </c>
      <c r="R785" s="57">
        <v>11419026.91</v>
      </c>
      <c r="S785" s="58">
        <v>10526427.449999999</v>
      </c>
      <c r="T785" s="6"/>
    </row>
    <row r="786" spans="2:20" ht="25.5" customHeight="1">
      <c r="B786" s="1"/>
      <c r="C786" s="13" t="s">
        <v>1735</v>
      </c>
      <c r="D786" s="11"/>
      <c r="E786" s="52">
        <v>4844789.13</v>
      </c>
      <c r="F786" s="53">
        <v>0</v>
      </c>
      <c r="G786" s="54">
        <v>4844789.13</v>
      </c>
      <c r="H786" s="55"/>
      <c r="I786" s="52">
        <v>34708.67</v>
      </c>
      <c r="J786" s="53">
        <v>0</v>
      </c>
      <c r="K786" s="54">
        <v>34708.67</v>
      </c>
      <c r="L786" s="55"/>
      <c r="M786" s="52">
        <v>5646929.6500000004</v>
      </c>
      <c r="N786" s="53">
        <v>0</v>
      </c>
      <c r="O786" s="54">
        <v>5646929.6500000004</v>
      </c>
      <c r="P786" s="55"/>
      <c r="Q786" s="52">
        <v>10526427.449999999</v>
      </c>
      <c r="R786" s="53">
        <v>0</v>
      </c>
      <c r="S786" s="54">
        <v>10526427.449999999</v>
      </c>
      <c r="T786" s="6"/>
    </row>
    <row r="787" spans="2:20" ht="25.5" customHeight="1">
      <c r="B787" s="1"/>
      <c r="C787" s="14" t="s">
        <v>1736</v>
      </c>
      <c r="D787" s="12"/>
      <c r="E787" s="56">
        <v>0</v>
      </c>
      <c r="F787" s="57">
        <v>0</v>
      </c>
      <c r="G787" s="58">
        <v>0</v>
      </c>
      <c r="H787" s="48"/>
      <c r="I787" s="56">
        <v>0</v>
      </c>
      <c r="J787" s="57">
        <v>0</v>
      </c>
      <c r="K787" s="58">
        <v>0</v>
      </c>
      <c r="L787" s="48"/>
      <c r="M787" s="56">
        <v>0</v>
      </c>
      <c r="N787" s="57">
        <v>0</v>
      </c>
      <c r="O787" s="58">
        <v>0</v>
      </c>
      <c r="P787" s="48"/>
      <c r="Q787" s="56">
        <v>0</v>
      </c>
      <c r="R787" s="57">
        <v>0</v>
      </c>
      <c r="S787" s="58">
        <v>0</v>
      </c>
      <c r="T787" s="6"/>
    </row>
    <row r="788" spans="2:20" ht="25.5" customHeight="1">
      <c r="B788" s="1"/>
      <c r="C788" s="13" t="s">
        <v>1737</v>
      </c>
      <c r="D788" s="11"/>
      <c r="E788" s="52">
        <v>0</v>
      </c>
      <c r="F788" s="53">
        <v>0</v>
      </c>
      <c r="G788" s="54">
        <v>0</v>
      </c>
      <c r="H788" s="55"/>
      <c r="I788" s="52">
        <v>0</v>
      </c>
      <c r="J788" s="53">
        <v>0</v>
      </c>
      <c r="K788" s="54">
        <v>0</v>
      </c>
      <c r="L788" s="55"/>
      <c r="M788" s="52">
        <v>0</v>
      </c>
      <c r="N788" s="53">
        <v>0</v>
      </c>
      <c r="O788" s="54">
        <v>0</v>
      </c>
      <c r="P788" s="55"/>
      <c r="Q788" s="52">
        <v>0</v>
      </c>
      <c r="R788" s="53">
        <v>0</v>
      </c>
      <c r="S788" s="54">
        <v>0</v>
      </c>
      <c r="T788" s="6"/>
    </row>
    <row r="789" spans="2:20" ht="25.5" customHeight="1">
      <c r="B789" s="1"/>
      <c r="C789" s="14" t="s">
        <v>1738</v>
      </c>
      <c r="D789" s="12"/>
      <c r="E789" s="56">
        <v>11419026.91</v>
      </c>
      <c r="F789" s="57">
        <v>11419026.91</v>
      </c>
      <c r="G789" s="58">
        <v>0</v>
      </c>
      <c r="H789" s="48"/>
      <c r="I789" s="56">
        <v>0</v>
      </c>
      <c r="J789" s="57">
        <v>0</v>
      </c>
      <c r="K789" s="58">
        <v>0</v>
      </c>
      <c r="L789" s="48"/>
      <c r="M789" s="56">
        <v>0</v>
      </c>
      <c r="N789" s="57">
        <v>0</v>
      </c>
      <c r="O789" s="58">
        <v>0</v>
      </c>
      <c r="P789" s="48"/>
      <c r="Q789" s="56">
        <v>11419026.91</v>
      </c>
      <c r="R789" s="57">
        <v>11419026.91</v>
      </c>
      <c r="S789" s="58">
        <v>0</v>
      </c>
      <c r="T789" s="6"/>
    </row>
    <row r="790" spans="2:20" ht="25.5" customHeight="1">
      <c r="B790" s="1"/>
      <c r="C790" s="13" t="s">
        <v>1739</v>
      </c>
      <c r="D790" s="11"/>
      <c r="E790" s="52">
        <v>0</v>
      </c>
      <c r="F790" s="53">
        <v>0</v>
      </c>
      <c r="G790" s="54">
        <v>0</v>
      </c>
      <c r="H790" s="55"/>
      <c r="I790" s="52">
        <v>0</v>
      </c>
      <c r="J790" s="53">
        <v>0</v>
      </c>
      <c r="K790" s="54">
        <v>0</v>
      </c>
      <c r="L790" s="55"/>
      <c r="M790" s="52">
        <v>0</v>
      </c>
      <c r="N790" s="53">
        <v>0</v>
      </c>
      <c r="O790" s="54">
        <v>0</v>
      </c>
      <c r="P790" s="55"/>
      <c r="Q790" s="52">
        <v>0</v>
      </c>
      <c r="R790" s="53">
        <v>0</v>
      </c>
      <c r="S790" s="54">
        <v>0</v>
      </c>
      <c r="T790" s="6"/>
    </row>
    <row r="791" spans="2:20">
      <c r="B791" s="1"/>
      <c r="C791" s="14" t="s">
        <v>1740</v>
      </c>
      <c r="D791" s="12"/>
      <c r="E791" s="56">
        <v>1654633241.9200001</v>
      </c>
      <c r="F791" s="57">
        <v>158185392.22</v>
      </c>
      <c r="G791" s="58">
        <v>1496447849.7</v>
      </c>
      <c r="H791" s="48"/>
      <c r="I791" s="56">
        <v>234889592.47999999</v>
      </c>
      <c r="J791" s="57">
        <v>23395181.539999999</v>
      </c>
      <c r="K791" s="58">
        <v>211494410.94</v>
      </c>
      <c r="L791" s="48"/>
      <c r="M791" s="56">
        <v>5904445.75</v>
      </c>
      <c r="N791" s="57">
        <v>2536201.06</v>
      </c>
      <c r="O791" s="58">
        <v>3368244.69</v>
      </c>
      <c r="P791" s="48"/>
      <c r="Q791" s="56">
        <v>1895427280.1500001</v>
      </c>
      <c r="R791" s="57">
        <v>184116774.81999999</v>
      </c>
      <c r="S791" s="58">
        <v>1711310505.3299999</v>
      </c>
      <c r="T791" s="6"/>
    </row>
    <row r="792" spans="2:20">
      <c r="B792" s="1"/>
      <c r="C792" s="13" t="s">
        <v>1741</v>
      </c>
      <c r="D792" s="11"/>
      <c r="E792" s="52">
        <v>1674667145.4000001</v>
      </c>
      <c r="F792" s="53">
        <v>175487755.97999999</v>
      </c>
      <c r="G792" s="54">
        <v>1499179389.4200001</v>
      </c>
      <c r="H792" s="55"/>
      <c r="I792" s="52">
        <v>234999716.38</v>
      </c>
      <c r="J792" s="53">
        <v>23500116.280000001</v>
      </c>
      <c r="K792" s="54">
        <v>211499600.09999999</v>
      </c>
      <c r="L792" s="55"/>
      <c r="M792" s="52">
        <v>6002724.8700000001</v>
      </c>
      <c r="N792" s="53">
        <v>2592833.86</v>
      </c>
      <c r="O792" s="54">
        <v>3409891.01</v>
      </c>
      <c r="P792" s="55"/>
      <c r="Q792" s="52">
        <v>1915669586.6500001</v>
      </c>
      <c r="R792" s="53">
        <v>201580706.12</v>
      </c>
      <c r="S792" s="54">
        <v>1714088880.53</v>
      </c>
      <c r="T792" s="6"/>
    </row>
    <row r="793" spans="2:20">
      <c r="B793" s="1"/>
      <c r="C793" s="14" t="s">
        <v>1742</v>
      </c>
      <c r="D793" s="12"/>
      <c r="E793" s="56">
        <v>1499179389.4200001</v>
      </c>
      <c r="F793" s="57">
        <v>0</v>
      </c>
      <c r="G793" s="58">
        <v>1499179389.4200001</v>
      </c>
      <c r="H793" s="48"/>
      <c r="I793" s="56">
        <v>211499600.09999999</v>
      </c>
      <c r="J793" s="57">
        <v>0</v>
      </c>
      <c r="K793" s="58">
        <v>211499600.09999999</v>
      </c>
      <c r="L793" s="48"/>
      <c r="M793" s="56">
        <v>3409891.01</v>
      </c>
      <c r="N793" s="57">
        <v>0</v>
      </c>
      <c r="O793" s="58">
        <v>3409891.01</v>
      </c>
      <c r="P793" s="48"/>
      <c r="Q793" s="56">
        <v>1714088880.53</v>
      </c>
      <c r="R793" s="57">
        <v>0</v>
      </c>
      <c r="S793" s="58">
        <v>1714088880.53</v>
      </c>
      <c r="T793" s="6"/>
    </row>
    <row r="794" spans="2:20">
      <c r="B794" s="1"/>
      <c r="C794" s="13" t="s">
        <v>1743</v>
      </c>
      <c r="D794" s="11"/>
      <c r="E794" s="52">
        <v>175487755.97999999</v>
      </c>
      <c r="F794" s="53">
        <v>175487755.97999999</v>
      </c>
      <c r="G794" s="54">
        <v>0</v>
      </c>
      <c r="H794" s="55"/>
      <c r="I794" s="52">
        <v>23500019.170000002</v>
      </c>
      <c r="J794" s="53">
        <v>23500019.170000002</v>
      </c>
      <c r="K794" s="54">
        <v>0</v>
      </c>
      <c r="L794" s="55"/>
      <c r="M794" s="52">
        <v>909168.76</v>
      </c>
      <c r="N794" s="53">
        <v>909168.76</v>
      </c>
      <c r="O794" s="54">
        <v>0</v>
      </c>
      <c r="P794" s="55"/>
      <c r="Q794" s="52">
        <v>199896943.91</v>
      </c>
      <c r="R794" s="53">
        <v>199896943.91</v>
      </c>
      <c r="S794" s="54">
        <v>0</v>
      </c>
      <c r="T794" s="6"/>
    </row>
    <row r="795" spans="2:20">
      <c r="B795" s="1"/>
      <c r="C795" s="14" t="s">
        <v>1744</v>
      </c>
      <c r="D795" s="12"/>
      <c r="E795" s="56">
        <v>0</v>
      </c>
      <c r="F795" s="57">
        <v>0</v>
      </c>
      <c r="G795" s="58">
        <v>0</v>
      </c>
      <c r="H795" s="48"/>
      <c r="I795" s="56">
        <v>0</v>
      </c>
      <c r="J795" s="57">
        <v>0</v>
      </c>
      <c r="K795" s="58">
        <v>0</v>
      </c>
      <c r="L795" s="48"/>
      <c r="M795" s="56">
        <v>0</v>
      </c>
      <c r="N795" s="57">
        <v>0</v>
      </c>
      <c r="O795" s="58">
        <v>0</v>
      </c>
      <c r="P795" s="48"/>
      <c r="Q795" s="56">
        <v>0</v>
      </c>
      <c r="R795" s="57">
        <v>0</v>
      </c>
      <c r="S795" s="58">
        <v>0</v>
      </c>
      <c r="T795" s="6"/>
    </row>
    <row r="796" spans="2:20">
      <c r="B796" s="1"/>
      <c r="C796" s="13" t="s">
        <v>1745</v>
      </c>
      <c r="D796" s="11"/>
      <c r="E796" s="52">
        <v>0</v>
      </c>
      <c r="F796" s="53">
        <v>0</v>
      </c>
      <c r="G796" s="54">
        <v>0</v>
      </c>
      <c r="H796" s="55"/>
      <c r="I796" s="52">
        <v>0</v>
      </c>
      <c r="J796" s="53">
        <v>0</v>
      </c>
      <c r="K796" s="54">
        <v>0</v>
      </c>
      <c r="L796" s="55"/>
      <c r="M796" s="52">
        <v>0</v>
      </c>
      <c r="N796" s="53">
        <v>0</v>
      </c>
      <c r="O796" s="54">
        <v>0</v>
      </c>
      <c r="P796" s="55"/>
      <c r="Q796" s="52">
        <v>0</v>
      </c>
      <c r="R796" s="53">
        <v>0</v>
      </c>
      <c r="S796" s="54">
        <v>0</v>
      </c>
      <c r="T796" s="6"/>
    </row>
    <row r="797" spans="2:20">
      <c r="B797" s="1"/>
      <c r="C797" s="14" t="s">
        <v>1746</v>
      </c>
      <c r="D797" s="12"/>
      <c r="E797" s="56">
        <v>0</v>
      </c>
      <c r="F797" s="57">
        <v>0</v>
      </c>
      <c r="G797" s="58">
        <v>0</v>
      </c>
      <c r="H797" s="48"/>
      <c r="I797" s="56">
        <v>97.11</v>
      </c>
      <c r="J797" s="57">
        <v>97.11</v>
      </c>
      <c r="K797" s="58">
        <v>0</v>
      </c>
      <c r="L797" s="48"/>
      <c r="M797" s="56">
        <v>1683665.1</v>
      </c>
      <c r="N797" s="57">
        <v>1683665.1</v>
      </c>
      <c r="O797" s="58">
        <v>0</v>
      </c>
      <c r="P797" s="48"/>
      <c r="Q797" s="56">
        <v>1683762.21</v>
      </c>
      <c r="R797" s="57">
        <v>1683762.21</v>
      </c>
      <c r="S797" s="58">
        <v>0</v>
      </c>
      <c r="T797" s="6"/>
    </row>
    <row r="798" spans="2:20">
      <c r="B798" s="1"/>
      <c r="C798" s="13" t="s">
        <v>1747</v>
      </c>
      <c r="D798" s="11"/>
      <c r="E798" s="52">
        <v>20033903.48</v>
      </c>
      <c r="F798" s="53">
        <v>17302363.760000002</v>
      </c>
      <c r="G798" s="54">
        <v>2731539.72</v>
      </c>
      <c r="H798" s="55"/>
      <c r="I798" s="52">
        <v>110123.9</v>
      </c>
      <c r="J798" s="53">
        <v>104934.74</v>
      </c>
      <c r="K798" s="54">
        <v>5189.16</v>
      </c>
      <c r="L798" s="55"/>
      <c r="M798" s="52">
        <v>98279.12</v>
      </c>
      <c r="N798" s="53">
        <v>56632.800000000003</v>
      </c>
      <c r="O798" s="54">
        <v>41646.32</v>
      </c>
      <c r="P798" s="55"/>
      <c r="Q798" s="52">
        <v>20242306.5</v>
      </c>
      <c r="R798" s="53">
        <v>17463931.300000001</v>
      </c>
      <c r="S798" s="54">
        <v>2778375.2</v>
      </c>
      <c r="T798" s="6"/>
    </row>
    <row r="799" spans="2:20" ht="25.5" customHeight="1">
      <c r="B799" s="1"/>
      <c r="C799" s="14" t="s">
        <v>1748</v>
      </c>
      <c r="D799" s="12"/>
      <c r="E799" s="56">
        <v>2731539.72</v>
      </c>
      <c r="F799" s="57">
        <v>0</v>
      </c>
      <c r="G799" s="58">
        <v>2731539.72</v>
      </c>
      <c r="H799" s="48"/>
      <c r="I799" s="56">
        <v>5189.16</v>
      </c>
      <c r="J799" s="57">
        <v>0</v>
      </c>
      <c r="K799" s="58">
        <v>5189.16</v>
      </c>
      <c r="L799" s="48"/>
      <c r="M799" s="56">
        <v>41646.32</v>
      </c>
      <c r="N799" s="57">
        <v>0</v>
      </c>
      <c r="O799" s="58">
        <v>41646.32</v>
      </c>
      <c r="P799" s="48"/>
      <c r="Q799" s="56">
        <v>2778375.2</v>
      </c>
      <c r="R799" s="57">
        <v>0</v>
      </c>
      <c r="S799" s="58">
        <v>2778375.2</v>
      </c>
      <c r="T799" s="6"/>
    </row>
    <row r="800" spans="2:20">
      <c r="B800" s="1"/>
      <c r="C800" s="13" t="s">
        <v>1749</v>
      </c>
      <c r="D800" s="11"/>
      <c r="E800" s="52">
        <v>0</v>
      </c>
      <c r="F800" s="53">
        <v>0</v>
      </c>
      <c r="G800" s="54">
        <v>0</v>
      </c>
      <c r="H800" s="55"/>
      <c r="I800" s="52">
        <v>104576.31</v>
      </c>
      <c r="J800" s="53">
        <v>104576.31</v>
      </c>
      <c r="K800" s="54">
        <v>0</v>
      </c>
      <c r="L800" s="55"/>
      <c r="M800" s="52">
        <v>56632.800000000003</v>
      </c>
      <c r="N800" s="53">
        <v>56632.800000000003</v>
      </c>
      <c r="O800" s="54">
        <v>0</v>
      </c>
      <c r="P800" s="55"/>
      <c r="Q800" s="52">
        <v>161209.10999999999</v>
      </c>
      <c r="R800" s="53">
        <v>161209.10999999999</v>
      </c>
      <c r="S800" s="54">
        <v>0</v>
      </c>
      <c r="T800" s="6"/>
    </row>
    <row r="801" spans="2:20" ht="25.5" customHeight="1">
      <c r="B801" s="1"/>
      <c r="C801" s="14" t="s">
        <v>1750</v>
      </c>
      <c r="D801" s="12"/>
      <c r="E801" s="56">
        <v>0</v>
      </c>
      <c r="F801" s="57">
        <v>0</v>
      </c>
      <c r="G801" s="58">
        <v>0</v>
      </c>
      <c r="H801" s="48"/>
      <c r="I801" s="56">
        <v>0</v>
      </c>
      <c r="J801" s="57">
        <v>0</v>
      </c>
      <c r="K801" s="58">
        <v>0</v>
      </c>
      <c r="L801" s="48"/>
      <c r="M801" s="56">
        <v>0</v>
      </c>
      <c r="N801" s="57">
        <v>0</v>
      </c>
      <c r="O801" s="58">
        <v>0</v>
      </c>
      <c r="P801" s="48"/>
      <c r="Q801" s="56">
        <v>0</v>
      </c>
      <c r="R801" s="57">
        <v>0</v>
      </c>
      <c r="S801" s="58">
        <v>0</v>
      </c>
      <c r="T801" s="6"/>
    </row>
    <row r="802" spans="2:20" ht="25.5" customHeight="1">
      <c r="B802" s="1"/>
      <c r="C802" s="13" t="s">
        <v>1751</v>
      </c>
      <c r="D802" s="11"/>
      <c r="E802" s="52">
        <v>17302363.760000002</v>
      </c>
      <c r="F802" s="53">
        <v>17302363.760000002</v>
      </c>
      <c r="G802" s="54">
        <v>0</v>
      </c>
      <c r="H802" s="55"/>
      <c r="I802" s="52">
        <v>0</v>
      </c>
      <c r="J802" s="53">
        <v>0</v>
      </c>
      <c r="K802" s="54">
        <v>0</v>
      </c>
      <c r="L802" s="55"/>
      <c r="M802" s="52">
        <v>0</v>
      </c>
      <c r="N802" s="53">
        <v>0</v>
      </c>
      <c r="O802" s="54">
        <v>0</v>
      </c>
      <c r="P802" s="55"/>
      <c r="Q802" s="52">
        <v>17302363.760000002</v>
      </c>
      <c r="R802" s="53">
        <v>17302363.760000002</v>
      </c>
      <c r="S802" s="54">
        <v>0</v>
      </c>
      <c r="T802" s="6"/>
    </row>
    <row r="803" spans="2:20" ht="25.5" customHeight="1">
      <c r="B803" s="1"/>
      <c r="C803" s="14" t="s">
        <v>1752</v>
      </c>
      <c r="D803" s="12"/>
      <c r="E803" s="56">
        <v>0</v>
      </c>
      <c r="F803" s="57">
        <v>0</v>
      </c>
      <c r="G803" s="58">
        <v>0</v>
      </c>
      <c r="H803" s="48"/>
      <c r="I803" s="56">
        <v>358.43</v>
      </c>
      <c r="J803" s="57">
        <v>358.43</v>
      </c>
      <c r="K803" s="58">
        <v>0</v>
      </c>
      <c r="L803" s="48"/>
      <c r="M803" s="56">
        <v>0</v>
      </c>
      <c r="N803" s="57">
        <v>0</v>
      </c>
      <c r="O803" s="58">
        <v>0</v>
      </c>
      <c r="P803" s="48"/>
      <c r="Q803" s="56">
        <v>358.43</v>
      </c>
      <c r="R803" s="57">
        <v>358.43</v>
      </c>
      <c r="S803" s="58">
        <v>0</v>
      </c>
      <c r="T803" s="6"/>
    </row>
    <row r="804" spans="2:20">
      <c r="B804" s="1"/>
      <c r="C804" s="13" t="s">
        <v>1753</v>
      </c>
      <c r="D804" s="11"/>
      <c r="E804" s="52">
        <v>170040041327.85999</v>
      </c>
      <c r="F804" s="53">
        <v>240142660.76998901</v>
      </c>
      <c r="G804" s="54">
        <v>169799898667.09</v>
      </c>
      <c r="H804" s="55"/>
      <c r="I804" s="52">
        <v>20408223581.580002</v>
      </c>
      <c r="J804" s="53">
        <v>1339627142.1100011</v>
      </c>
      <c r="K804" s="54">
        <v>19068596439.470001</v>
      </c>
      <c r="L804" s="55"/>
      <c r="M804" s="52">
        <v>20044594732.91</v>
      </c>
      <c r="N804" s="53">
        <v>627790524.60999703</v>
      </c>
      <c r="O804" s="54">
        <v>19416804208.299999</v>
      </c>
      <c r="P804" s="55"/>
      <c r="Q804" s="52">
        <v>210492859642.35001</v>
      </c>
      <c r="R804" s="53">
        <v>2207560327.4899902</v>
      </c>
      <c r="S804" s="54">
        <v>208285299314.85999</v>
      </c>
      <c r="T804" s="6"/>
    </row>
    <row r="805" spans="2:20" ht="25.5" customHeight="1">
      <c r="B805" s="1"/>
      <c r="C805" s="14" t="s">
        <v>1754</v>
      </c>
      <c r="D805" s="12"/>
      <c r="E805" s="56">
        <v>170200806833.09</v>
      </c>
      <c r="F805" s="57">
        <v>248505890.66000399</v>
      </c>
      <c r="G805" s="58">
        <v>169952300942.42999</v>
      </c>
      <c r="H805" s="48"/>
      <c r="I805" s="56">
        <v>20424921367.619999</v>
      </c>
      <c r="J805" s="57">
        <v>1339974351.5399971</v>
      </c>
      <c r="K805" s="58">
        <v>19084947016.080002</v>
      </c>
      <c r="L805" s="48"/>
      <c r="M805" s="56">
        <v>20107560693.299999</v>
      </c>
      <c r="N805" s="57">
        <v>647908540.32999802</v>
      </c>
      <c r="O805" s="58">
        <v>19459652152.970001</v>
      </c>
      <c r="P805" s="48"/>
      <c r="Q805" s="56">
        <v>210733288894.01001</v>
      </c>
      <c r="R805" s="57">
        <v>2236388782.5299988</v>
      </c>
      <c r="S805" s="58">
        <v>208496900111.48001</v>
      </c>
      <c r="T805" s="6"/>
    </row>
    <row r="806" spans="2:20" ht="25.5" customHeight="1">
      <c r="B806" s="1"/>
      <c r="C806" s="13" t="s">
        <v>1755</v>
      </c>
      <c r="D806" s="11"/>
      <c r="E806" s="52">
        <v>169952300942.42999</v>
      </c>
      <c r="F806" s="53">
        <v>0</v>
      </c>
      <c r="G806" s="54">
        <v>169952300942.42999</v>
      </c>
      <c r="H806" s="55"/>
      <c r="I806" s="52">
        <v>19084947016.080002</v>
      </c>
      <c r="J806" s="53">
        <v>0</v>
      </c>
      <c r="K806" s="54">
        <v>19084947016.080002</v>
      </c>
      <c r="L806" s="55"/>
      <c r="M806" s="52">
        <v>19459652152.970001</v>
      </c>
      <c r="N806" s="53">
        <v>0</v>
      </c>
      <c r="O806" s="54">
        <v>19459652152.970001</v>
      </c>
      <c r="P806" s="55"/>
      <c r="Q806" s="52">
        <v>208496900111.48001</v>
      </c>
      <c r="R806" s="53">
        <v>0</v>
      </c>
      <c r="S806" s="54">
        <v>208496900111.48001</v>
      </c>
      <c r="T806" s="6"/>
    </row>
    <row r="807" spans="2:20" ht="25.5" customHeight="1">
      <c r="B807" s="1"/>
      <c r="C807" s="14" t="s">
        <v>1756</v>
      </c>
      <c r="D807" s="12"/>
      <c r="E807" s="56">
        <v>242469508.33000001</v>
      </c>
      <c r="F807" s="57">
        <v>242469508.33000001</v>
      </c>
      <c r="G807" s="58">
        <v>0</v>
      </c>
      <c r="H807" s="48"/>
      <c r="I807" s="56">
        <v>956019345.14999998</v>
      </c>
      <c r="J807" s="57">
        <v>956019345.14999998</v>
      </c>
      <c r="K807" s="58">
        <v>0</v>
      </c>
      <c r="L807" s="48"/>
      <c r="M807" s="56">
        <v>499672335.98000002</v>
      </c>
      <c r="N807" s="57">
        <v>499672335.98000002</v>
      </c>
      <c r="O807" s="58">
        <v>0</v>
      </c>
      <c r="P807" s="48"/>
      <c r="Q807" s="56">
        <v>1698161189.46</v>
      </c>
      <c r="R807" s="57">
        <v>1698161189.46</v>
      </c>
      <c r="S807" s="58">
        <v>0</v>
      </c>
      <c r="T807" s="6"/>
    </row>
    <row r="808" spans="2:20" ht="25.5" customHeight="1">
      <c r="B808" s="1"/>
      <c r="C808" s="13" t="s">
        <v>1757</v>
      </c>
      <c r="D808" s="11"/>
      <c r="E808" s="52">
        <v>0</v>
      </c>
      <c r="F808" s="53">
        <v>0</v>
      </c>
      <c r="G808" s="54">
        <v>0</v>
      </c>
      <c r="H808" s="55"/>
      <c r="I808" s="52">
        <v>373986412.37</v>
      </c>
      <c r="J808" s="53">
        <v>373986412.37</v>
      </c>
      <c r="K808" s="54">
        <v>0</v>
      </c>
      <c r="L808" s="55"/>
      <c r="M808" s="52">
        <v>905794.82</v>
      </c>
      <c r="N808" s="53">
        <v>905794.82</v>
      </c>
      <c r="O808" s="54">
        <v>0</v>
      </c>
      <c r="P808" s="55"/>
      <c r="Q808" s="52">
        <v>374892207.19</v>
      </c>
      <c r="R808" s="53">
        <v>374892207.19</v>
      </c>
      <c r="S808" s="54">
        <v>0</v>
      </c>
      <c r="T808" s="6"/>
    </row>
    <row r="809" spans="2:20" ht="25.5" customHeight="1">
      <c r="B809" s="1"/>
      <c r="C809" s="14" t="s">
        <v>1758</v>
      </c>
      <c r="D809" s="12"/>
      <c r="E809" s="56">
        <v>233683.86</v>
      </c>
      <c r="F809" s="57">
        <v>233683.86</v>
      </c>
      <c r="G809" s="58">
        <v>0</v>
      </c>
      <c r="H809" s="48"/>
      <c r="I809" s="56">
        <v>8218658.0700000003</v>
      </c>
      <c r="J809" s="57">
        <v>8218658.0700000003</v>
      </c>
      <c r="K809" s="58">
        <v>0</v>
      </c>
      <c r="L809" s="48"/>
      <c r="M809" s="56">
        <v>119434095.48999999</v>
      </c>
      <c r="N809" s="57">
        <v>119434095.48999999</v>
      </c>
      <c r="O809" s="58">
        <v>0</v>
      </c>
      <c r="P809" s="48"/>
      <c r="Q809" s="56">
        <v>127886437.42</v>
      </c>
      <c r="R809" s="57">
        <v>127886437.42</v>
      </c>
      <c r="S809" s="58">
        <v>0</v>
      </c>
      <c r="T809" s="6"/>
    </row>
    <row r="810" spans="2:20" ht="25.5" customHeight="1">
      <c r="B810" s="1"/>
      <c r="C810" s="13" t="s">
        <v>1759</v>
      </c>
      <c r="D810" s="11"/>
      <c r="E810" s="52">
        <v>5802698.4699999997</v>
      </c>
      <c r="F810" s="53">
        <v>5802698.4699999997</v>
      </c>
      <c r="G810" s="54">
        <v>0</v>
      </c>
      <c r="H810" s="55"/>
      <c r="I810" s="52">
        <v>1749935.95</v>
      </c>
      <c r="J810" s="53">
        <v>1749935.95</v>
      </c>
      <c r="K810" s="54">
        <v>0</v>
      </c>
      <c r="L810" s="55"/>
      <c r="M810" s="52">
        <v>27896314.039999999</v>
      </c>
      <c r="N810" s="53">
        <v>27896314.039999999</v>
      </c>
      <c r="O810" s="54">
        <v>0</v>
      </c>
      <c r="P810" s="55"/>
      <c r="Q810" s="52">
        <v>35448948.460000001</v>
      </c>
      <c r="R810" s="53">
        <v>35448948.460000001</v>
      </c>
      <c r="S810" s="54">
        <v>0</v>
      </c>
      <c r="T810" s="6"/>
    </row>
    <row r="811" spans="2:20" ht="25.5" customHeight="1">
      <c r="B811" s="1"/>
      <c r="C811" s="14" t="s">
        <v>1760</v>
      </c>
      <c r="D811" s="12"/>
      <c r="E811" s="56">
        <v>160765505.22999999</v>
      </c>
      <c r="F811" s="57">
        <v>8363229.8899999997</v>
      </c>
      <c r="G811" s="58">
        <v>152402275.34</v>
      </c>
      <c r="H811" s="48"/>
      <c r="I811" s="56">
        <v>16697786.039999999</v>
      </c>
      <c r="J811" s="57">
        <v>347209.43</v>
      </c>
      <c r="K811" s="58">
        <v>16350576.609999999</v>
      </c>
      <c r="L811" s="48"/>
      <c r="M811" s="56">
        <v>62965960.390000001</v>
      </c>
      <c r="N811" s="57">
        <v>20118015.719999999</v>
      </c>
      <c r="O811" s="58">
        <v>42847944.670000002</v>
      </c>
      <c r="P811" s="48"/>
      <c r="Q811" s="56">
        <v>240429251.66</v>
      </c>
      <c r="R811" s="57">
        <v>28828455.039999999</v>
      </c>
      <c r="S811" s="58">
        <v>211600796.62</v>
      </c>
      <c r="T811" s="6"/>
    </row>
    <row r="812" spans="2:20" ht="25.5" customHeight="1">
      <c r="B812" s="1"/>
      <c r="C812" s="13" t="s">
        <v>1761</v>
      </c>
      <c r="D812" s="11"/>
      <c r="E812" s="52">
        <v>152402275.34</v>
      </c>
      <c r="F812" s="53">
        <v>0</v>
      </c>
      <c r="G812" s="54">
        <v>152402275.34</v>
      </c>
      <c r="H812" s="55"/>
      <c r="I812" s="52">
        <v>16350576.609999999</v>
      </c>
      <c r="J812" s="53">
        <v>0</v>
      </c>
      <c r="K812" s="54">
        <v>16350576.609999999</v>
      </c>
      <c r="L812" s="55"/>
      <c r="M812" s="52">
        <v>42847944.670000002</v>
      </c>
      <c r="N812" s="53">
        <v>0</v>
      </c>
      <c r="O812" s="54">
        <v>42847944.670000002</v>
      </c>
      <c r="P812" s="55"/>
      <c r="Q812" s="52">
        <v>211600796.62</v>
      </c>
      <c r="R812" s="53">
        <v>0</v>
      </c>
      <c r="S812" s="54">
        <v>211600796.62</v>
      </c>
      <c r="T812" s="6"/>
    </row>
    <row r="813" spans="2:20" ht="25.5" customHeight="1">
      <c r="B813" s="1"/>
      <c r="C813" s="14" t="s">
        <v>1762</v>
      </c>
      <c r="D813" s="12"/>
      <c r="E813" s="56">
        <v>5366290.82</v>
      </c>
      <c r="F813" s="57">
        <v>5366290.82</v>
      </c>
      <c r="G813" s="58">
        <v>0</v>
      </c>
      <c r="H813" s="48"/>
      <c r="I813" s="56">
        <v>347209.43</v>
      </c>
      <c r="J813" s="57">
        <v>347209.43</v>
      </c>
      <c r="K813" s="58">
        <v>0</v>
      </c>
      <c r="L813" s="48"/>
      <c r="M813" s="56">
        <v>20116478.039999999</v>
      </c>
      <c r="N813" s="57">
        <v>20116478.039999999</v>
      </c>
      <c r="O813" s="58">
        <v>0</v>
      </c>
      <c r="P813" s="48"/>
      <c r="Q813" s="56">
        <v>25829978.289999999</v>
      </c>
      <c r="R813" s="57">
        <v>25829978.289999999</v>
      </c>
      <c r="S813" s="58">
        <v>0</v>
      </c>
      <c r="T813" s="6"/>
    </row>
    <row r="814" spans="2:20" ht="25.5" customHeight="1">
      <c r="B814" s="1"/>
      <c r="C814" s="13" t="s">
        <v>1763</v>
      </c>
      <c r="D814" s="11"/>
      <c r="E814" s="52">
        <v>0</v>
      </c>
      <c r="F814" s="53">
        <v>0</v>
      </c>
      <c r="G814" s="54">
        <v>0</v>
      </c>
      <c r="H814" s="55"/>
      <c r="I814" s="52">
        <v>0</v>
      </c>
      <c r="J814" s="53">
        <v>0</v>
      </c>
      <c r="K814" s="54">
        <v>0</v>
      </c>
      <c r="L814" s="55"/>
      <c r="M814" s="52">
        <v>653.47</v>
      </c>
      <c r="N814" s="53">
        <v>653.47</v>
      </c>
      <c r="O814" s="54">
        <v>0</v>
      </c>
      <c r="P814" s="55"/>
      <c r="Q814" s="52">
        <v>653.47</v>
      </c>
      <c r="R814" s="53">
        <v>653.47</v>
      </c>
      <c r="S814" s="54">
        <v>0</v>
      </c>
      <c r="T814" s="6"/>
    </row>
    <row r="815" spans="2:20" ht="25.5" customHeight="1">
      <c r="B815" s="1"/>
      <c r="C815" s="14" t="s">
        <v>1764</v>
      </c>
      <c r="D815" s="12"/>
      <c r="E815" s="56">
        <v>202838.11</v>
      </c>
      <c r="F815" s="57">
        <v>202838.11</v>
      </c>
      <c r="G815" s="58">
        <v>0</v>
      </c>
      <c r="H815" s="48"/>
      <c r="I815" s="56">
        <v>0</v>
      </c>
      <c r="J815" s="57">
        <v>0</v>
      </c>
      <c r="K815" s="58">
        <v>0</v>
      </c>
      <c r="L815" s="48"/>
      <c r="M815" s="56">
        <v>884.21</v>
      </c>
      <c r="N815" s="57">
        <v>884.21</v>
      </c>
      <c r="O815" s="58">
        <v>0</v>
      </c>
      <c r="P815" s="48"/>
      <c r="Q815" s="56">
        <v>203722.32</v>
      </c>
      <c r="R815" s="57">
        <v>203722.32</v>
      </c>
      <c r="S815" s="58">
        <v>0</v>
      </c>
      <c r="T815" s="6"/>
    </row>
    <row r="816" spans="2:20" ht="25.5" customHeight="1">
      <c r="B816" s="1"/>
      <c r="C816" s="13" t="s">
        <v>1765</v>
      </c>
      <c r="D816" s="11"/>
      <c r="E816" s="52">
        <v>2794100.96</v>
      </c>
      <c r="F816" s="53">
        <v>2794100.96</v>
      </c>
      <c r="G816" s="54">
        <v>0</v>
      </c>
      <c r="H816" s="55"/>
      <c r="I816" s="52">
        <v>0</v>
      </c>
      <c r="J816" s="53">
        <v>0</v>
      </c>
      <c r="K816" s="54">
        <v>0</v>
      </c>
      <c r="L816" s="55"/>
      <c r="M816" s="52">
        <v>0</v>
      </c>
      <c r="N816" s="53">
        <v>0</v>
      </c>
      <c r="O816" s="54">
        <v>0</v>
      </c>
      <c r="P816" s="55"/>
      <c r="Q816" s="52">
        <v>2794100.96</v>
      </c>
      <c r="R816" s="53">
        <v>2794100.96</v>
      </c>
      <c r="S816" s="54">
        <v>0</v>
      </c>
      <c r="T816" s="6"/>
    </row>
    <row r="817" spans="2:20">
      <c r="B817" s="1"/>
      <c r="C817" s="14" t="s">
        <v>1766</v>
      </c>
      <c r="D817" s="12"/>
      <c r="E817" s="56">
        <v>582840345463.54004</v>
      </c>
      <c r="F817" s="57">
        <v>59142511371.900093</v>
      </c>
      <c r="G817" s="58">
        <v>523697834091.64001</v>
      </c>
      <c r="H817" s="48"/>
      <c r="I817" s="56">
        <v>89123607737.979996</v>
      </c>
      <c r="J817" s="57">
        <v>8653653250.8999939</v>
      </c>
      <c r="K817" s="58">
        <v>80469954487.080002</v>
      </c>
      <c r="L817" s="48"/>
      <c r="M817" s="56">
        <v>58310373044.82</v>
      </c>
      <c r="N817" s="57">
        <v>3149357893.2199941</v>
      </c>
      <c r="O817" s="58">
        <v>55161015151.600014</v>
      </c>
      <c r="P817" s="48"/>
      <c r="Q817" s="56">
        <v>730274326246.34009</v>
      </c>
      <c r="R817" s="57">
        <v>70945522516.020142</v>
      </c>
      <c r="S817" s="58">
        <v>659328803730.31995</v>
      </c>
      <c r="T817" s="6"/>
    </row>
    <row r="818" spans="2:20" ht="25.5" customHeight="1">
      <c r="B818" s="1"/>
      <c r="C818" s="13" t="s">
        <v>1767</v>
      </c>
      <c r="D818" s="11"/>
      <c r="E818" s="52">
        <v>81254783578.440002</v>
      </c>
      <c r="F818" s="53">
        <v>37384826412.810013</v>
      </c>
      <c r="G818" s="54">
        <v>43869957165.629997</v>
      </c>
      <c r="H818" s="55"/>
      <c r="I818" s="52">
        <v>1081651073.9400001</v>
      </c>
      <c r="J818" s="53">
        <v>0</v>
      </c>
      <c r="K818" s="54">
        <v>1081651073.9400001</v>
      </c>
      <c r="L818" s="55"/>
      <c r="M818" s="52">
        <v>198912620.03</v>
      </c>
      <c r="N818" s="53">
        <v>34448906.659999996</v>
      </c>
      <c r="O818" s="54">
        <v>164463713.37</v>
      </c>
      <c r="P818" s="55"/>
      <c r="Q818" s="52">
        <v>82535347272.410004</v>
      </c>
      <c r="R818" s="53">
        <v>37419275319.470001</v>
      </c>
      <c r="S818" s="54">
        <v>45116071952.940002</v>
      </c>
      <c r="T818" s="6"/>
    </row>
    <row r="819" spans="2:20">
      <c r="B819" s="1"/>
      <c r="C819" s="14" t="s">
        <v>1768</v>
      </c>
      <c r="D819" s="12"/>
      <c r="E819" s="56">
        <v>65529790376.769997</v>
      </c>
      <c r="F819" s="57">
        <v>37384826412.809998</v>
      </c>
      <c r="G819" s="58">
        <v>28144963963.959999</v>
      </c>
      <c r="H819" s="48"/>
      <c r="I819" s="56">
        <v>189879923.00999999</v>
      </c>
      <c r="J819" s="57">
        <v>0</v>
      </c>
      <c r="K819" s="58">
        <v>189879923.00999999</v>
      </c>
      <c r="L819" s="48"/>
      <c r="M819" s="56">
        <v>139384953.75999999</v>
      </c>
      <c r="N819" s="57">
        <v>25356718.760000002</v>
      </c>
      <c r="O819" s="58">
        <v>114028235</v>
      </c>
      <c r="P819" s="48"/>
      <c r="Q819" s="56">
        <v>65859055253.539993</v>
      </c>
      <c r="R819" s="57">
        <v>37410183131.569992</v>
      </c>
      <c r="S819" s="58">
        <v>28448872121.970001</v>
      </c>
      <c r="T819" s="6"/>
    </row>
    <row r="820" spans="2:20" ht="25.5" customHeight="1">
      <c r="B820" s="1"/>
      <c r="C820" s="13" t="s">
        <v>1769</v>
      </c>
      <c r="D820" s="11"/>
      <c r="E820" s="52">
        <v>28144963963.959999</v>
      </c>
      <c r="F820" s="53">
        <v>0</v>
      </c>
      <c r="G820" s="54">
        <v>28144963963.959999</v>
      </c>
      <c r="H820" s="55"/>
      <c r="I820" s="52">
        <v>189879923.00999999</v>
      </c>
      <c r="J820" s="53">
        <v>0</v>
      </c>
      <c r="K820" s="54">
        <v>189879923.00999999</v>
      </c>
      <c r="L820" s="55"/>
      <c r="M820" s="52">
        <v>114028235</v>
      </c>
      <c r="N820" s="53">
        <v>0</v>
      </c>
      <c r="O820" s="54">
        <v>114028235</v>
      </c>
      <c r="P820" s="55"/>
      <c r="Q820" s="52">
        <v>28448872121.970001</v>
      </c>
      <c r="R820" s="53">
        <v>0</v>
      </c>
      <c r="S820" s="54">
        <v>28448872121.970001</v>
      </c>
      <c r="T820" s="6"/>
    </row>
    <row r="821" spans="2:20" ht="25.5" customHeight="1">
      <c r="B821" s="1"/>
      <c r="C821" s="14" t="s">
        <v>1770</v>
      </c>
      <c r="D821" s="12"/>
      <c r="E821" s="56">
        <v>0</v>
      </c>
      <c r="F821" s="57">
        <v>0</v>
      </c>
      <c r="G821" s="58">
        <v>0</v>
      </c>
      <c r="H821" s="48"/>
      <c r="I821" s="56">
        <v>0</v>
      </c>
      <c r="J821" s="57">
        <v>0</v>
      </c>
      <c r="K821" s="58">
        <v>0</v>
      </c>
      <c r="L821" s="48"/>
      <c r="M821" s="56">
        <v>23843835.510000002</v>
      </c>
      <c r="N821" s="57">
        <v>23843835.510000002</v>
      </c>
      <c r="O821" s="58">
        <v>0</v>
      </c>
      <c r="P821" s="48"/>
      <c r="Q821" s="56">
        <v>23843835.510000002</v>
      </c>
      <c r="R821" s="57">
        <v>23843835.510000002</v>
      </c>
      <c r="S821" s="58">
        <v>0</v>
      </c>
      <c r="T821" s="6"/>
    </row>
    <row r="822" spans="2:20" ht="25.5" customHeight="1">
      <c r="B822" s="1"/>
      <c r="C822" s="13" t="s">
        <v>1771</v>
      </c>
      <c r="D822" s="11"/>
      <c r="E822" s="52">
        <v>0</v>
      </c>
      <c r="F822" s="53">
        <v>0</v>
      </c>
      <c r="G822" s="54">
        <v>0</v>
      </c>
      <c r="H822" s="55"/>
      <c r="I822" s="52">
        <v>0</v>
      </c>
      <c r="J822" s="53">
        <v>0</v>
      </c>
      <c r="K822" s="54">
        <v>0</v>
      </c>
      <c r="L822" s="55"/>
      <c r="M822" s="52">
        <v>0</v>
      </c>
      <c r="N822" s="53">
        <v>0</v>
      </c>
      <c r="O822" s="54">
        <v>0</v>
      </c>
      <c r="P822" s="55"/>
      <c r="Q822" s="52">
        <v>0</v>
      </c>
      <c r="R822" s="53">
        <v>0</v>
      </c>
      <c r="S822" s="54">
        <v>0</v>
      </c>
      <c r="T822" s="6"/>
    </row>
    <row r="823" spans="2:20" ht="25.5" customHeight="1">
      <c r="B823" s="1"/>
      <c r="C823" s="14" t="s">
        <v>1772</v>
      </c>
      <c r="D823" s="12"/>
      <c r="E823" s="56">
        <v>31798236669.209999</v>
      </c>
      <c r="F823" s="57">
        <v>31798236669.209999</v>
      </c>
      <c r="G823" s="58">
        <v>0</v>
      </c>
      <c r="H823" s="48"/>
      <c r="I823" s="56">
        <v>0</v>
      </c>
      <c r="J823" s="57">
        <v>0</v>
      </c>
      <c r="K823" s="58">
        <v>0</v>
      </c>
      <c r="L823" s="48"/>
      <c r="M823" s="56">
        <v>1463551.53</v>
      </c>
      <c r="N823" s="57">
        <v>1463551.53</v>
      </c>
      <c r="O823" s="58">
        <v>0</v>
      </c>
      <c r="P823" s="48"/>
      <c r="Q823" s="56">
        <v>31799700220.740002</v>
      </c>
      <c r="R823" s="57">
        <v>31799700220.740002</v>
      </c>
      <c r="S823" s="58">
        <v>0</v>
      </c>
      <c r="T823" s="6"/>
    </row>
    <row r="824" spans="2:20" ht="25.5" customHeight="1">
      <c r="B824" s="1"/>
      <c r="C824" s="13" t="s">
        <v>1773</v>
      </c>
      <c r="D824" s="11"/>
      <c r="E824" s="52">
        <v>5586589743.6000004</v>
      </c>
      <c r="F824" s="53">
        <v>5586589743.6000004</v>
      </c>
      <c r="G824" s="54">
        <v>0</v>
      </c>
      <c r="H824" s="55"/>
      <c r="I824" s="52">
        <v>0</v>
      </c>
      <c r="J824" s="53">
        <v>0</v>
      </c>
      <c r="K824" s="54">
        <v>0</v>
      </c>
      <c r="L824" s="55"/>
      <c r="M824" s="52">
        <v>49331.72</v>
      </c>
      <c r="N824" s="53">
        <v>49331.72</v>
      </c>
      <c r="O824" s="54">
        <v>0</v>
      </c>
      <c r="P824" s="55"/>
      <c r="Q824" s="52">
        <v>5586639075.3200006</v>
      </c>
      <c r="R824" s="53">
        <v>5586639075.3200006</v>
      </c>
      <c r="S824" s="54">
        <v>0</v>
      </c>
      <c r="T824" s="6"/>
    </row>
    <row r="825" spans="2:20">
      <c r="B825" s="1"/>
      <c r="C825" s="14" t="s">
        <v>1774</v>
      </c>
      <c r="D825" s="12"/>
      <c r="E825" s="56">
        <v>0</v>
      </c>
      <c r="F825" s="57">
        <v>0</v>
      </c>
      <c r="G825" s="58">
        <v>0</v>
      </c>
      <c r="H825" s="48"/>
      <c r="I825" s="56">
        <v>0</v>
      </c>
      <c r="J825" s="57">
        <v>0</v>
      </c>
      <c r="K825" s="58">
        <v>0</v>
      </c>
      <c r="L825" s="48"/>
      <c r="M825" s="56">
        <v>1181198.98</v>
      </c>
      <c r="N825" s="57">
        <v>772490.99</v>
      </c>
      <c r="O825" s="58">
        <v>408707.99</v>
      </c>
      <c r="P825" s="48"/>
      <c r="Q825" s="56">
        <v>1181198.98</v>
      </c>
      <c r="R825" s="57">
        <v>772490.99</v>
      </c>
      <c r="S825" s="58">
        <v>408707.99</v>
      </c>
      <c r="T825" s="6"/>
    </row>
    <row r="826" spans="2:20" ht="25.5" customHeight="1">
      <c r="B826" s="1"/>
      <c r="C826" s="13" t="s">
        <v>1775</v>
      </c>
      <c r="D826" s="11"/>
      <c r="E826" s="52">
        <v>0</v>
      </c>
      <c r="F826" s="53">
        <v>0</v>
      </c>
      <c r="G826" s="54">
        <v>0</v>
      </c>
      <c r="H826" s="55"/>
      <c r="I826" s="52">
        <v>0</v>
      </c>
      <c r="J826" s="53">
        <v>0</v>
      </c>
      <c r="K826" s="54">
        <v>0</v>
      </c>
      <c r="L826" s="55"/>
      <c r="M826" s="52">
        <v>408707.99</v>
      </c>
      <c r="N826" s="53">
        <v>0</v>
      </c>
      <c r="O826" s="54">
        <v>408707.99</v>
      </c>
      <c r="P826" s="55"/>
      <c r="Q826" s="52">
        <v>408707.99</v>
      </c>
      <c r="R826" s="53">
        <v>0</v>
      </c>
      <c r="S826" s="54">
        <v>408707.99</v>
      </c>
      <c r="T826" s="6"/>
    </row>
    <row r="827" spans="2:20" ht="25.5" customHeight="1">
      <c r="B827" s="1"/>
      <c r="C827" s="14" t="s">
        <v>1776</v>
      </c>
      <c r="D827" s="12"/>
      <c r="E827" s="56">
        <v>0</v>
      </c>
      <c r="F827" s="57">
        <v>0</v>
      </c>
      <c r="G827" s="58">
        <v>0</v>
      </c>
      <c r="H827" s="48"/>
      <c r="I827" s="56">
        <v>0</v>
      </c>
      <c r="J827" s="57">
        <v>0</v>
      </c>
      <c r="K827" s="58">
        <v>0</v>
      </c>
      <c r="L827" s="48"/>
      <c r="M827" s="56">
        <v>0</v>
      </c>
      <c r="N827" s="57">
        <v>0</v>
      </c>
      <c r="O827" s="58">
        <v>0</v>
      </c>
      <c r="P827" s="48"/>
      <c r="Q827" s="56">
        <v>0</v>
      </c>
      <c r="R827" s="57">
        <v>0</v>
      </c>
      <c r="S827" s="58">
        <v>0</v>
      </c>
      <c r="T827" s="6"/>
    </row>
    <row r="828" spans="2:20" ht="25.5" customHeight="1">
      <c r="B828" s="1"/>
      <c r="C828" s="13" t="s">
        <v>1777</v>
      </c>
      <c r="D828" s="11"/>
      <c r="E828" s="52">
        <v>0</v>
      </c>
      <c r="F828" s="53">
        <v>0</v>
      </c>
      <c r="G828" s="54">
        <v>0</v>
      </c>
      <c r="H828" s="55"/>
      <c r="I828" s="52">
        <v>0</v>
      </c>
      <c r="J828" s="53">
        <v>0</v>
      </c>
      <c r="K828" s="54">
        <v>0</v>
      </c>
      <c r="L828" s="55"/>
      <c r="M828" s="52">
        <v>0</v>
      </c>
      <c r="N828" s="53">
        <v>0</v>
      </c>
      <c r="O828" s="54">
        <v>0</v>
      </c>
      <c r="P828" s="55"/>
      <c r="Q828" s="52">
        <v>0</v>
      </c>
      <c r="R828" s="53">
        <v>0</v>
      </c>
      <c r="S828" s="54">
        <v>0</v>
      </c>
      <c r="T828" s="6"/>
    </row>
    <row r="829" spans="2:20" ht="25.5" customHeight="1">
      <c r="B829" s="1"/>
      <c r="C829" s="14" t="s">
        <v>1778</v>
      </c>
      <c r="D829" s="12"/>
      <c r="E829" s="56">
        <v>0</v>
      </c>
      <c r="F829" s="57">
        <v>0</v>
      </c>
      <c r="G829" s="58">
        <v>0</v>
      </c>
      <c r="H829" s="48"/>
      <c r="I829" s="56">
        <v>0</v>
      </c>
      <c r="J829" s="57">
        <v>0</v>
      </c>
      <c r="K829" s="58">
        <v>0</v>
      </c>
      <c r="L829" s="48"/>
      <c r="M829" s="56">
        <v>772490.99</v>
      </c>
      <c r="N829" s="57">
        <v>772490.99</v>
      </c>
      <c r="O829" s="58">
        <v>0</v>
      </c>
      <c r="P829" s="48"/>
      <c r="Q829" s="56">
        <v>772490.99</v>
      </c>
      <c r="R829" s="57">
        <v>772490.99</v>
      </c>
      <c r="S829" s="58">
        <v>0</v>
      </c>
      <c r="T829" s="6"/>
    </row>
    <row r="830" spans="2:20" ht="25.5" customHeight="1">
      <c r="B830" s="1"/>
      <c r="C830" s="13" t="s">
        <v>1779</v>
      </c>
      <c r="D830" s="11"/>
      <c r="E830" s="52">
        <v>0</v>
      </c>
      <c r="F830" s="53">
        <v>0</v>
      </c>
      <c r="G830" s="54">
        <v>0</v>
      </c>
      <c r="H830" s="55"/>
      <c r="I830" s="52">
        <v>0</v>
      </c>
      <c r="J830" s="53">
        <v>0</v>
      </c>
      <c r="K830" s="54">
        <v>0</v>
      </c>
      <c r="L830" s="55"/>
      <c r="M830" s="52">
        <v>0</v>
      </c>
      <c r="N830" s="53">
        <v>0</v>
      </c>
      <c r="O830" s="54">
        <v>0</v>
      </c>
      <c r="P830" s="55"/>
      <c r="Q830" s="52">
        <v>0</v>
      </c>
      <c r="R830" s="53">
        <v>0</v>
      </c>
      <c r="S830" s="54">
        <v>0</v>
      </c>
      <c r="T830" s="6"/>
    </row>
    <row r="831" spans="2:20" ht="25.5" customHeight="1">
      <c r="B831" s="1"/>
      <c r="C831" s="14" t="s">
        <v>1780</v>
      </c>
      <c r="D831" s="12"/>
      <c r="E831" s="56">
        <v>15724993201.67</v>
      </c>
      <c r="F831" s="57">
        <v>0</v>
      </c>
      <c r="G831" s="58">
        <v>15724993201.67</v>
      </c>
      <c r="H831" s="48"/>
      <c r="I831" s="56">
        <v>891771150.92999995</v>
      </c>
      <c r="J831" s="57">
        <v>0</v>
      </c>
      <c r="K831" s="58">
        <v>891771150.92999995</v>
      </c>
      <c r="L831" s="48"/>
      <c r="M831" s="56">
        <v>43313765.149999999</v>
      </c>
      <c r="N831" s="57">
        <v>8319696.9100000001</v>
      </c>
      <c r="O831" s="58">
        <v>34994068.240000002</v>
      </c>
      <c r="P831" s="48"/>
      <c r="Q831" s="56">
        <v>16660078117.75</v>
      </c>
      <c r="R831" s="57">
        <v>8319696.9100000001</v>
      </c>
      <c r="S831" s="58">
        <v>16651758420.84</v>
      </c>
      <c r="T831" s="6"/>
    </row>
    <row r="832" spans="2:20" ht="25.5" customHeight="1">
      <c r="B832" s="1"/>
      <c r="C832" s="13" t="s">
        <v>1781</v>
      </c>
      <c r="D832" s="11"/>
      <c r="E832" s="52">
        <v>15724993201.67</v>
      </c>
      <c r="F832" s="53">
        <v>0</v>
      </c>
      <c r="G832" s="54">
        <v>15724993201.67</v>
      </c>
      <c r="H832" s="55"/>
      <c r="I832" s="52">
        <v>891771150.92999995</v>
      </c>
      <c r="J832" s="53">
        <v>0</v>
      </c>
      <c r="K832" s="54">
        <v>891771150.92999995</v>
      </c>
      <c r="L832" s="55"/>
      <c r="M832" s="52">
        <v>34994068.240000002</v>
      </c>
      <c r="N832" s="53">
        <v>0</v>
      </c>
      <c r="O832" s="54">
        <v>34994068.240000002</v>
      </c>
      <c r="P832" s="55"/>
      <c r="Q832" s="52">
        <v>16651758420.84</v>
      </c>
      <c r="R832" s="53">
        <v>0</v>
      </c>
      <c r="S832" s="54">
        <v>16651758420.84</v>
      </c>
      <c r="T832" s="6"/>
    </row>
    <row r="833" spans="2:20" ht="25.5" customHeight="1">
      <c r="B833" s="1"/>
      <c r="C833" s="14" t="s">
        <v>1782</v>
      </c>
      <c r="D833" s="12"/>
      <c r="E833" s="56">
        <v>0</v>
      </c>
      <c r="F833" s="57">
        <v>0</v>
      </c>
      <c r="G833" s="58">
        <v>0</v>
      </c>
      <c r="H833" s="48"/>
      <c r="I833" s="56">
        <v>0</v>
      </c>
      <c r="J833" s="57">
        <v>0</v>
      </c>
      <c r="K833" s="58">
        <v>0</v>
      </c>
      <c r="L833" s="48"/>
      <c r="M833" s="56">
        <v>218636.63</v>
      </c>
      <c r="N833" s="57">
        <v>218636.63</v>
      </c>
      <c r="O833" s="58">
        <v>0</v>
      </c>
      <c r="P833" s="48"/>
      <c r="Q833" s="56">
        <v>218636.63</v>
      </c>
      <c r="R833" s="57">
        <v>218636.63</v>
      </c>
      <c r="S833" s="58">
        <v>0</v>
      </c>
      <c r="T833" s="6"/>
    </row>
    <row r="834" spans="2:20" ht="25.5" customHeight="1">
      <c r="B834" s="1"/>
      <c r="C834" s="13" t="s">
        <v>1783</v>
      </c>
      <c r="D834" s="11"/>
      <c r="E834" s="52">
        <v>0</v>
      </c>
      <c r="F834" s="53">
        <v>0</v>
      </c>
      <c r="G834" s="54">
        <v>0</v>
      </c>
      <c r="H834" s="55"/>
      <c r="I834" s="52">
        <v>0</v>
      </c>
      <c r="J834" s="53">
        <v>0</v>
      </c>
      <c r="K834" s="54">
        <v>0</v>
      </c>
      <c r="L834" s="55"/>
      <c r="M834" s="52">
        <v>0</v>
      </c>
      <c r="N834" s="53">
        <v>0</v>
      </c>
      <c r="O834" s="54">
        <v>0</v>
      </c>
      <c r="P834" s="55"/>
      <c r="Q834" s="52">
        <v>0</v>
      </c>
      <c r="R834" s="53">
        <v>0</v>
      </c>
      <c r="S834" s="54">
        <v>0</v>
      </c>
      <c r="T834" s="6"/>
    </row>
    <row r="835" spans="2:20" ht="25.5" customHeight="1">
      <c r="B835" s="1"/>
      <c r="C835" s="14" t="s">
        <v>1784</v>
      </c>
      <c r="D835" s="12"/>
      <c r="E835" s="56">
        <v>0</v>
      </c>
      <c r="F835" s="57">
        <v>0</v>
      </c>
      <c r="G835" s="58">
        <v>0</v>
      </c>
      <c r="H835" s="48"/>
      <c r="I835" s="56">
        <v>0</v>
      </c>
      <c r="J835" s="57">
        <v>0</v>
      </c>
      <c r="K835" s="58">
        <v>0</v>
      </c>
      <c r="L835" s="48"/>
      <c r="M835" s="56">
        <v>0</v>
      </c>
      <c r="N835" s="57">
        <v>0</v>
      </c>
      <c r="O835" s="58">
        <v>0</v>
      </c>
      <c r="P835" s="48"/>
      <c r="Q835" s="56">
        <v>0</v>
      </c>
      <c r="R835" s="57">
        <v>0</v>
      </c>
      <c r="S835" s="58">
        <v>0</v>
      </c>
      <c r="T835" s="6"/>
    </row>
    <row r="836" spans="2:20" ht="25.5" customHeight="1">
      <c r="B836" s="1"/>
      <c r="C836" s="13" t="s">
        <v>1785</v>
      </c>
      <c r="D836" s="11"/>
      <c r="E836" s="52">
        <v>0</v>
      </c>
      <c r="F836" s="53">
        <v>0</v>
      </c>
      <c r="G836" s="54">
        <v>0</v>
      </c>
      <c r="H836" s="55"/>
      <c r="I836" s="52">
        <v>0</v>
      </c>
      <c r="J836" s="53">
        <v>0</v>
      </c>
      <c r="K836" s="54">
        <v>0</v>
      </c>
      <c r="L836" s="55"/>
      <c r="M836" s="52">
        <v>8101060.2800000003</v>
      </c>
      <c r="N836" s="53">
        <v>8101060.2800000003</v>
      </c>
      <c r="O836" s="54">
        <v>0</v>
      </c>
      <c r="P836" s="55"/>
      <c r="Q836" s="52">
        <v>8101060.2800000003</v>
      </c>
      <c r="R836" s="53">
        <v>8101060.2800000003</v>
      </c>
      <c r="S836" s="54">
        <v>0</v>
      </c>
      <c r="T836" s="6"/>
    </row>
    <row r="837" spans="2:20" ht="25.5" customHeight="1">
      <c r="B837" s="1"/>
      <c r="C837" s="14" t="s">
        <v>1786</v>
      </c>
      <c r="D837" s="12"/>
      <c r="E837" s="56">
        <v>0</v>
      </c>
      <c r="F837" s="57">
        <v>0</v>
      </c>
      <c r="G837" s="58">
        <v>0</v>
      </c>
      <c r="H837" s="48"/>
      <c r="I837" s="56">
        <v>0</v>
      </c>
      <c r="J837" s="57">
        <v>0</v>
      </c>
      <c r="K837" s="58">
        <v>0</v>
      </c>
      <c r="L837" s="48"/>
      <c r="M837" s="56">
        <v>15032702.140000001</v>
      </c>
      <c r="N837" s="57">
        <v>0</v>
      </c>
      <c r="O837" s="58">
        <v>15032702.140000001</v>
      </c>
      <c r="P837" s="48"/>
      <c r="Q837" s="56">
        <v>15032702.140000001</v>
      </c>
      <c r="R837" s="57">
        <v>0</v>
      </c>
      <c r="S837" s="58">
        <v>15032702.140000001</v>
      </c>
      <c r="T837" s="6"/>
    </row>
    <row r="838" spans="2:20" ht="25.5" customHeight="1">
      <c r="B838" s="1"/>
      <c r="C838" s="13" t="s">
        <v>1787</v>
      </c>
      <c r="D838" s="11"/>
      <c r="E838" s="52">
        <v>0</v>
      </c>
      <c r="F838" s="53">
        <v>0</v>
      </c>
      <c r="G838" s="54">
        <v>0</v>
      </c>
      <c r="H838" s="55"/>
      <c r="I838" s="52">
        <v>0</v>
      </c>
      <c r="J838" s="53">
        <v>0</v>
      </c>
      <c r="K838" s="54">
        <v>0</v>
      </c>
      <c r="L838" s="55"/>
      <c r="M838" s="52">
        <v>15032702.140000001</v>
      </c>
      <c r="N838" s="53">
        <v>0</v>
      </c>
      <c r="O838" s="54">
        <v>15032702.140000001</v>
      </c>
      <c r="P838" s="55"/>
      <c r="Q838" s="52">
        <v>15032702.140000001</v>
      </c>
      <c r="R838" s="53">
        <v>0</v>
      </c>
      <c r="S838" s="54">
        <v>15032702.140000001</v>
      </c>
      <c r="T838" s="6"/>
    </row>
    <row r="839" spans="2:20">
      <c r="B839" s="1"/>
      <c r="C839" s="14" t="s">
        <v>1788</v>
      </c>
      <c r="D839" s="12"/>
      <c r="E839" s="56">
        <v>5148787928.8999996</v>
      </c>
      <c r="F839" s="57">
        <v>3713225.6199989999</v>
      </c>
      <c r="G839" s="58">
        <v>5145074703.2800007</v>
      </c>
      <c r="H839" s="48"/>
      <c r="I839" s="56">
        <v>23407886202.380001</v>
      </c>
      <c r="J839" s="57">
        <v>7314624.6399990004</v>
      </c>
      <c r="K839" s="58">
        <v>23400571577.740002</v>
      </c>
      <c r="L839" s="48"/>
      <c r="M839" s="56">
        <v>28750419692.560001</v>
      </c>
      <c r="N839" s="57">
        <v>1834549310.7499959</v>
      </c>
      <c r="O839" s="58">
        <v>26915870381.810009</v>
      </c>
      <c r="P839" s="48"/>
      <c r="Q839" s="56">
        <v>57307093823.839996</v>
      </c>
      <c r="R839" s="57">
        <v>1845577161.009995</v>
      </c>
      <c r="S839" s="58">
        <v>55461516662.830009</v>
      </c>
      <c r="T839" s="6"/>
    </row>
    <row r="840" spans="2:20" ht="25.5" customHeight="1">
      <c r="B840" s="1"/>
      <c r="C840" s="13" t="s">
        <v>1789</v>
      </c>
      <c r="D840" s="11"/>
      <c r="E840" s="52">
        <v>107440285.26000001</v>
      </c>
      <c r="F840" s="53">
        <v>0</v>
      </c>
      <c r="G840" s="54">
        <v>107440285.26000001</v>
      </c>
      <c r="H840" s="55"/>
      <c r="I840" s="52">
        <v>67255930.939999998</v>
      </c>
      <c r="J840" s="53">
        <v>0</v>
      </c>
      <c r="K840" s="54">
        <v>67255930.939999998</v>
      </c>
      <c r="L840" s="55"/>
      <c r="M840" s="52">
        <v>473454334.10000002</v>
      </c>
      <c r="N840" s="53">
        <v>58116671.060000002</v>
      </c>
      <c r="O840" s="54">
        <v>415337663.04000002</v>
      </c>
      <c r="P840" s="55"/>
      <c r="Q840" s="52">
        <v>648150550.29999995</v>
      </c>
      <c r="R840" s="53">
        <v>58116671.060000002</v>
      </c>
      <c r="S840" s="54">
        <v>590033879.24000001</v>
      </c>
      <c r="T840" s="6"/>
    </row>
    <row r="841" spans="2:20" ht="25.5" customHeight="1">
      <c r="B841" s="1"/>
      <c r="C841" s="14" t="s">
        <v>1790</v>
      </c>
      <c r="D841" s="12"/>
      <c r="E841" s="56">
        <v>107440285.26000001</v>
      </c>
      <c r="F841" s="57">
        <v>0</v>
      </c>
      <c r="G841" s="58">
        <v>107440285.26000001</v>
      </c>
      <c r="H841" s="48"/>
      <c r="I841" s="56">
        <v>67255930.939999998</v>
      </c>
      <c r="J841" s="57">
        <v>0</v>
      </c>
      <c r="K841" s="58">
        <v>67255930.939999998</v>
      </c>
      <c r="L841" s="48"/>
      <c r="M841" s="56">
        <v>415337663.04000002</v>
      </c>
      <c r="N841" s="57">
        <v>0</v>
      </c>
      <c r="O841" s="58">
        <v>415337663.04000002</v>
      </c>
      <c r="P841" s="48"/>
      <c r="Q841" s="56">
        <v>590033879.24000001</v>
      </c>
      <c r="R841" s="57">
        <v>0</v>
      </c>
      <c r="S841" s="58">
        <v>590033879.24000001</v>
      </c>
      <c r="T841" s="6"/>
    </row>
    <row r="842" spans="2:20" ht="25.5" customHeight="1">
      <c r="B842" s="1"/>
      <c r="C842" s="13" t="s">
        <v>1791</v>
      </c>
      <c r="D842" s="11"/>
      <c r="E842" s="52">
        <v>0</v>
      </c>
      <c r="F842" s="53">
        <v>0</v>
      </c>
      <c r="G842" s="54">
        <v>0</v>
      </c>
      <c r="H842" s="55"/>
      <c r="I842" s="52">
        <v>0</v>
      </c>
      <c r="J842" s="53">
        <v>0</v>
      </c>
      <c r="K842" s="54">
        <v>0</v>
      </c>
      <c r="L842" s="55"/>
      <c r="M842" s="52">
        <v>40655.81</v>
      </c>
      <c r="N842" s="53">
        <v>40655.81</v>
      </c>
      <c r="O842" s="54">
        <v>0</v>
      </c>
      <c r="P842" s="55"/>
      <c r="Q842" s="52">
        <v>40655.81</v>
      </c>
      <c r="R842" s="53">
        <v>40655.81</v>
      </c>
      <c r="S842" s="54">
        <v>0</v>
      </c>
      <c r="T842" s="6"/>
    </row>
    <row r="843" spans="2:20" ht="25.5" customHeight="1">
      <c r="B843" s="1"/>
      <c r="C843" s="14" t="s">
        <v>1792</v>
      </c>
      <c r="D843" s="12"/>
      <c r="E843" s="56">
        <v>0</v>
      </c>
      <c r="F843" s="57">
        <v>0</v>
      </c>
      <c r="G843" s="58">
        <v>0</v>
      </c>
      <c r="H843" s="48"/>
      <c r="I843" s="56">
        <v>0</v>
      </c>
      <c r="J843" s="57">
        <v>0</v>
      </c>
      <c r="K843" s="58">
        <v>0</v>
      </c>
      <c r="L843" s="48"/>
      <c r="M843" s="56">
        <v>0</v>
      </c>
      <c r="N843" s="57">
        <v>0</v>
      </c>
      <c r="O843" s="58">
        <v>0</v>
      </c>
      <c r="P843" s="48"/>
      <c r="Q843" s="56">
        <v>0</v>
      </c>
      <c r="R843" s="57">
        <v>0</v>
      </c>
      <c r="S843" s="58">
        <v>0</v>
      </c>
      <c r="T843" s="6"/>
    </row>
    <row r="844" spans="2:20" ht="25.5" customHeight="1">
      <c r="B844" s="1"/>
      <c r="C844" s="13" t="s">
        <v>1793</v>
      </c>
      <c r="D844" s="11"/>
      <c r="E844" s="52">
        <v>0</v>
      </c>
      <c r="F844" s="53">
        <v>0</v>
      </c>
      <c r="G844" s="54">
        <v>0</v>
      </c>
      <c r="H844" s="55"/>
      <c r="I844" s="52">
        <v>0</v>
      </c>
      <c r="J844" s="53">
        <v>0</v>
      </c>
      <c r="K844" s="54">
        <v>0</v>
      </c>
      <c r="L844" s="55"/>
      <c r="M844" s="52">
        <v>57826343.219999999</v>
      </c>
      <c r="N844" s="53">
        <v>57826343.219999999</v>
      </c>
      <c r="O844" s="54">
        <v>0</v>
      </c>
      <c r="P844" s="55"/>
      <c r="Q844" s="52">
        <v>57826343.219999999</v>
      </c>
      <c r="R844" s="53">
        <v>57826343.219999999</v>
      </c>
      <c r="S844" s="54">
        <v>0</v>
      </c>
      <c r="T844" s="6"/>
    </row>
    <row r="845" spans="2:20" ht="25.5" customHeight="1">
      <c r="B845" s="1"/>
      <c r="C845" s="14" t="s">
        <v>1794</v>
      </c>
      <c r="D845" s="12"/>
      <c r="E845" s="56">
        <v>0</v>
      </c>
      <c r="F845" s="57">
        <v>0</v>
      </c>
      <c r="G845" s="58">
        <v>0</v>
      </c>
      <c r="H845" s="48"/>
      <c r="I845" s="56">
        <v>0</v>
      </c>
      <c r="J845" s="57">
        <v>0</v>
      </c>
      <c r="K845" s="58">
        <v>0</v>
      </c>
      <c r="L845" s="48"/>
      <c r="M845" s="56">
        <v>249672.03</v>
      </c>
      <c r="N845" s="57">
        <v>249672.03</v>
      </c>
      <c r="O845" s="58">
        <v>0</v>
      </c>
      <c r="P845" s="48"/>
      <c r="Q845" s="56">
        <v>249672.03</v>
      </c>
      <c r="R845" s="57">
        <v>249672.03</v>
      </c>
      <c r="S845" s="58">
        <v>0</v>
      </c>
      <c r="T845" s="6"/>
    </row>
    <row r="846" spans="2:20" ht="25.5" customHeight="1">
      <c r="B846" s="1"/>
      <c r="C846" s="13" t="s">
        <v>1795</v>
      </c>
      <c r="D846" s="11"/>
      <c r="E846" s="52">
        <v>0</v>
      </c>
      <c r="F846" s="53">
        <v>0</v>
      </c>
      <c r="G846" s="54">
        <v>0</v>
      </c>
      <c r="H846" s="55"/>
      <c r="I846" s="52">
        <v>0</v>
      </c>
      <c r="J846" s="53">
        <v>0</v>
      </c>
      <c r="K846" s="54">
        <v>0</v>
      </c>
      <c r="L846" s="55"/>
      <c r="M846" s="52">
        <v>29628260.489999998</v>
      </c>
      <c r="N846" s="53">
        <v>0</v>
      </c>
      <c r="O846" s="54">
        <v>29628260.489999998</v>
      </c>
      <c r="P846" s="55"/>
      <c r="Q846" s="52">
        <v>29628260.489999998</v>
      </c>
      <c r="R846" s="53">
        <v>0</v>
      </c>
      <c r="S846" s="54">
        <v>29628260.489999998</v>
      </c>
      <c r="T846" s="6"/>
    </row>
    <row r="847" spans="2:20" ht="25.5" customHeight="1">
      <c r="B847" s="1"/>
      <c r="C847" s="14" t="s">
        <v>1796</v>
      </c>
      <c r="D847" s="12"/>
      <c r="E847" s="56">
        <v>0</v>
      </c>
      <c r="F847" s="57">
        <v>0</v>
      </c>
      <c r="G847" s="58">
        <v>0</v>
      </c>
      <c r="H847" s="48"/>
      <c r="I847" s="56">
        <v>0</v>
      </c>
      <c r="J847" s="57">
        <v>0</v>
      </c>
      <c r="K847" s="58">
        <v>0</v>
      </c>
      <c r="L847" s="48"/>
      <c r="M847" s="56">
        <v>29628260.489999998</v>
      </c>
      <c r="N847" s="57">
        <v>0</v>
      </c>
      <c r="O847" s="58">
        <v>29628260.489999998</v>
      </c>
      <c r="P847" s="48"/>
      <c r="Q847" s="56">
        <v>29628260.489999998</v>
      </c>
      <c r="R847" s="57">
        <v>0</v>
      </c>
      <c r="S847" s="58">
        <v>29628260.489999998</v>
      </c>
      <c r="T847" s="6"/>
    </row>
    <row r="848" spans="2:20" ht="25.5" customHeight="1">
      <c r="B848" s="1"/>
      <c r="C848" s="13" t="s">
        <v>1797</v>
      </c>
      <c r="D848" s="11"/>
      <c r="E848" s="52">
        <v>31518934.079999998</v>
      </c>
      <c r="F848" s="53">
        <v>0</v>
      </c>
      <c r="G848" s="54">
        <v>31518934.079999998</v>
      </c>
      <c r="H848" s="55"/>
      <c r="I848" s="52">
        <v>28220629.960000001</v>
      </c>
      <c r="J848" s="53">
        <v>0</v>
      </c>
      <c r="K848" s="54">
        <v>28220629.960000001</v>
      </c>
      <c r="L848" s="55"/>
      <c r="M848" s="52">
        <v>163929350.49000001</v>
      </c>
      <c r="N848" s="53">
        <v>25080.05</v>
      </c>
      <c r="O848" s="54">
        <v>163904270.44</v>
      </c>
      <c r="P848" s="55"/>
      <c r="Q848" s="52">
        <v>223668914.53</v>
      </c>
      <c r="R848" s="53">
        <v>25080.05</v>
      </c>
      <c r="S848" s="54">
        <v>223643834.47999999</v>
      </c>
      <c r="T848" s="6"/>
    </row>
    <row r="849" spans="2:20" ht="25.5" customHeight="1">
      <c r="B849" s="1"/>
      <c r="C849" s="14" t="s">
        <v>1798</v>
      </c>
      <c r="D849" s="12"/>
      <c r="E849" s="56">
        <v>31518934.079999998</v>
      </c>
      <c r="F849" s="57">
        <v>0</v>
      </c>
      <c r="G849" s="58">
        <v>31518934.079999998</v>
      </c>
      <c r="H849" s="48"/>
      <c r="I849" s="56">
        <v>28220629.960000001</v>
      </c>
      <c r="J849" s="57">
        <v>0</v>
      </c>
      <c r="K849" s="58">
        <v>28220629.960000001</v>
      </c>
      <c r="L849" s="48"/>
      <c r="M849" s="56">
        <v>163904270.44</v>
      </c>
      <c r="N849" s="57">
        <v>0</v>
      </c>
      <c r="O849" s="58">
        <v>163904270.44</v>
      </c>
      <c r="P849" s="48"/>
      <c r="Q849" s="56">
        <v>223643834.47999999</v>
      </c>
      <c r="R849" s="57">
        <v>0</v>
      </c>
      <c r="S849" s="58">
        <v>223643834.47999999</v>
      </c>
      <c r="T849" s="6"/>
    </row>
    <row r="850" spans="2:20" ht="25.5" customHeight="1">
      <c r="B850" s="1"/>
      <c r="C850" s="13" t="s">
        <v>1799</v>
      </c>
      <c r="D850" s="11"/>
      <c r="E850" s="52">
        <v>0</v>
      </c>
      <c r="F850" s="53">
        <v>0</v>
      </c>
      <c r="G850" s="54">
        <v>0</v>
      </c>
      <c r="H850" s="55"/>
      <c r="I850" s="52">
        <v>0</v>
      </c>
      <c r="J850" s="53">
        <v>0</v>
      </c>
      <c r="K850" s="54">
        <v>0</v>
      </c>
      <c r="L850" s="55"/>
      <c r="M850" s="52">
        <v>2678.42</v>
      </c>
      <c r="N850" s="53">
        <v>2678.42</v>
      </c>
      <c r="O850" s="54">
        <v>0</v>
      </c>
      <c r="P850" s="55"/>
      <c r="Q850" s="52">
        <v>2678.42</v>
      </c>
      <c r="R850" s="53">
        <v>2678.42</v>
      </c>
      <c r="S850" s="54">
        <v>0</v>
      </c>
      <c r="T850" s="6"/>
    </row>
    <row r="851" spans="2:20" ht="25.5" customHeight="1">
      <c r="B851" s="1"/>
      <c r="C851" s="14" t="s">
        <v>1800</v>
      </c>
      <c r="D851" s="12"/>
      <c r="E851" s="56">
        <v>0</v>
      </c>
      <c r="F851" s="57">
        <v>0</v>
      </c>
      <c r="G851" s="58">
        <v>0</v>
      </c>
      <c r="H851" s="48"/>
      <c r="I851" s="56">
        <v>0</v>
      </c>
      <c r="J851" s="57">
        <v>0</v>
      </c>
      <c r="K851" s="58">
        <v>0</v>
      </c>
      <c r="L851" s="48"/>
      <c r="M851" s="56">
        <v>0</v>
      </c>
      <c r="N851" s="57">
        <v>0</v>
      </c>
      <c r="O851" s="58">
        <v>0</v>
      </c>
      <c r="P851" s="48"/>
      <c r="Q851" s="56">
        <v>0</v>
      </c>
      <c r="R851" s="57">
        <v>0</v>
      </c>
      <c r="S851" s="58">
        <v>0</v>
      </c>
      <c r="T851" s="6"/>
    </row>
    <row r="852" spans="2:20" ht="25.5" customHeight="1">
      <c r="B852" s="1"/>
      <c r="C852" s="13" t="s">
        <v>1801</v>
      </c>
      <c r="D852" s="11"/>
      <c r="E852" s="52">
        <v>0</v>
      </c>
      <c r="F852" s="53">
        <v>0</v>
      </c>
      <c r="G852" s="54">
        <v>0</v>
      </c>
      <c r="H852" s="55"/>
      <c r="I852" s="52">
        <v>0</v>
      </c>
      <c r="J852" s="53">
        <v>0</v>
      </c>
      <c r="K852" s="54">
        <v>0</v>
      </c>
      <c r="L852" s="55"/>
      <c r="M852" s="52">
        <v>15046.25</v>
      </c>
      <c r="N852" s="53">
        <v>15046.25</v>
      </c>
      <c r="O852" s="54">
        <v>0</v>
      </c>
      <c r="P852" s="55"/>
      <c r="Q852" s="52">
        <v>15046.25</v>
      </c>
      <c r="R852" s="53">
        <v>15046.25</v>
      </c>
      <c r="S852" s="54">
        <v>0</v>
      </c>
      <c r="T852" s="6"/>
    </row>
    <row r="853" spans="2:20" ht="25.5" customHeight="1">
      <c r="B853" s="1"/>
      <c r="C853" s="14" t="s">
        <v>1802</v>
      </c>
      <c r="D853" s="12"/>
      <c r="E853" s="56">
        <v>0</v>
      </c>
      <c r="F853" s="57">
        <v>0</v>
      </c>
      <c r="G853" s="58">
        <v>0</v>
      </c>
      <c r="H853" s="48"/>
      <c r="I853" s="56">
        <v>0</v>
      </c>
      <c r="J853" s="57">
        <v>0</v>
      </c>
      <c r="K853" s="58">
        <v>0</v>
      </c>
      <c r="L853" s="48"/>
      <c r="M853" s="56">
        <v>7355.38</v>
      </c>
      <c r="N853" s="57">
        <v>7355.38</v>
      </c>
      <c r="O853" s="58">
        <v>0</v>
      </c>
      <c r="P853" s="48"/>
      <c r="Q853" s="56">
        <v>7355.38</v>
      </c>
      <c r="R853" s="57">
        <v>7355.38</v>
      </c>
      <c r="S853" s="58">
        <v>0</v>
      </c>
      <c r="T853" s="6"/>
    </row>
    <row r="854" spans="2:20">
      <c r="B854" s="1"/>
      <c r="C854" s="13" t="s">
        <v>1803</v>
      </c>
      <c r="D854" s="11"/>
      <c r="E854" s="52">
        <v>3823977116.3099999</v>
      </c>
      <c r="F854" s="53">
        <v>3553202.93</v>
      </c>
      <c r="G854" s="54">
        <v>3820423913.3800001</v>
      </c>
      <c r="H854" s="55"/>
      <c r="I854" s="52">
        <v>21824461813.139999</v>
      </c>
      <c r="J854" s="53">
        <v>0</v>
      </c>
      <c r="K854" s="54">
        <v>21824461813.139999</v>
      </c>
      <c r="L854" s="55"/>
      <c r="M854" s="52">
        <v>22058841586.16</v>
      </c>
      <c r="N854" s="53">
        <v>141831776.57999799</v>
      </c>
      <c r="O854" s="54">
        <v>21917009809.580002</v>
      </c>
      <c r="P854" s="55"/>
      <c r="Q854" s="52">
        <v>47707280515.610001</v>
      </c>
      <c r="R854" s="53">
        <v>145384979.50999501</v>
      </c>
      <c r="S854" s="54">
        <v>47561895536.100014</v>
      </c>
      <c r="T854" s="6"/>
    </row>
    <row r="855" spans="2:20" ht="25.5" customHeight="1">
      <c r="B855" s="1"/>
      <c r="C855" s="14" t="s">
        <v>1804</v>
      </c>
      <c r="D855" s="12"/>
      <c r="E855" s="56">
        <v>3820423913.3800001</v>
      </c>
      <c r="F855" s="57">
        <v>0</v>
      </c>
      <c r="G855" s="58">
        <v>3820423913.3800001</v>
      </c>
      <c r="H855" s="48"/>
      <c r="I855" s="56">
        <v>21824461813.139999</v>
      </c>
      <c r="J855" s="57">
        <v>0</v>
      </c>
      <c r="K855" s="58">
        <v>21824461813.139999</v>
      </c>
      <c r="L855" s="48"/>
      <c r="M855" s="56">
        <v>21917009809.580002</v>
      </c>
      <c r="N855" s="57">
        <v>0</v>
      </c>
      <c r="O855" s="58">
        <v>21917009809.580002</v>
      </c>
      <c r="P855" s="48"/>
      <c r="Q855" s="56">
        <v>47561895536.099998</v>
      </c>
      <c r="R855" s="57">
        <v>0</v>
      </c>
      <c r="S855" s="58">
        <v>47561895536.099998</v>
      </c>
      <c r="T855" s="6"/>
    </row>
    <row r="856" spans="2:20" ht="25.5" customHeight="1">
      <c r="B856" s="1"/>
      <c r="C856" s="13" t="s">
        <v>1805</v>
      </c>
      <c r="D856" s="11"/>
      <c r="E856" s="52">
        <v>3553202.93</v>
      </c>
      <c r="F856" s="53">
        <v>3553202.93</v>
      </c>
      <c r="G856" s="54">
        <v>0</v>
      </c>
      <c r="H856" s="55"/>
      <c r="I856" s="52">
        <v>0</v>
      </c>
      <c r="J856" s="53">
        <v>0</v>
      </c>
      <c r="K856" s="54">
        <v>0</v>
      </c>
      <c r="L856" s="55"/>
      <c r="M856" s="52">
        <v>12495781.380000001</v>
      </c>
      <c r="N856" s="53">
        <v>12495781.380000001</v>
      </c>
      <c r="O856" s="54">
        <v>0</v>
      </c>
      <c r="P856" s="55"/>
      <c r="Q856" s="52">
        <v>16048984.310000001</v>
      </c>
      <c r="R856" s="53">
        <v>16048984.310000001</v>
      </c>
      <c r="S856" s="54">
        <v>0</v>
      </c>
      <c r="T856" s="6"/>
    </row>
    <row r="857" spans="2:20" ht="25.5" customHeight="1">
      <c r="B857" s="1"/>
      <c r="C857" s="14" t="s">
        <v>1806</v>
      </c>
      <c r="D857" s="12"/>
      <c r="E857" s="56">
        <v>0</v>
      </c>
      <c r="F857" s="57">
        <v>0</v>
      </c>
      <c r="G857" s="58">
        <v>0</v>
      </c>
      <c r="H857" s="48"/>
      <c r="I857" s="56">
        <v>0</v>
      </c>
      <c r="J857" s="57">
        <v>0</v>
      </c>
      <c r="K857" s="58">
        <v>0</v>
      </c>
      <c r="L857" s="48"/>
      <c r="M857" s="56">
        <v>0</v>
      </c>
      <c r="N857" s="57">
        <v>0</v>
      </c>
      <c r="O857" s="58">
        <v>0</v>
      </c>
      <c r="P857" s="48"/>
      <c r="Q857" s="56">
        <v>0</v>
      </c>
      <c r="R857" s="57">
        <v>0</v>
      </c>
      <c r="S857" s="58">
        <v>0</v>
      </c>
      <c r="T857" s="6"/>
    </row>
    <row r="858" spans="2:20" ht="25.5" customHeight="1">
      <c r="B858" s="1"/>
      <c r="C858" s="13" t="s">
        <v>1807</v>
      </c>
      <c r="D858" s="11"/>
      <c r="E858" s="52">
        <v>0</v>
      </c>
      <c r="F858" s="53">
        <v>0</v>
      </c>
      <c r="G858" s="54">
        <v>0</v>
      </c>
      <c r="H858" s="55"/>
      <c r="I858" s="52">
        <v>0</v>
      </c>
      <c r="J858" s="53">
        <v>0</v>
      </c>
      <c r="K858" s="54">
        <v>0</v>
      </c>
      <c r="L858" s="55"/>
      <c r="M858" s="52">
        <v>42015.360000000001</v>
      </c>
      <c r="N858" s="53">
        <v>42015.360000000001</v>
      </c>
      <c r="O858" s="54">
        <v>0</v>
      </c>
      <c r="P858" s="55"/>
      <c r="Q858" s="52">
        <v>42015.360000000001</v>
      </c>
      <c r="R858" s="53">
        <v>42015.360000000001</v>
      </c>
      <c r="S858" s="54">
        <v>0</v>
      </c>
      <c r="T858" s="6"/>
    </row>
    <row r="859" spans="2:20" ht="25.5" customHeight="1">
      <c r="B859" s="1"/>
      <c r="C859" s="14" t="s">
        <v>1808</v>
      </c>
      <c r="D859" s="12"/>
      <c r="E859" s="56">
        <v>0</v>
      </c>
      <c r="F859" s="57">
        <v>0</v>
      </c>
      <c r="G859" s="58">
        <v>0</v>
      </c>
      <c r="H859" s="48"/>
      <c r="I859" s="56">
        <v>0</v>
      </c>
      <c r="J859" s="57">
        <v>0</v>
      </c>
      <c r="K859" s="58">
        <v>0</v>
      </c>
      <c r="L859" s="48"/>
      <c r="M859" s="56">
        <v>129293979.84</v>
      </c>
      <c r="N859" s="57">
        <v>129293979.84</v>
      </c>
      <c r="O859" s="58">
        <v>0</v>
      </c>
      <c r="P859" s="48"/>
      <c r="Q859" s="56">
        <v>129293979.84</v>
      </c>
      <c r="R859" s="57">
        <v>129293979.84</v>
      </c>
      <c r="S859" s="58">
        <v>0</v>
      </c>
      <c r="T859" s="6"/>
    </row>
    <row r="860" spans="2:20" ht="25.5" customHeight="1">
      <c r="B860" s="1"/>
      <c r="C860" s="13" t="s">
        <v>1809</v>
      </c>
      <c r="D860" s="11"/>
      <c r="E860" s="52">
        <v>0</v>
      </c>
      <c r="F860" s="53">
        <v>0</v>
      </c>
      <c r="G860" s="54">
        <v>0</v>
      </c>
      <c r="H860" s="55"/>
      <c r="I860" s="52">
        <v>24203905.68</v>
      </c>
      <c r="J860" s="53">
        <v>5742639.25</v>
      </c>
      <c r="K860" s="54">
        <v>18461266.43</v>
      </c>
      <c r="L860" s="55"/>
      <c r="M860" s="52">
        <v>175226066.69999999</v>
      </c>
      <c r="N860" s="53">
        <v>165211614.69999999</v>
      </c>
      <c r="O860" s="54">
        <v>10014452</v>
      </c>
      <c r="P860" s="55"/>
      <c r="Q860" s="52">
        <v>199429972.38</v>
      </c>
      <c r="R860" s="53">
        <v>170954253.94999999</v>
      </c>
      <c r="S860" s="54">
        <v>28475718.43</v>
      </c>
      <c r="T860" s="6"/>
    </row>
    <row r="861" spans="2:20" ht="25.5" customHeight="1">
      <c r="B861" s="1"/>
      <c r="C861" s="14" t="s">
        <v>1810</v>
      </c>
      <c r="D861" s="12"/>
      <c r="E861" s="56">
        <v>0</v>
      </c>
      <c r="F861" s="57">
        <v>0</v>
      </c>
      <c r="G861" s="58">
        <v>0</v>
      </c>
      <c r="H861" s="48"/>
      <c r="I861" s="56">
        <v>18461266.43</v>
      </c>
      <c r="J861" s="57">
        <v>0</v>
      </c>
      <c r="K861" s="58">
        <v>18461266.43</v>
      </c>
      <c r="L861" s="48"/>
      <c r="M861" s="56">
        <v>10014452</v>
      </c>
      <c r="N861" s="57">
        <v>0</v>
      </c>
      <c r="O861" s="58">
        <v>10014452</v>
      </c>
      <c r="P861" s="48"/>
      <c r="Q861" s="56">
        <v>28475718.43</v>
      </c>
      <c r="R861" s="57">
        <v>0</v>
      </c>
      <c r="S861" s="58">
        <v>28475718.43</v>
      </c>
      <c r="T861" s="6"/>
    </row>
    <row r="862" spans="2:20" ht="25.5" customHeight="1">
      <c r="B862" s="1"/>
      <c r="C862" s="13" t="s">
        <v>1811</v>
      </c>
      <c r="D862" s="11"/>
      <c r="E862" s="52">
        <v>0</v>
      </c>
      <c r="F862" s="53">
        <v>0</v>
      </c>
      <c r="G862" s="54">
        <v>0</v>
      </c>
      <c r="H862" s="55"/>
      <c r="I862" s="52">
        <v>5622058.5099999998</v>
      </c>
      <c r="J862" s="53">
        <v>5622058.5099999998</v>
      </c>
      <c r="K862" s="54">
        <v>0</v>
      </c>
      <c r="L862" s="55"/>
      <c r="M862" s="52">
        <v>164950235.78999999</v>
      </c>
      <c r="N862" s="53">
        <v>164950235.78999999</v>
      </c>
      <c r="O862" s="54">
        <v>0</v>
      </c>
      <c r="P862" s="55"/>
      <c r="Q862" s="52">
        <v>170572294.30000001</v>
      </c>
      <c r="R862" s="53">
        <v>170572294.30000001</v>
      </c>
      <c r="S862" s="54">
        <v>0</v>
      </c>
      <c r="T862" s="6"/>
    </row>
    <row r="863" spans="2:20" ht="25.5" customHeight="1">
      <c r="B863" s="1"/>
      <c r="C863" s="14" t="s">
        <v>1812</v>
      </c>
      <c r="D863" s="12"/>
      <c r="E863" s="56">
        <v>0</v>
      </c>
      <c r="F863" s="57">
        <v>0</v>
      </c>
      <c r="G863" s="58">
        <v>0</v>
      </c>
      <c r="H863" s="48"/>
      <c r="I863" s="56">
        <v>70682.28</v>
      </c>
      <c r="J863" s="57">
        <v>70682.28</v>
      </c>
      <c r="K863" s="58">
        <v>0</v>
      </c>
      <c r="L863" s="48"/>
      <c r="M863" s="56">
        <v>84742.51</v>
      </c>
      <c r="N863" s="57">
        <v>84742.51</v>
      </c>
      <c r="O863" s="58">
        <v>0</v>
      </c>
      <c r="P863" s="48"/>
      <c r="Q863" s="56">
        <v>155424.79</v>
      </c>
      <c r="R863" s="57">
        <v>155424.79</v>
      </c>
      <c r="S863" s="58">
        <v>0</v>
      </c>
      <c r="T863" s="6"/>
    </row>
    <row r="864" spans="2:20" ht="25.5" customHeight="1">
      <c r="B864" s="1"/>
      <c r="C864" s="13" t="s">
        <v>1813</v>
      </c>
      <c r="D864" s="11"/>
      <c r="E864" s="52">
        <v>0</v>
      </c>
      <c r="F864" s="53">
        <v>0</v>
      </c>
      <c r="G864" s="54">
        <v>0</v>
      </c>
      <c r="H864" s="55"/>
      <c r="I864" s="52">
        <v>0</v>
      </c>
      <c r="J864" s="53">
        <v>0</v>
      </c>
      <c r="K864" s="54">
        <v>0</v>
      </c>
      <c r="L864" s="55"/>
      <c r="M864" s="52">
        <v>107061.77</v>
      </c>
      <c r="N864" s="53">
        <v>107061.77</v>
      </c>
      <c r="O864" s="54">
        <v>0</v>
      </c>
      <c r="P864" s="55"/>
      <c r="Q864" s="52">
        <v>107061.77</v>
      </c>
      <c r="R864" s="53">
        <v>107061.77</v>
      </c>
      <c r="S864" s="54">
        <v>0</v>
      </c>
      <c r="T864" s="6"/>
    </row>
    <row r="865" spans="2:20" ht="25.5" customHeight="1">
      <c r="B865" s="1"/>
      <c r="C865" s="14" t="s">
        <v>1814</v>
      </c>
      <c r="D865" s="12"/>
      <c r="E865" s="56">
        <v>0</v>
      </c>
      <c r="F865" s="57">
        <v>0</v>
      </c>
      <c r="G865" s="58">
        <v>0</v>
      </c>
      <c r="H865" s="48"/>
      <c r="I865" s="56">
        <v>49898.46</v>
      </c>
      <c r="J865" s="57">
        <v>49898.46</v>
      </c>
      <c r="K865" s="58">
        <v>0</v>
      </c>
      <c r="L865" s="48"/>
      <c r="M865" s="56">
        <v>69574.63</v>
      </c>
      <c r="N865" s="57">
        <v>69574.63</v>
      </c>
      <c r="O865" s="58">
        <v>0</v>
      </c>
      <c r="P865" s="48"/>
      <c r="Q865" s="56">
        <v>119473.09</v>
      </c>
      <c r="R865" s="57">
        <v>119473.09</v>
      </c>
      <c r="S865" s="58">
        <v>0</v>
      </c>
      <c r="T865" s="6"/>
    </row>
    <row r="866" spans="2:20">
      <c r="B866" s="1"/>
      <c r="C866" s="13" t="s">
        <v>1815</v>
      </c>
      <c r="D866" s="11"/>
      <c r="E866" s="52">
        <v>1185851593.25</v>
      </c>
      <c r="F866" s="53">
        <v>160022.69</v>
      </c>
      <c r="G866" s="54">
        <v>1185691570.5599999</v>
      </c>
      <c r="H866" s="55"/>
      <c r="I866" s="52">
        <v>1463743922.6600001</v>
      </c>
      <c r="J866" s="53">
        <v>1571985.39</v>
      </c>
      <c r="K866" s="54">
        <v>1462171937.27</v>
      </c>
      <c r="L866" s="55"/>
      <c r="M866" s="52">
        <v>5849340094.6199999</v>
      </c>
      <c r="N866" s="53">
        <v>1469364168.3599999</v>
      </c>
      <c r="O866" s="54">
        <v>4379975926.2600002</v>
      </c>
      <c r="P866" s="55"/>
      <c r="Q866" s="52">
        <v>8498935610.5299997</v>
      </c>
      <c r="R866" s="53">
        <v>1471096176.4400001</v>
      </c>
      <c r="S866" s="54">
        <v>7027839434.0900002</v>
      </c>
      <c r="T866" s="6"/>
    </row>
    <row r="867" spans="2:20">
      <c r="B867" s="1"/>
      <c r="C867" s="14" t="s">
        <v>1816</v>
      </c>
      <c r="D867" s="12"/>
      <c r="E867" s="56">
        <v>1185691570.5599999</v>
      </c>
      <c r="F867" s="57">
        <v>0</v>
      </c>
      <c r="G867" s="58">
        <v>1185691570.5599999</v>
      </c>
      <c r="H867" s="48"/>
      <c r="I867" s="56">
        <v>1462171937.27</v>
      </c>
      <c r="J867" s="57">
        <v>0</v>
      </c>
      <c r="K867" s="58">
        <v>1462171937.27</v>
      </c>
      <c r="L867" s="48"/>
      <c r="M867" s="56">
        <v>4379975926.2600002</v>
      </c>
      <c r="N867" s="57">
        <v>0</v>
      </c>
      <c r="O867" s="58">
        <v>4379975926.2600002</v>
      </c>
      <c r="P867" s="48"/>
      <c r="Q867" s="56">
        <v>7027839434.0900002</v>
      </c>
      <c r="R867" s="57">
        <v>0</v>
      </c>
      <c r="S867" s="58">
        <v>7027839434.0900002</v>
      </c>
      <c r="T867" s="6"/>
    </row>
    <row r="868" spans="2:20">
      <c r="B868" s="1"/>
      <c r="C868" s="13" t="s">
        <v>1817</v>
      </c>
      <c r="D868" s="11"/>
      <c r="E868" s="52">
        <v>79896.59</v>
      </c>
      <c r="F868" s="53">
        <v>79896.59</v>
      </c>
      <c r="G868" s="54">
        <v>0</v>
      </c>
      <c r="H868" s="55"/>
      <c r="I868" s="52">
        <v>1571985.39</v>
      </c>
      <c r="J868" s="53">
        <v>1571985.39</v>
      </c>
      <c r="K868" s="54">
        <v>0</v>
      </c>
      <c r="L868" s="55"/>
      <c r="M868" s="52">
        <v>1446589846.02</v>
      </c>
      <c r="N868" s="53">
        <v>1446589846.02</v>
      </c>
      <c r="O868" s="54">
        <v>0</v>
      </c>
      <c r="P868" s="55"/>
      <c r="Q868" s="52">
        <v>1448241728</v>
      </c>
      <c r="R868" s="53">
        <v>1448241728</v>
      </c>
      <c r="S868" s="54">
        <v>0</v>
      </c>
      <c r="T868" s="6"/>
    </row>
    <row r="869" spans="2:20">
      <c r="B869" s="1"/>
      <c r="C869" s="14" t="s">
        <v>1818</v>
      </c>
      <c r="D869" s="12"/>
      <c r="E869" s="56">
        <v>0</v>
      </c>
      <c r="F869" s="57">
        <v>0</v>
      </c>
      <c r="G869" s="58">
        <v>0</v>
      </c>
      <c r="H869" s="48"/>
      <c r="I869" s="56">
        <v>0</v>
      </c>
      <c r="J869" s="57">
        <v>0</v>
      </c>
      <c r="K869" s="58">
        <v>0</v>
      </c>
      <c r="L869" s="48"/>
      <c r="M869" s="56">
        <v>13492.41</v>
      </c>
      <c r="N869" s="57">
        <v>13492.41</v>
      </c>
      <c r="O869" s="58">
        <v>0</v>
      </c>
      <c r="P869" s="48"/>
      <c r="Q869" s="56">
        <v>13492.41</v>
      </c>
      <c r="R869" s="57">
        <v>13492.41</v>
      </c>
      <c r="S869" s="58">
        <v>0</v>
      </c>
      <c r="T869" s="6"/>
    </row>
    <row r="870" spans="2:20" ht="25.5" customHeight="1">
      <c r="B870" s="1"/>
      <c r="C870" s="13" t="s">
        <v>1819</v>
      </c>
      <c r="D870" s="11"/>
      <c r="E870" s="52">
        <v>0</v>
      </c>
      <c r="F870" s="53">
        <v>0</v>
      </c>
      <c r="G870" s="54">
        <v>0</v>
      </c>
      <c r="H870" s="55"/>
      <c r="I870" s="52">
        <v>0</v>
      </c>
      <c r="J870" s="53">
        <v>0</v>
      </c>
      <c r="K870" s="54">
        <v>0</v>
      </c>
      <c r="L870" s="55"/>
      <c r="M870" s="52">
        <v>0</v>
      </c>
      <c r="N870" s="53">
        <v>0</v>
      </c>
      <c r="O870" s="54">
        <v>0</v>
      </c>
      <c r="P870" s="55"/>
      <c r="Q870" s="52">
        <v>0</v>
      </c>
      <c r="R870" s="53">
        <v>0</v>
      </c>
      <c r="S870" s="54">
        <v>0</v>
      </c>
      <c r="T870" s="6"/>
    </row>
    <row r="871" spans="2:20" ht="25.5" customHeight="1">
      <c r="B871" s="1"/>
      <c r="C871" s="14" t="s">
        <v>1820</v>
      </c>
      <c r="D871" s="12"/>
      <c r="E871" s="56">
        <v>80126.100000000006</v>
      </c>
      <c r="F871" s="57">
        <v>80126.100000000006</v>
      </c>
      <c r="G871" s="58">
        <v>0</v>
      </c>
      <c r="H871" s="48"/>
      <c r="I871" s="56">
        <v>0</v>
      </c>
      <c r="J871" s="57">
        <v>0</v>
      </c>
      <c r="K871" s="58">
        <v>0</v>
      </c>
      <c r="L871" s="48"/>
      <c r="M871" s="56">
        <v>22760829.93</v>
      </c>
      <c r="N871" s="57">
        <v>22760829.93</v>
      </c>
      <c r="O871" s="58">
        <v>0</v>
      </c>
      <c r="P871" s="48"/>
      <c r="Q871" s="56">
        <v>22840956.030000001</v>
      </c>
      <c r="R871" s="57">
        <v>22840956.030000001</v>
      </c>
      <c r="S871" s="58">
        <v>0</v>
      </c>
      <c r="T871" s="6"/>
    </row>
    <row r="872" spans="2:20">
      <c r="B872" s="1"/>
      <c r="C872" s="13" t="s">
        <v>1821</v>
      </c>
      <c r="D872" s="11"/>
      <c r="E872" s="52">
        <v>341897295738.72998</v>
      </c>
      <c r="F872" s="53">
        <v>21545138444.289982</v>
      </c>
      <c r="G872" s="54">
        <v>320352157294.44</v>
      </c>
      <c r="H872" s="55"/>
      <c r="I872" s="52">
        <v>49350179511.43</v>
      </c>
      <c r="J872" s="53">
        <v>8579661298.25</v>
      </c>
      <c r="K872" s="54">
        <v>40770518213.18</v>
      </c>
      <c r="L872" s="55"/>
      <c r="M872" s="52">
        <v>10213712202.32</v>
      </c>
      <c r="N872" s="53">
        <v>1192274397.76</v>
      </c>
      <c r="O872" s="54">
        <v>9021437804.5599995</v>
      </c>
      <c r="P872" s="55"/>
      <c r="Q872" s="52">
        <v>401461187452.47998</v>
      </c>
      <c r="R872" s="53">
        <v>31317074140.299992</v>
      </c>
      <c r="S872" s="54">
        <v>370144113312.17999</v>
      </c>
      <c r="T872" s="6"/>
    </row>
    <row r="873" spans="2:20" ht="25.5" customHeight="1">
      <c r="B873" s="1"/>
      <c r="C873" s="14" t="s">
        <v>1822</v>
      </c>
      <c r="D873" s="12"/>
      <c r="E873" s="56">
        <v>34734636071.910004</v>
      </c>
      <c r="F873" s="57">
        <v>19307911938.740009</v>
      </c>
      <c r="G873" s="58">
        <v>15426724133.17</v>
      </c>
      <c r="H873" s="48"/>
      <c r="I873" s="56">
        <v>10822799756.92</v>
      </c>
      <c r="J873" s="57">
        <v>7978101974.5300007</v>
      </c>
      <c r="K873" s="58">
        <v>2844697782.3899999</v>
      </c>
      <c r="L873" s="48"/>
      <c r="M873" s="56">
        <v>194409477.69</v>
      </c>
      <c r="N873" s="57">
        <v>1523362.81</v>
      </c>
      <c r="O873" s="58">
        <v>192886114.88</v>
      </c>
      <c r="P873" s="48"/>
      <c r="Q873" s="56">
        <v>45751845306.519997</v>
      </c>
      <c r="R873" s="57">
        <v>27287537276.080002</v>
      </c>
      <c r="S873" s="58">
        <v>18464308030.439999</v>
      </c>
      <c r="T873" s="6"/>
    </row>
    <row r="874" spans="2:20" ht="25.5" customHeight="1">
      <c r="B874" s="1"/>
      <c r="C874" s="13" t="s">
        <v>1823</v>
      </c>
      <c r="D874" s="11"/>
      <c r="E874" s="52">
        <v>15426724133.17</v>
      </c>
      <c r="F874" s="53">
        <v>0</v>
      </c>
      <c r="G874" s="54">
        <v>15426724133.17</v>
      </c>
      <c r="H874" s="55"/>
      <c r="I874" s="52">
        <v>2844697782.3899999</v>
      </c>
      <c r="J874" s="53">
        <v>0</v>
      </c>
      <c r="K874" s="54">
        <v>2844697782.3899999</v>
      </c>
      <c r="L874" s="55"/>
      <c r="M874" s="52">
        <v>192886114.88</v>
      </c>
      <c r="N874" s="53">
        <v>0</v>
      </c>
      <c r="O874" s="54">
        <v>192886114.88</v>
      </c>
      <c r="P874" s="55"/>
      <c r="Q874" s="52">
        <v>18464308030.439999</v>
      </c>
      <c r="R874" s="53">
        <v>0</v>
      </c>
      <c r="S874" s="54">
        <v>18464308030.439999</v>
      </c>
      <c r="T874" s="6"/>
    </row>
    <row r="875" spans="2:20" ht="25.5" customHeight="1">
      <c r="B875" s="1"/>
      <c r="C875" s="14" t="s">
        <v>1824</v>
      </c>
      <c r="D875" s="12"/>
      <c r="E875" s="56">
        <v>3055421369.1500001</v>
      </c>
      <c r="F875" s="57">
        <v>3055421369.1500001</v>
      </c>
      <c r="G875" s="58">
        <v>0</v>
      </c>
      <c r="H875" s="48"/>
      <c r="I875" s="56">
        <v>0</v>
      </c>
      <c r="J875" s="57">
        <v>0</v>
      </c>
      <c r="K875" s="58">
        <v>0</v>
      </c>
      <c r="L875" s="48"/>
      <c r="M875" s="56">
        <v>362.54</v>
      </c>
      <c r="N875" s="57">
        <v>362.54</v>
      </c>
      <c r="O875" s="58">
        <v>0</v>
      </c>
      <c r="P875" s="48"/>
      <c r="Q875" s="56">
        <v>3055421731.6900001</v>
      </c>
      <c r="R875" s="57">
        <v>3055421731.6900001</v>
      </c>
      <c r="S875" s="58">
        <v>0</v>
      </c>
      <c r="T875" s="6"/>
    </row>
    <row r="876" spans="2:20" ht="25.5" customHeight="1">
      <c r="B876" s="1"/>
      <c r="C876" s="13" t="s">
        <v>1825</v>
      </c>
      <c r="D876" s="11"/>
      <c r="E876" s="52">
        <v>0</v>
      </c>
      <c r="F876" s="53">
        <v>0</v>
      </c>
      <c r="G876" s="54">
        <v>0</v>
      </c>
      <c r="H876" s="55"/>
      <c r="I876" s="52">
        <v>7978101974.5299997</v>
      </c>
      <c r="J876" s="53">
        <v>7978101974.5299997</v>
      </c>
      <c r="K876" s="54">
        <v>0</v>
      </c>
      <c r="L876" s="55"/>
      <c r="M876" s="52">
        <v>618351.59</v>
      </c>
      <c r="N876" s="53">
        <v>618351.59</v>
      </c>
      <c r="O876" s="54">
        <v>0</v>
      </c>
      <c r="P876" s="55"/>
      <c r="Q876" s="52">
        <v>7978720326.1199999</v>
      </c>
      <c r="R876" s="53">
        <v>7978720326.1199999</v>
      </c>
      <c r="S876" s="54">
        <v>0</v>
      </c>
      <c r="T876" s="6"/>
    </row>
    <row r="877" spans="2:20" ht="25.5" customHeight="1">
      <c r="B877" s="1"/>
      <c r="C877" s="14" t="s">
        <v>1826</v>
      </c>
      <c r="D877" s="12"/>
      <c r="E877" s="56">
        <v>15346980142.85</v>
      </c>
      <c r="F877" s="57">
        <v>15346980142.85</v>
      </c>
      <c r="G877" s="58">
        <v>0</v>
      </c>
      <c r="H877" s="48"/>
      <c r="I877" s="56">
        <v>0</v>
      </c>
      <c r="J877" s="57">
        <v>0</v>
      </c>
      <c r="K877" s="58">
        <v>0</v>
      </c>
      <c r="L877" s="48"/>
      <c r="M877" s="56">
        <v>850396.33</v>
      </c>
      <c r="N877" s="57">
        <v>850396.33</v>
      </c>
      <c r="O877" s="58">
        <v>0</v>
      </c>
      <c r="P877" s="48"/>
      <c r="Q877" s="56">
        <v>15347830539.18</v>
      </c>
      <c r="R877" s="57">
        <v>15347830539.18</v>
      </c>
      <c r="S877" s="58">
        <v>0</v>
      </c>
      <c r="T877" s="6"/>
    </row>
    <row r="878" spans="2:20" ht="25.5" customHeight="1">
      <c r="B878" s="1"/>
      <c r="C878" s="13" t="s">
        <v>1827</v>
      </c>
      <c r="D878" s="11"/>
      <c r="E878" s="52">
        <v>905510426.74000001</v>
      </c>
      <c r="F878" s="53">
        <v>905510426.74000001</v>
      </c>
      <c r="G878" s="54">
        <v>0</v>
      </c>
      <c r="H878" s="55"/>
      <c r="I878" s="52">
        <v>0</v>
      </c>
      <c r="J878" s="53">
        <v>0</v>
      </c>
      <c r="K878" s="54">
        <v>0</v>
      </c>
      <c r="L878" s="55"/>
      <c r="M878" s="52">
        <v>54252.35</v>
      </c>
      <c r="N878" s="53">
        <v>54252.35</v>
      </c>
      <c r="O878" s="54">
        <v>0</v>
      </c>
      <c r="P878" s="55"/>
      <c r="Q878" s="52">
        <v>905564679.09000003</v>
      </c>
      <c r="R878" s="53">
        <v>905564679.09000003</v>
      </c>
      <c r="S878" s="54">
        <v>0</v>
      </c>
      <c r="T878" s="6"/>
    </row>
    <row r="879" spans="2:20" ht="25.5" customHeight="1">
      <c r="B879" s="1"/>
      <c r="C879" s="14" t="s">
        <v>1828</v>
      </c>
      <c r="D879" s="12"/>
      <c r="E879" s="56">
        <v>0</v>
      </c>
      <c r="F879" s="57">
        <v>0</v>
      </c>
      <c r="G879" s="58">
        <v>0</v>
      </c>
      <c r="H879" s="48"/>
      <c r="I879" s="56">
        <v>3352823534.8299999</v>
      </c>
      <c r="J879" s="57">
        <v>0</v>
      </c>
      <c r="K879" s="58">
        <v>3352823534.8299999</v>
      </c>
      <c r="L879" s="48"/>
      <c r="M879" s="56">
        <v>501011086.13</v>
      </c>
      <c r="N879" s="57">
        <v>0</v>
      </c>
      <c r="O879" s="58">
        <v>501011086.13</v>
      </c>
      <c r="P879" s="48"/>
      <c r="Q879" s="56">
        <v>3853834620.96</v>
      </c>
      <c r="R879" s="57">
        <v>0</v>
      </c>
      <c r="S879" s="58">
        <v>3853834620.96</v>
      </c>
      <c r="T879" s="6"/>
    </row>
    <row r="880" spans="2:20" ht="25.5" customHeight="1">
      <c r="B880" s="1"/>
      <c r="C880" s="13" t="s">
        <v>1829</v>
      </c>
      <c r="D880" s="11"/>
      <c r="E880" s="52">
        <v>0</v>
      </c>
      <c r="F880" s="53">
        <v>0</v>
      </c>
      <c r="G880" s="54">
        <v>0</v>
      </c>
      <c r="H880" s="55"/>
      <c r="I880" s="52">
        <v>3352823534.8299999</v>
      </c>
      <c r="J880" s="53">
        <v>0</v>
      </c>
      <c r="K880" s="54">
        <v>3352823534.8299999</v>
      </c>
      <c r="L880" s="55"/>
      <c r="M880" s="52">
        <v>501011086.13</v>
      </c>
      <c r="N880" s="53">
        <v>0</v>
      </c>
      <c r="O880" s="54">
        <v>501011086.13</v>
      </c>
      <c r="P880" s="55"/>
      <c r="Q880" s="52">
        <v>3853834620.96</v>
      </c>
      <c r="R880" s="53">
        <v>0</v>
      </c>
      <c r="S880" s="54">
        <v>3853834620.96</v>
      </c>
      <c r="T880" s="6"/>
    </row>
    <row r="881" spans="2:20" ht="25.5" customHeight="1">
      <c r="B881" s="1"/>
      <c r="C881" s="14" t="s">
        <v>1830</v>
      </c>
      <c r="D881" s="12"/>
      <c r="E881" s="56">
        <v>9017965754.6299992</v>
      </c>
      <c r="F881" s="57">
        <v>2110921663.039999</v>
      </c>
      <c r="G881" s="58">
        <v>6907044091.5900002</v>
      </c>
      <c r="H881" s="48"/>
      <c r="I881" s="56">
        <v>188075278.80000001</v>
      </c>
      <c r="J881" s="57">
        <v>0.04</v>
      </c>
      <c r="K881" s="58">
        <v>188075278.75999999</v>
      </c>
      <c r="L881" s="48"/>
      <c r="M881" s="56">
        <v>18773570.629999999</v>
      </c>
      <c r="N881" s="57">
        <v>1236513.72</v>
      </c>
      <c r="O881" s="58">
        <v>17537056.91</v>
      </c>
      <c r="P881" s="48"/>
      <c r="Q881" s="56">
        <v>9224814604.0599995</v>
      </c>
      <c r="R881" s="57">
        <v>2112158176.799999</v>
      </c>
      <c r="S881" s="58">
        <v>7112656427.2600002</v>
      </c>
      <c r="T881" s="6"/>
    </row>
    <row r="882" spans="2:20" ht="25.5" customHeight="1">
      <c r="B882" s="1"/>
      <c r="C882" s="13" t="s">
        <v>1831</v>
      </c>
      <c r="D882" s="11"/>
      <c r="E882" s="52">
        <v>6907044091.5900002</v>
      </c>
      <c r="F882" s="53">
        <v>0</v>
      </c>
      <c r="G882" s="54">
        <v>6907044091.5900002</v>
      </c>
      <c r="H882" s="55"/>
      <c r="I882" s="52">
        <v>188075278.75999999</v>
      </c>
      <c r="J882" s="53">
        <v>0</v>
      </c>
      <c r="K882" s="54">
        <v>188075278.75999999</v>
      </c>
      <c r="L882" s="55"/>
      <c r="M882" s="52">
        <v>17537056.91</v>
      </c>
      <c r="N882" s="53">
        <v>0</v>
      </c>
      <c r="O882" s="54">
        <v>17537056.91</v>
      </c>
      <c r="P882" s="55"/>
      <c r="Q882" s="52">
        <v>7112656427.2600002</v>
      </c>
      <c r="R882" s="53">
        <v>0</v>
      </c>
      <c r="S882" s="54">
        <v>7112656427.2600002</v>
      </c>
      <c r="T882" s="6"/>
    </row>
    <row r="883" spans="2:20" ht="25.5" customHeight="1">
      <c r="B883" s="1"/>
      <c r="C883" s="14" t="s">
        <v>1832</v>
      </c>
      <c r="D883" s="12"/>
      <c r="E883" s="56">
        <v>0</v>
      </c>
      <c r="F883" s="57">
        <v>0</v>
      </c>
      <c r="G883" s="58">
        <v>0</v>
      </c>
      <c r="H883" s="48"/>
      <c r="I883" s="56">
        <v>0</v>
      </c>
      <c r="J883" s="57">
        <v>0</v>
      </c>
      <c r="K883" s="58">
        <v>0</v>
      </c>
      <c r="L883" s="48"/>
      <c r="M883" s="56">
        <v>973839.7</v>
      </c>
      <c r="N883" s="57">
        <v>973839.7</v>
      </c>
      <c r="O883" s="58">
        <v>0</v>
      </c>
      <c r="P883" s="48"/>
      <c r="Q883" s="56">
        <v>973839.7</v>
      </c>
      <c r="R883" s="57">
        <v>973839.7</v>
      </c>
      <c r="S883" s="58">
        <v>0</v>
      </c>
      <c r="T883" s="6"/>
    </row>
    <row r="884" spans="2:20" ht="25.5" customHeight="1">
      <c r="B884" s="1"/>
      <c r="C884" s="13" t="s">
        <v>1833</v>
      </c>
      <c r="D884" s="11"/>
      <c r="E884" s="52">
        <v>0</v>
      </c>
      <c r="F884" s="53">
        <v>0</v>
      </c>
      <c r="G884" s="54">
        <v>0</v>
      </c>
      <c r="H884" s="55"/>
      <c r="I884" s="52">
        <v>0.04</v>
      </c>
      <c r="J884" s="53">
        <v>0.04</v>
      </c>
      <c r="K884" s="54">
        <v>0</v>
      </c>
      <c r="L884" s="55"/>
      <c r="M884" s="52">
        <v>262674.02</v>
      </c>
      <c r="N884" s="53">
        <v>262674.02</v>
      </c>
      <c r="O884" s="54">
        <v>0</v>
      </c>
      <c r="P884" s="55"/>
      <c r="Q884" s="52">
        <v>262674.06</v>
      </c>
      <c r="R884" s="53">
        <v>262674.06</v>
      </c>
      <c r="S884" s="54">
        <v>0</v>
      </c>
      <c r="T884" s="6"/>
    </row>
    <row r="885" spans="2:20" ht="25.5" customHeight="1">
      <c r="B885" s="1"/>
      <c r="C885" s="14" t="s">
        <v>1834</v>
      </c>
      <c r="D885" s="12"/>
      <c r="E885" s="56">
        <v>2110921663.04</v>
      </c>
      <c r="F885" s="57">
        <v>2110921663.04</v>
      </c>
      <c r="G885" s="58">
        <v>0</v>
      </c>
      <c r="H885" s="48"/>
      <c r="I885" s="56">
        <v>0</v>
      </c>
      <c r="J885" s="57">
        <v>0</v>
      </c>
      <c r="K885" s="58">
        <v>0</v>
      </c>
      <c r="L885" s="48"/>
      <c r="M885" s="56">
        <v>0</v>
      </c>
      <c r="N885" s="57">
        <v>0</v>
      </c>
      <c r="O885" s="58">
        <v>0</v>
      </c>
      <c r="P885" s="48"/>
      <c r="Q885" s="56">
        <v>2110921663.04</v>
      </c>
      <c r="R885" s="57">
        <v>2110921663.04</v>
      </c>
      <c r="S885" s="58">
        <v>0</v>
      </c>
      <c r="T885" s="6"/>
    </row>
    <row r="886" spans="2:20" ht="25.5" customHeight="1">
      <c r="B886" s="1"/>
      <c r="C886" s="13" t="s">
        <v>1835</v>
      </c>
      <c r="D886" s="11"/>
      <c r="E886" s="52">
        <v>0</v>
      </c>
      <c r="F886" s="53">
        <v>0</v>
      </c>
      <c r="G886" s="54">
        <v>0</v>
      </c>
      <c r="H886" s="55"/>
      <c r="I886" s="52">
        <v>0</v>
      </c>
      <c r="J886" s="53">
        <v>0</v>
      </c>
      <c r="K886" s="54">
        <v>0</v>
      </c>
      <c r="L886" s="55"/>
      <c r="M886" s="52">
        <v>0</v>
      </c>
      <c r="N886" s="53">
        <v>0</v>
      </c>
      <c r="O886" s="54">
        <v>0</v>
      </c>
      <c r="P886" s="55"/>
      <c r="Q886" s="52">
        <v>0</v>
      </c>
      <c r="R886" s="53">
        <v>0</v>
      </c>
      <c r="S886" s="54">
        <v>0</v>
      </c>
      <c r="T886" s="6"/>
    </row>
    <row r="887" spans="2:20" ht="25.5" customHeight="1">
      <c r="B887" s="1"/>
      <c r="C887" s="14" t="s">
        <v>1836</v>
      </c>
      <c r="D887" s="12"/>
      <c r="E887" s="56">
        <v>0</v>
      </c>
      <c r="F887" s="57">
        <v>0</v>
      </c>
      <c r="G887" s="58">
        <v>0</v>
      </c>
      <c r="H887" s="48"/>
      <c r="I887" s="56">
        <v>311038401.52999997</v>
      </c>
      <c r="J887" s="57">
        <v>0</v>
      </c>
      <c r="K887" s="58">
        <v>311038401.52999997</v>
      </c>
      <c r="L887" s="48"/>
      <c r="M887" s="56">
        <v>6501809.4299999997</v>
      </c>
      <c r="N887" s="57">
        <v>0</v>
      </c>
      <c r="O887" s="58">
        <v>6501809.4299999997</v>
      </c>
      <c r="P887" s="48"/>
      <c r="Q887" s="56">
        <v>317540210.95999998</v>
      </c>
      <c r="R887" s="57">
        <v>0</v>
      </c>
      <c r="S887" s="58">
        <v>317540210.95999998</v>
      </c>
      <c r="T887" s="6"/>
    </row>
    <row r="888" spans="2:20" ht="25.5" customHeight="1">
      <c r="B888" s="1"/>
      <c r="C888" s="13" t="s">
        <v>1837</v>
      </c>
      <c r="D888" s="11"/>
      <c r="E888" s="52">
        <v>0</v>
      </c>
      <c r="F888" s="53">
        <v>0</v>
      </c>
      <c r="G888" s="54">
        <v>0</v>
      </c>
      <c r="H888" s="55"/>
      <c r="I888" s="52">
        <v>311038401.52999997</v>
      </c>
      <c r="J888" s="53">
        <v>0</v>
      </c>
      <c r="K888" s="54">
        <v>311038401.52999997</v>
      </c>
      <c r="L888" s="55"/>
      <c r="M888" s="52">
        <v>6501809.4299999997</v>
      </c>
      <c r="N888" s="53">
        <v>0</v>
      </c>
      <c r="O888" s="54">
        <v>6501809.4299999997</v>
      </c>
      <c r="P888" s="55"/>
      <c r="Q888" s="52">
        <v>317540210.95999998</v>
      </c>
      <c r="R888" s="53">
        <v>0</v>
      </c>
      <c r="S888" s="54">
        <v>317540210.95999998</v>
      </c>
      <c r="T888" s="6"/>
    </row>
    <row r="889" spans="2:20">
      <c r="B889" s="1"/>
      <c r="C889" s="14" t="s">
        <v>1838</v>
      </c>
      <c r="D889" s="12"/>
      <c r="E889" s="56">
        <v>298144693912.19</v>
      </c>
      <c r="F889" s="57">
        <v>126304842.51001</v>
      </c>
      <c r="G889" s="58">
        <v>298018389069.67999</v>
      </c>
      <c r="H889" s="48"/>
      <c r="I889" s="56">
        <v>34675442539.349998</v>
      </c>
      <c r="J889" s="57">
        <v>601559323.67999995</v>
      </c>
      <c r="K889" s="58">
        <v>34073883215.669998</v>
      </c>
      <c r="L889" s="48"/>
      <c r="M889" s="56">
        <v>9493016258.4400005</v>
      </c>
      <c r="N889" s="57">
        <v>1189514521.23</v>
      </c>
      <c r="O889" s="58">
        <v>8303501737.21</v>
      </c>
      <c r="P889" s="48"/>
      <c r="Q889" s="56">
        <v>342313152709.97998</v>
      </c>
      <c r="R889" s="57">
        <v>1917378687.4199829</v>
      </c>
      <c r="S889" s="58">
        <v>340395774022.56</v>
      </c>
      <c r="T889" s="6"/>
    </row>
    <row r="890" spans="2:20" ht="25.5" customHeight="1">
      <c r="B890" s="1"/>
      <c r="C890" s="13" t="s">
        <v>1839</v>
      </c>
      <c r="D890" s="11"/>
      <c r="E890" s="52">
        <v>298018389069.67999</v>
      </c>
      <c r="F890" s="53">
        <v>0</v>
      </c>
      <c r="G890" s="54">
        <v>298018389069.67999</v>
      </c>
      <c r="H890" s="55"/>
      <c r="I890" s="52">
        <v>34073883215.669998</v>
      </c>
      <c r="J890" s="53">
        <v>0</v>
      </c>
      <c r="K890" s="54">
        <v>34073883215.669998</v>
      </c>
      <c r="L890" s="55"/>
      <c r="M890" s="52">
        <v>8303501737.21</v>
      </c>
      <c r="N890" s="53">
        <v>0</v>
      </c>
      <c r="O890" s="54">
        <v>8303501737.21</v>
      </c>
      <c r="P890" s="55"/>
      <c r="Q890" s="52">
        <v>340395774022.56</v>
      </c>
      <c r="R890" s="53">
        <v>0</v>
      </c>
      <c r="S890" s="54">
        <v>340395774022.56</v>
      </c>
      <c r="T890" s="6"/>
    </row>
    <row r="891" spans="2:20">
      <c r="B891" s="1"/>
      <c r="C891" s="14" t="s">
        <v>1840</v>
      </c>
      <c r="D891" s="12"/>
      <c r="E891" s="56">
        <v>126264075.29000001</v>
      </c>
      <c r="F891" s="57">
        <v>126264075.29000001</v>
      </c>
      <c r="G891" s="58">
        <v>0</v>
      </c>
      <c r="H891" s="48"/>
      <c r="I891" s="56">
        <v>69610845.719999999</v>
      </c>
      <c r="J891" s="57">
        <v>69610845.719999999</v>
      </c>
      <c r="K891" s="58">
        <v>0</v>
      </c>
      <c r="L891" s="48"/>
      <c r="M891" s="56">
        <v>89678751.260000005</v>
      </c>
      <c r="N891" s="57">
        <v>89678751.260000005</v>
      </c>
      <c r="O891" s="58">
        <v>0</v>
      </c>
      <c r="P891" s="48"/>
      <c r="Q891" s="56">
        <v>285553672.26999998</v>
      </c>
      <c r="R891" s="57">
        <v>285553672.26999998</v>
      </c>
      <c r="S891" s="58">
        <v>0</v>
      </c>
      <c r="T891" s="6"/>
    </row>
    <row r="892" spans="2:20" ht="25.5" customHeight="1">
      <c r="B892" s="1"/>
      <c r="C892" s="13" t="s">
        <v>1841</v>
      </c>
      <c r="D892" s="11"/>
      <c r="E892" s="52">
        <v>0</v>
      </c>
      <c r="F892" s="53">
        <v>0</v>
      </c>
      <c r="G892" s="54">
        <v>0</v>
      </c>
      <c r="H892" s="55"/>
      <c r="I892" s="52">
        <v>531450374.75</v>
      </c>
      <c r="J892" s="53">
        <v>531450374.75</v>
      </c>
      <c r="K892" s="54">
        <v>0</v>
      </c>
      <c r="L892" s="55"/>
      <c r="M892" s="52">
        <v>71247109.790000007</v>
      </c>
      <c r="N892" s="53">
        <v>71247109.790000007</v>
      </c>
      <c r="O892" s="54">
        <v>0</v>
      </c>
      <c r="P892" s="55"/>
      <c r="Q892" s="52">
        <v>602697484.53999996</v>
      </c>
      <c r="R892" s="53">
        <v>602697484.53999996</v>
      </c>
      <c r="S892" s="54">
        <v>0</v>
      </c>
      <c r="T892" s="6"/>
    </row>
    <row r="893" spans="2:20" ht="25.5" customHeight="1">
      <c r="B893" s="1"/>
      <c r="C893" s="14" t="s">
        <v>1842</v>
      </c>
      <c r="D893" s="12"/>
      <c r="E893" s="56">
        <v>3365.58</v>
      </c>
      <c r="F893" s="57">
        <v>3365.58</v>
      </c>
      <c r="G893" s="58">
        <v>0</v>
      </c>
      <c r="H893" s="48"/>
      <c r="I893" s="56">
        <v>0</v>
      </c>
      <c r="J893" s="57">
        <v>0</v>
      </c>
      <c r="K893" s="58">
        <v>0</v>
      </c>
      <c r="L893" s="48"/>
      <c r="M893" s="56">
        <v>10547954.07</v>
      </c>
      <c r="N893" s="57">
        <v>10547954.07</v>
      </c>
      <c r="O893" s="58">
        <v>0</v>
      </c>
      <c r="P893" s="48"/>
      <c r="Q893" s="56">
        <v>10551319.65</v>
      </c>
      <c r="R893" s="57">
        <v>10551319.65</v>
      </c>
      <c r="S893" s="58">
        <v>0</v>
      </c>
      <c r="T893" s="6"/>
    </row>
    <row r="894" spans="2:20" ht="25.5" customHeight="1">
      <c r="B894" s="1"/>
      <c r="C894" s="13" t="s">
        <v>1843</v>
      </c>
      <c r="D894" s="11"/>
      <c r="E894" s="52">
        <v>37401.64</v>
      </c>
      <c r="F894" s="53">
        <v>37401.64</v>
      </c>
      <c r="G894" s="54">
        <v>0</v>
      </c>
      <c r="H894" s="55"/>
      <c r="I894" s="52">
        <v>498103.21</v>
      </c>
      <c r="J894" s="53">
        <v>498103.21</v>
      </c>
      <c r="K894" s="54">
        <v>0</v>
      </c>
      <c r="L894" s="55"/>
      <c r="M894" s="52">
        <v>1018040706.11</v>
      </c>
      <c r="N894" s="53">
        <v>1018040706.11</v>
      </c>
      <c r="O894" s="54">
        <v>0</v>
      </c>
      <c r="P894" s="55"/>
      <c r="Q894" s="52">
        <v>1018576210.96</v>
      </c>
      <c r="R894" s="53">
        <v>1018576210.96</v>
      </c>
      <c r="S894" s="54">
        <v>0</v>
      </c>
      <c r="T894" s="6"/>
    </row>
    <row r="895" spans="2:20">
      <c r="B895" s="1"/>
      <c r="C895" s="14" t="s">
        <v>1844</v>
      </c>
      <c r="D895" s="12"/>
      <c r="E895" s="56">
        <v>0.1</v>
      </c>
      <c r="F895" s="57">
        <v>0</v>
      </c>
      <c r="G895" s="58">
        <v>0.1</v>
      </c>
      <c r="H895" s="48"/>
      <c r="I895" s="56">
        <v>14179480.82</v>
      </c>
      <c r="J895" s="57">
        <v>0</v>
      </c>
      <c r="K895" s="58">
        <v>14179480.82</v>
      </c>
      <c r="L895" s="48"/>
      <c r="M895" s="56">
        <v>43221344.75</v>
      </c>
      <c r="N895" s="57">
        <v>0</v>
      </c>
      <c r="O895" s="58">
        <v>43221344.75</v>
      </c>
      <c r="P895" s="48"/>
      <c r="Q895" s="56">
        <v>57400825.670000002</v>
      </c>
      <c r="R895" s="57">
        <v>0</v>
      </c>
      <c r="S895" s="58">
        <v>57400825.670000002</v>
      </c>
      <c r="T895" s="6"/>
    </row>
    <row r="896" spans="2:20">
      <c r="B896" s="1"/>
      <c r="C896" s="13" t="s">
        <v>1845</v>
      </c>
      <c r="D896" s="11"/>
      <c r="E896" s="52">
        <v>0.1</v>
      </c>
      <c r="F896" s="53">
        <v>0</v>
      </c>
      <c r="G896" s="54">
        <v>0.1</v>
      </c>
      <c r="H896" s="55"/>
      <c r="I896" s="52">
        <v>14179480.82</v>
      </c>
      <c r="J896" s="53">
        <v>0</v>
      </c>
      <c r="K896" s="54">
        <v>14179480.82</v>
      </c>
      <c r="L896" s="55"/>
      <c r="M896" s="52">
        <v>43221344.75</v>
      </c>
      <c r="N896" s="53">
        <v>0</v>
      </c>
      <c r="O896" s="54">
        <v>43221344.75</v>
      </c>
      <c r="P896" s="55"/>
      <c r="Q896" s="52">
        <v>57400825.670000002</v>
      </c>
      <c r="R896" s="53">
        <v>0</v>
      </c>
      <c r="S896" s="54">
        <v>57400825.670000002</v>
      </c>
      <c r="T896" s="6"/>
    </row>
    <row r="897" spans="2:20">
      <c r="B897" s="1"/>
      <c r="C897" s="14" t="s">
        <v>1846</v>
      </c>
      <c r="D897" s="12"/>
      <c r="E897" s="56">
        <v>0</v>
      </c>
      <c r="F897" s="57">
        <v>0</v>
      </c>
      <c r="G897" s="58">
        <v>0</v>
      </c>
      <c r="H897" s="48"/>
      <c r="I897" s="56">
        <v>0</v>
      </c>
      <c r="J897" s="57">
        <v>0</v>
      </c>
      <c r="K897" s="58">
        <v>0</v>
      </c>
      <c r="L897" s="48"/>
      <c r="M897" s="56">
        <v>0</v>
      </c>
      <c r="N897" s="57">
        <v>0</v>
      </c>
      <c r="O897" s="58">
        <v>0</v>
      </c>
      <c r="P897" s="48"/>
      <c r="Q897" s="56">
        <v>0</v>
      </c>
      <c r="R897" s="57">
        <v>0</v>
      </c>
      <c r="S897" s="58">
        <v>0</v>
      </c>
      <c r="T897" s="6"/>
    </row>
    <row r="898" spans="2:20">
      <c r="B898" s="1"/>
      <c r="C898" s="13" t="s">
        <v>1847</v>
      </c>
      <c r="D898" s="11"/>
      <c r="E898" s="52">
        <v>0</v>
      </c>
      <c r="F898" s="53">
        <v>0</v>
      </c>
      <c r="G898" s="54">
        <v>0</v>
      </c>
      <c r="H898" s="55"/>
      <c r="I898" s="52">
        <v>0</v>
      </c>
      <c r="J898" s="53">
        <v>0</v>
      </c>
      <c r="K898" s="54">
        <v>0</v>
      </c>
      <c r="L898" s="55"/>
      <c r="M898" s="52">
        <v>0</v>
      </c>
      <c r="N898" s="53">
        <v>0</v>
      </c>
      <c r="O898" s="54">
        <v>0</v>
      </c>
      <c r="P898" s="55"/>
      <c r="Q898" s="52">
        <v>0</v>
      </c>
      <c r="R898" s="53">
        <v>0</v>
      </c>
      <c r="S898" s="54">
        <v>0</v>
      </c>
      <c r="T898" s="6"/>
    </row>
    <row r="899" spans="2:20">
      <c r="B899" s="1"/>
      <c r="C899" s="14" t="s">
        <v>1848</v>
      </c>
      <c r="D899" s="12"/>
      <c r="E899" s="56">
        <v>0</v>
      </c>
      <c r="F899" s="57">
        <v>0</v>
      </c>
      <c r="G899" s="58">
        <v>0</v>
      </c>
      <c r="H899" s="48"/>
      <c r="I899" s="56">
        <v>0</v>
      </c>
      <c r="J899" s="57">
        <v>0</v>
      </c>
      <c r="K899" s="58">
        <v>0</v>
      </c>
      <c r="L899" s="48"/>
      <c r="M899" s="56">
        <v>0</v>
      </c>
      <c r="N899" s="57">
        <v>0</v>
      </c>
      <c r="O899" s="58">
        <v>0</v>
      </c>
      <c r="P899" s="48"/>
      <c r="Q899" s="56">
        <v>0</v>
      </c>
      <c r="R899" s="57">
        <v>0</v>
      </c>
      <c r="S899" s="58">
        <v>0</v>
      </c>
      <c r="T899" s="6"/>
    </row>
    <row r="900" spans="2:20">
      <c r="B900" s="1"/>
      <c r="C900" s="13" t="s">
        <v>1849</v>
      </c>
      <c r="D900" s="11"/>
      <c r="E900" s="52">
        <v>0</v>
      </c>
      <c r="F900" s="53">
        <v>0</v>
      </c>
      <c r="G900" s="54">
        <v>0</v>
      </c>
      <c r="H900" s="55"/>
      <c r="I900" s="52">
        <v>0</v>
      </c>
      <c r="J900" s="53">
        <v>0</v>
      </c>
      <c r="K900" s="54">
        <v>0</v>
      </c>
      <c r="L900" s="55"/>
      <c r="M900" s="52">
        <v>0</v>
      </c>
      <c r="N900" s="53">
        <v>0</v>
      </c>
      <c r="O900" s="54">
        <v>0</v>
      </c>
      <c r="P900" s="55"/>
      <c r="Q900" s="52">
        <v>0</v>
      </c>
      <c r="R900" s="53">
        <v>0</v>
      </c>
      <c r="S900" s="54">
        <v>0</v>
      </c>
      <c r="T900" s="6"/>
    </row>
    <row r="901" spans="2:20" ht="25.5" customHeight="1">
      <c r="B901" s="1"/>
      <c r="C901" s="14" t="s">
        <v>1850</v>
      </c>
      <c r="D901" s="12"/>
      <c r="E901" s="56">
        <v>110958879570.94</v>
      </c>
      <c r="F901" s="57">
        <v>0</v>
      </c>
      <c r="G901" s="58">
        <v>110958879570.94</v>
      </c>
      <c r="H901" s="48"/>
      <c r="I901" s="56">
        <v>9420136711.5400009</v>
      </c>
      <c r="J901" s="57">
        <v>0</v>
      </c>
      <c r="K901" s="58">
        <v>9420136711.5400009</v>
      </c>
      <c r="L901" s="48"/>
      <c r="M901" s="56">
        <v>15105524415.530001</v>
      </c>
      <c r="N901" s="57">
        <v>0</v>
      </c>
      <c r="O901" s="58">
        <v>15105524415.530001</v>
      </c>
      <c r="P901" s="48"/>
      <c r="Q901" s="56">
        <v>135484540698.00999</v>
      </c>
      <c r="R901" s="57">
        <v>0</v>
      </c>
      <c r="S901" s="58">
        <v>135484540698.00999</v>
      </c>
      <c r="T901" s="6"/>
    </row>
    <row r="902" spans="2:20">
      <c r="B902" s="1"/>
      <c r="C902" s="13" t="s">
        <v>1851</v>
      </c>
      <c r="D902" s="11"/>
      <c r="E902" s="52">
        <v>93772410929.580002</v>
      </c>
      <c r="F902" s="53">
        <v>0</v>
      </c>
      <c r="G902" s="54">
        <v>93772410929.580002</v>
      </c>
      <c r="H902" s="55"/>
      <c r="I902" s="52">
        <v>2938406671.71</v>
      </c>
      <c r="J902" s="53">
        <v>0</v>
      </c>
      <c r="K902" s="54">
        <v>2938406671.71</v>
      </c>
      <c r="L902" s="55"/>
      <c r="M902" s="52">
        <v>5428281341.1599998</v>
      </c>
      <c r="N902" s="53">
        <v>0</v>
      </c>
      <c r="O902" s="54">
        <v>5428281341.1599998</v>
      </c>
      <c r="P902" s="55"/>
      <c r="Q902" s="52">
        <v>102139098942.45</v>
      </c>
      <c r="R902" s="53">
        <v>-1.5E-5</v>
      </c>
      <c r="S902" s="54">
        <v>102139098942.45</v>
      </c>
      <c r="T902" s="6"/>
    </row>
    <row r="903" spans="2:20">
      <c r="B903" s="1"/>
      <c r="C903" s="14" t="s">
        <v>1852</v>
      </c>
      <c r="D903" s="12"/>
      <c r="E903" s="56">
        <v>93772410929.580002</v>
      </c>
      <c r="F903" s="57">
        <v>0</v>
      </c>
      <c r="G903" s="58">
        <v>93772410929.580002</v>
      </c>
      <c r="H903" s="48"/>
      <c r="I903" s="56">
        <v>2938406671.71</v>
      </c>
      <c r="J903" s="57">
        <v>0</v>
      </c>
      <c r="K903" s="58">
        <v>2938406671.71</v>
      </c>
      <c r="L903" s="48"/>
      <c r="M903" s="56">
        <v>5428281341.1599998</v>
      </c>
      <c r="N903" s="57">
        <v>0</v>
      </c>
      <c r="O903" s="58">
        <v>5428281341.1599998</v>
      </c>
      <c r="P903" s="48"/>
      <c r="Q903" s="56">
        <v>102139098942.45</v>
      </c>
      <c r="R903" s="57">
        <v>0</v>
      </c>
      <c r="S903" s="58">
        <v>102139098942.45</v>
      </c>
      <c r="T903" s="6"/>
    </row>
    <row r="904" spans="2:20">
      <c r="B904" s="1"/>
      <c r="C904" s="13" t="s">
        <v>1853</v>
      </c>
      <c r="D904" s="11"/>
      <c r="E904" s="52">
        <v>17186468641.360001</v>
      </c>
      <c r="F904" s="53">
        <v>0</v>
      </c>
      <c r="G904" s="54">
        <v>17186468641.360001</v>
      </c>
      <c r="H904" s="55"/>
      <c r="I904" s="52">
        <v>6481730039.8299999</v>
      </c>
      <c r="J904" s="53">
        <v>0</v>
      </c>
      <c r="K904" s="54">
        <v>6481730039.8299999</v>
      </c>
      <c r="L904" s="55"/>
      <c r="M904" s="52">
        <v>9677243074.3700008</v>
      </c>
      <c r="N904" s="53">
        <v>0</v>
      </c>
      <c r="O904" s="54">
        <v>9677243074.3700008</v>
      </c>
      <c r="P904" s="55"/>
      <c r="Q904" s="52">
        <v>33345441755.560001</v>
      </c>
      <c r="R904" s="53">
        <v>-3.9999999999999998E-6</v>
      </c>
      <c r="S904" s="54">
        <v>33345441755.560009</v>
      </c>
      <c r="T904" s="6"/>
    </row>
    <row r="905" spans="2:20">
      <c r="B905" s="1"/>
      <c r="C905" s="14" t="s">
        <v>1854</v>
      </c>
      <c r="D905" s="12"/>
      <c r="E905" s="56">
        <v>17186468641.360001</v>
      </c>
      <c r="F905" s="57">
        <v>0</v>
      </c>
      <c r="G905" s="58">
        <v>17186468641.360001</v>
      </c>
      <c r="H905" s="48"/>
      <c r="I905" s="56">
        <v>6481730039.8299999</v>
      </c>
      <c r="J905" s="57">
        <v>0</v>
      </c>
      <c r="K905" s="58">
        <v>6481730039.8299999</v>
      </c>
      <c r="L905" s="48"/>
      <c r="M905" s="56">
        <v>9677243074.3700008</v>
      </c>
      <c r="N905" s="57">
        <v>0</v>
      </c>
      <c r="O905" s="58">
        <v>9677243074.3700008</v>
      </c>
      <c r="P905" s="48"/>
      <c r="Q905" s="56">
        <v>33345441755.560001</v>
      </c>
      <c r="R905" s="57">
        <v>0</v>
      </c>
      <c r="S905" s="58">
        <v>33345441755.560001</v>
      </c>
      <c r="T905" s="6"/>
    </row>
    <row r="906" spans="2:20">
      <c r="B906" s="1"/>
      <c r="C906" s="13" t="s">
        <v>1855</v>
      </c>
      <c r="D906" s="11"/>
      <c r="E906" s="52">
        <v>43042760020.860001</v>
      </c>
      <c r="F906" s="53">
        <v>0</v>
      </c>
      <c r="G906" s="54">
        <v>43042760020.860001</v>
      </c>
      <c r="H906" s="55"/>
      <c r="I906" s="52">
        <v>0</v>
      </c>
      <c r="J906" s="53">
        <v>0</v>
      </c>
      <c r="K906" s="54">
        <v>0</v>
      </c>
      <c r="L906" s="55"/>
      <c r="M906" s="52">
        <v>78662.44</v>
      </c>
      <c r="N906" s="53">
        <v>0</v>
      </c>
      <c r="O906" s="54">
        <v>78662.44</v>
      </c>
      <c r="P906" s="55"/>
      <c r="Q906" s="52">
        <v>43042838683.300003</v>
      </c>
      <c r="R906" s="53">
        <v>0</v>
      </c>
      <c r="S906" s="54">
        <v>43042838683.300003</v>
      </c>
      <c r="T906" s="6"/>
    </row>
    <row r="907" spans="2:20">
      <c r="B907" s="1"/>
      <c r="C907" s="14" t="s">
        <v>1856</v>
      </c>
      <c r="D907" s="12"/>
      <c r="E907" s="56">
        <v>43042760020.860001</v>
      </c>
      <c r="F907" s="57">
        <v>0</v>
      </c>
      <c r="G907" s="58">
        <v>43042760020.860001</v>
      </c>
      <c r="H907" s="48"/>
      <c r="I907" s="56">
        <v>0</v>
      </c>
      <c r="J907" s="57">
        <v>0</v>
      </c>
      <c r="K907" s="58">
        <v>0</v>
      </c>
      <c r="L907" s="48"/>
      <c r="M907" s="56">
        <v>78662.44</v>
      </c>
      <c r="N907" s="57">
        <v>0</v>
      </c>
      <c r="O907" s="58">
        <v>78662.44</v>
      </c>
      <c r="P907" s="48"/>
      <c r="Q907" s="56">
        <v>43042838683.300003</v>
      </c>
      <c r="R907" s="57">
        <v>0</v>
      </c>
      <c r="S907" s="58">
        <v>43042838683.300003</v>
      </c>
      <c r="T907" s="6"/>
    </row>
    <row r="908" spans="2:20">
      <c r="B908" s="1"/>
      <c r="C908" s="13" t="s">
        <v>1857</v>
      </c>
      <c r="D908" s="11"/>
      <c r="E908" s="52">
        <v>43042760020.860001</v>
      </c>
      <c r="F908" s="53">
        <v>0</v>
      </c>
      <c r="G908" s="54">
        <v>43042760020.860001</v>
      </c>
      <c r="H908" s="55"/>
      <c r="I908" s="52">
        <v>0</v>
      </c>
      <c r="J908" s="53">
        <v>0</v>
      </c>
      <c r="K908" s="54">
        <v>0</v>
      </c>
      <c r="L908" s="55"/>
      <c r="M908" s="52">
        <v>78662.44</v>
      </c>
      <c r="N908" s="53">
        <v>0</v>
      </c>
      <c r="O908" s="54">
        <v>78662.44</v>
      </c>
      <c r="P908" s="55"/>
      <c r="Q908" s="52">
        <v>43042838683.300003</v>
      </c>
      <c r="R908" s="53">
        <v>0</v>
      </c>
      <c r="S908" s="54">
        <v>43042838683.300003</v>
      </c>
      <c r="T908" s="6"/>
    </row>
    <row r="909" spans="2:20" ht="25.5" customHeight="1">
      <c r="B909" s="1"/>
      <c r="C909" s="14" t="s">
        <v>1858</v>
      </c>
      <c r="D909" s="12"/>
      <c r="E909" s="56">
        <v>537838625.57000005</v>
      </c>
      <c r="F909" s="57">
        <v>208833289.18000001</v>
      </c>
      <c r="G909" s="58">
        <v>329005336.38999999</v>
      </c>
      <c r="H909" s="48"/>
      <c r="I909" s="56">
        <v>5849574757.8699999</v>
      </c>
      <c r="J909" s="57">
        <v>66677328.009999998</v>
      </c>
      <c r="K909" s="58">
        <v>5782897429.8599997</v>
      </c>
      <c r="L909" s="48"/>
      <c r="M909" s="56">
        <v>3998504107.1900001</v>
      </c>
      <c r="N909" s="57">
        <v>88085278.049999997</v>
      </c>
      <c r="O909" s="58">
        <v>3910418829.1399999</v>
      </c>
      <c r="P909" s="48"/>
      <c r="Q909" s="56">
        <v>10385917490.629999</v>
      </c>
      <c r="R909" s="57">
        <v>363595895.24000001</v>
      </c>
      <c r="S909" s="58">
        <v>10022321595.389999</v>
      </c>
      <c r="T909" s="6"/>
    </row>
    <row r="910" spans="2:20" ht="25.5" customHeight="1">
      <c r="B910" s="1"/>
      <c r="C910" s="13" t="s">
        <v>1859</v>
      </c>
      <c r="D910" s="11"/>
      <c r="E910" s="52">
        <v>329005336.38999999</v>
      </c>
      <c r="F910" s="53">
        <v>0</v>
      </c>
      <c r="G910" s="54">
        <v>329005336.38999999</v>
      </c>
      <c r="H910" s="55"/>
      <c r="I910" s="52">
        <v>5782897429.8599997</v>
      </c>
      <c r="J910" s="53">
        <v>0</v>
      </c>
      <c r="K910" s="54">
        <v>5782897429.8599997</v>
      </c>
      <c r="L910" s="55"/>
      <c r="M910" s="52">
        <v>3910418829.1399999</v>
      </c>
      <c r="N910" s="53">
        <v>0</v>
      </c>
      <c r="O910" s="54">
        <v>3910418829.1399999</v>
      </c>
      <c r="P910" s="55"/>
      <c r="Q910" s="52">
        <v>10022321595.389999</v>
      </c>
      <c r="R910" s="53">
        <v>0</v>
      </c>
      <c r="S910" s="54">
        <v>10022321595.389999</v>
      </c>
      <c r="T910" s="6"/>
    </row>
    <row r="911" spans="2:20" ht="25.5" customHeight="1">
      <c r="B911" s="1"/>
      <c r="C911" s="14" t="s">
        <v>1860</v>
      </c>
      <c r="D911" s="12"/>
      <c r="E911" s="56">
        <v>24417841.93</v>
      </c>
      <c r="F911" s="57">
        <v>24417841.93</v>
      </c>
      <c r="G911" s="58">
        <v>0</v>
      </c>
      <c r="H911" s="48"/>
      <c r="I911" s="56">
        <v>66659616.810000002</v>
      </c>
      <c r="J911" s="57">
        <v>66659616.810000002</v>
      </c>
      <c r="K911" s="58">
        <v>0</v>
      </c>
      <c r="L911" s="48"/>
      <c r="M911" s="56">
        <v>74912322.549999997</v>
      </c>
      <c r="N911" s="57">
        <v>74912322.549999997</v>
      </c>
      <c r="O911" s="58">
        <v>0</v>
      </c>
      <c r="P911" s="48"/>
      <c r="Q911" s="56">
        <v>165989781.28999999</v>
      </c>
      <c r="R911" s="57">
        <v>165989781.28999999</v>
      </c>
      <c r="S911" s="58">
        <v>0</v>
      </c>
      <c r="T911" s="6"/>
    </row>
    <row r="912" spans="2:20" ht="25.5" customHeight="1">
      <c r="B912" s="1"/>
      <c r="C912" s="13" t="s">
        <v>1861</v>
      </c>
      <c r="D912" s="11"/>
      <c r="E912" s="52">
        <v>0</v>
      </c>
      <c r="F912" s="53">
        <v>0</v>
      </c>
      <c r="G912" s="54">
        <v>0</v>
      </c>
      <c r="H912" s="55"/>
      <c r="I912" s="52">
        <v>17711.2</v>
      </c>
      <c r="J912" s="53">
        <v>17711.2</v>
      </c>
      <c r="K912" s="54">
        <v>0</v>
      </c>
      <c r="L912" s="55"/>
      <c r="M912" s="52">
        <v>5851663.5899999999</v>
      </c>
      <c r="N912" s="53">
        <v>5851663.5899999999</v>
      </c>
      <c r="O912" s="54">
        <v>0</v>
      </c>
      <c r="P912" s="55"/>
      <c r="Q912" s="52">
        <v>5869374.79</v>
      </c>
      <c r="R912" s="53">
        <v>5869374.79</v>
      </c>
      <c r="S912" s="54">
        <v>0</v>
      </c>
      <c r="T912" s="6"/>
    </row>
    <row r="913" spans="2:20" ht="25.5" customHeight="1">
      <c r="B913" s="1"/>
      <c r="C913" s="14" t="s">
        <v>1862</v>
      </c>
      <c r="D913" s="12"/>
      <c r="E913" s="56">
        <v>184409418.27000001</v>
      </c>
      <c r="F913" s="57">
        <v>184409418.27000001</v>
      </c>
      <c r="G913" s="58">
        <v>0</v>
      </c>
      <c r="H913" s="48"/>
      <c r="I913" s="56">
        <v>0</v>
      </c>
      <c r="J913" s="57">
        <v>0</v>
      </c>
      <c r="K913" s="58">
        <v>0</v>
      </c>
      <c r="L913" s="48"/>
      <c r="M913" s="56">
        <v>315142.40000000002</v>
      </c>
      <c r="N913" s="57">
        <v>315142.40000000002</v>
      </c>
      <c r="O913" s="58">
        <v>0</v>
      </c>
      <c r="P913" s="48"/>
      <c r="Q913" s="56">
        <v>184724560.66999999</v>
      </c>
      <c r="R913" s="57">
        <v>184724560.66999999</v>
      </c>
      <c r="S913" s="58">
        <v>0</v>
      </c>
      <c r="T913" s="6"/>
    </row>
    <row r="914" spans="2:20" ht="25.5" customHeight="1">
      <c r="B914" s="1"/>
      <c r="C914" s="13" t="s">
        <v>1863</v>
      </c>
      <c r="D914" s="11"/>
      <c r="E914" s="52">
        <v>6028.98</v>
      </c>
      <c r="F914" s="53">
        <v>6028.98</v>
      </c>
      <c r="G914" s="54">
        <v>0</v>
      </c>
      <c r="H914" s="55"/>
      <c r="I914" s="52">
        <v>0</v>
      </c>
      <c r="J914" s="53">
        <v>0</v>
      </c>
      <c r="K914" s="54">
        <v>0</v>
      </c>
      <c r="L914" s="55"/>
      <c r="M914" s="52">
        <v>7006149.5099999998</v>
      </c>
      <c r="N914" s="53">
        <v>7006149.5099999998</v>
      </c>
      <c r="O914" s="54">
        <v>0</v>
      </c>
      <c r="P914" s="55"/>
      <c r="Q914" s="52">
        <v>7012178.4900000002</v>
      </c>
      <c r="R914" s="53">
        <v>7012178.4900000002</v>
      </c>
      <c r="S914" s="54">
        <v>0</v>
      </c>
      <c r="T914" s="6"/>
    </row>
    <row r="915" spans="2:20">
      <c r="B915" s="1"/>
      <c r="C915" s="14" t="s">
        <v>1864</v>
      </c>
      <c r="D915" s="12"/>
      <c r="E915" s="56">
        <v>11465128126413.449</v>
      </c>
      <c r="F915" s="57">
        <v>11459438605772.73</v>
      </c>
      <c r="G915" s="58">
        <v>5689520640.7200003</v>
      </c>
      <c r="H915" s="48"/>
      <c r="I915" s="56">
        <v>1438144922173.05</v>
      </c>
      <c r="J915" s="57">
        <v>884921406829.38</v>
      </c>
      <c r="K915" s="58">
        <v>553223515343.67004</v>
      </c>
      <c r="L915" s="48"/>
      <c r="M915" s="56">
        <v>546571903202.19</v>
      </c>
      <c r="N915" s="57">
        <v>495001884831.73999</v>
      </c>
      <c r="O915" s="58">
        <v>51570018370.449997</v>
      </c>
      <c r="P915" s="48"/>
      <c r="Q915" s="56">
        <v>13449844951788.689</v>
      </c>
      <c r="R915" s="57">
        <v>12839361897433.85</v>
      </c>
      <c r="S915" s="58">
        <v>610483054354.83997</v>
      </c>
      <c r="T915" s="6"/>
    </row>
    <row r="916" spans="2:20">
      <c r="B916" s="1"/>
      <c r="C916" s="13" t="s">
        <v>1865</v>
      </c>
      <c r="D916" s="11"/>
      <c r="E916" s="52">
        <v>11459385799755.4</v>
      </c>
      <c r="F916" s="53">
        <v>11459385799755.4</v>
      </c>
      <c r="G916" s="54">
        <v>0</v>
      </c>
      <c r="H916" s="55"/>
      <c r="I916" s="52">
        <v>676016307658.28003</v>
      </c>
      <c r="J916" s="53">
        <v>676016307658.28003</v>
      </c>
      <c r="K916" s="54">
        <v>0</v>
      </c>
      <c r="L916" s="55"/>
      <c r="M916" s="52">
        <v>150101625884.20001</v>
      </c>
      <c r="N916" s="53">
        <v>150101625884.20001</v>
      </c>
      <c r="O916" s="54">
        <v>0</v>
      </c>
      <c r="P916" s="55"/>
      <c r="Q916" s="52">
        <v>12285503733297.881</v>
      </c>
      <c r="R916" s="53">
        <v>12285503733297.881</v>
      </c>
      <c r="S916" s="54">
        <v>0</v>
      </c>
      <c r="T916" s="6"/>
    </row>
    <row r="917" spans="2:20">
      <c r="B917" s="1"/>
      <c r="C917" s="14" t="s">
        <v>1866</v>
      </c>
      <c r="D917" s="12"/>
      <c r="E917" s="56">
        <v>6362263908556.5195</v>
      </c>
      <c r="F917" s="57">
        <v>6362263908556.5195</v>
      </c>
      <c r="G917" s="58">
        <v>0</v>
      </c>
      <c r="H917" s="48"/>
      <c r="I917" s="56">
        <v>236157243849.12</v>
      </c>
      <c r="J917" s="57">
        <v>236157243849.12</v>
      </c>
      <c r="K917" s="58">
        <v>0</v>
      </c>
      <c r="L917" s="48"/>
      <c r="M917" s="56">
        <v>110507757454.96001</v>
      </c>
      <c r="N917" s="57">
        <v>110507757454.96001</v>
      </c>
      <c r="O917" s="58">
        <v>0</v>
      </c>
      <c r="P917" s="48"/>
      <c r="Q917" s="56">
        <v>6708928909860.5996</v>
      </c>
      <c r="R917" s="57">
        <v>6708928909860.5996</v>
      </c>
      <c r="S917" s="58">
        <v>0</v>
      </c>
      <c r="T917" s="6"/>
    </row>
    <row r="918" spans="2:20" ht="25.5" customHeight="1">
      <c r="B918" s="1"/>
      <c r="C918" s="13" t="s">
        <v>1867</v>
      </c>
      <c r="D918" s="11"/>
      <c r="E918" s="52">
        <v>6362263908556.5195</v>
      </c>
      <c r="F918" s="53">
        <v>6362263908556.5195</v>
      </c>
      <c r="G918" s="54">
        <v>0</v>
      </c>
      <c r="H918" s="55"/>
      <c r="I918" s="52">
        <v>236157243849.12</v>
      </c>
      <c r="J918" s="53">
        <v>236157243849.12</v>
      </c>
      <c r="K918" s="54">
        <v>0</v>
      </c>
      <c r="L918" s="55"/>
      <c r="M918" s="52">
        <v>110507757454.96001</v>
      </c>
      <c r="N918" s="53">
        <v>110507757454.96001</v>
      </c>
      <c r="O918" s="54">
        <v>0</v>
      </c>
      <c r="P918" s="55"/>
      <c r="Q918" s="52">
        <v>6708928909860.5996</v>
      </c>
      <c r="R918" s="53">
        <v>6708928909860.5996</v>
      </c>
      <c r="S918" s="54">
        <v>0</v>
      </c>
      <c r="T918" s="6"/>
    </row>
    <row r="919" spans="2:20" ht="25.5" customHeight="1">
      <c r="B919" s="1"/>
      <c r="C919" s="14" t="s">
        <v>1868</v>
      </c>
      <c r="D919" s="12"/>
      <c r="E919" s="56">
        <v>5086926961198.8799</v>
      </c>
      <c r="F919" s="57">
        <v>5086926961198.8799</v>
      </c>
      <c r="G919" s="58">
        <v>0</v>
      </c>
      <c r="H919" s="48"/>
      <c r="I919" s="56">
        <v>384764330993.27002</v>
      </c>
      <c r="J919" s="57">
        <v>384764330993.27002</v>
      </c>
      <c r="K919" s="58">
        <v>0</v>
      </c>
      <c r="L919" s="48"/>
      <c r="M919" s="56">
        <v>26620418043.830002</v>
      </c>
      <c r="N919" s="57">
        <v>26620418043.830002</v>
      </c>
      <c r="O919" s="58">
        <v>0</v>
      </c>
      <c r="P919" s="48"/>
      <c r="Q919" s="56">
        <v>5498311710235.9785</v>
      </c>
      <c r="R919" s="57">
        <v>5498311710235.9785</v>
      </c>
      <c r="S919" s="58">
        <v>0</v>
      </c>
      <c r="T919" s="6"/>
    </row>
    <row r="920" spans="2:20" ht="25.5" customHeight="1">
      <c r="B920" s="1"/>
      <c r="C920" s="13" t="s">
        <v>1869</v>
      </c>
      <c r="D920" s="11"/>
      <c r="E920" s="52">
        <v>5086926961198.8799</v>
      </c>
      <c r="F920" s="53">
        <v>5086926961198.8799</v>
      </c>
      <c r="G920" s="54">
        <v>0</v>
      </c>
      <c r="H920" s="55"/>
      <c r="I920" s="52">
        <v>384764330993.27002</v>
      </c>
      <c r="J920" s="53">
        <v>384764330993.27002</v>
      </c>
      <c r="K920" s="54">
        <v>0</v>
      </c>
      <c r="L920" s="55"/>
      <c r="M920" s="52">
        <v>26620418043.830002</v>
      </c>
      <c r="N920" s="53">
        <v>26620418043.830002</v>
      </c>
      <c r="O920" s="54">
        <v>0</v>
      </c>
      <c r="P920" s="55"/>
      <c r="Q920" s="52">
        <v>5498311710235.9785</v>
      </c>
      <c r="R920" s="53">
        <v>5498311710235.9785</v>
      </c>
      <c r="S920" s="54">
        <v>0</v>
      </c>
      <c r="T920" s="6"/>
    </row>
    <row r="921" spans="2:20" ht="25.5" customHeight="1">
      <c r="B921" s="1"/>
      <c r="C921" s="14" t="s">
        <v>1870</v>
      </c>
      <c r="D921" s="12"/>
      <c r="E921" s="56">
        <v>0</v>
      </c>
      <c r="F921" s="57">
        <v>0</v>
      </c>
      <c r="G921" s="58">
        <v>0</v>
      </c>
      <c r="H921" s="48"/>
      <c r="I921" s="56">
        <v>55094732815.889999</v>
      </c>
      <c r="J921" s="57">
        <v>55094732815.889999</v>
      </c>
      <c r="K921" s="58">
        <v>0</v>
      </c>
      <c r="L921" s="48"/>
      <c r="M921" s="56">
        <v>12928534083.35</v>
      </c>
      <c r="N921" s="57">
        <v>12928534083.35</v>
      </c>
      <c r="O921" s="58">
        <v>0</v>
      </c>
      <c r="P921" s="48"/>
      <c r="Q921" s="56">
        <v>68023266899.239998</v>
      </c>
      <c r="R921" s="57">
        <v>68023266899.239998</v>
      </c>
      <c r="S921" s="58">
        <v>0</v>
      </c>
      <c r="T921" s="6"/>
    </row>
    <row r="922" spans="2:20" ht="25.5" customHeight="1">
      <c r="B922" s="1"/>
      <c r="C922" s="13" t="s">
        <v>1871</v>
      </c>
      <c r="D922" s="11"/>
      <c r="E922" s="52">
        <v>0</v>
      </c>
      <c r="F922" s="53">
        <v>0</v>
      </c>
      <c r="G922" s="54">
        <v>0</v>
      </c>
      <c r="H922" s="55"/>
      <c r="I922" s="52">
        <v>55094732815.889999</v>
      </c>
      <c r="J922" s="53">
        <v>55094732815.889999</v>
      </c>
      <c r="K922" s="54">
        <v>0</v>
      </c>
      <c r="L922" s="55"/>
      <c r="M922" s="52">
        <v>12928534083.35</v>
      </c>
      <c r="N922" s="53">
        <v>12928534083.35</v>
      </c>
      <c r="O922" s="54">
        <v>0</v>
      </c>
      <c r="P922" s="55"/>
      <c r="Q922" s="52">
        <v>68023266899.239998</v>
      </c>
      <c r="R922" s="53">
        <v>68023266899.239998</v>
      </c>
      <c r="S922" s="54">
        <v>0</v>
      </c>
      <c r="T922" s="6"/>
    </row>
    <row r="923" spans="2:20" ht="25.5" customHeight="1">
      <c r="B923" s="1"/>
      <c r="C923" s="14" t="s">
        <v>1872</v>
      </c>
      <c r="D923" s="12"/>
      <c r="E923" s="56">
        <v>10194930000</v>
      </c>
      <c r="F923" s="57">
        <v>10194930000</v>
      </c>
      <c r="G923" s="58">
        <v>0</v>
      </c>
      <c r="H923" s="48"/>
      <c r="I923" s="56">
        <v>0</v>
      </c>
      <c r="J923" s="57">
        <v>0</v>
      </c>
      <c r="K923" s="58">
        <v>0</v>
      </c>
      <c r="L923" s="48"/>
      <c r="M923" s="56">
        <v>44916302.060000002</v>
      </c>
      <c r="N923" s="57">
        <v>44916302.060000002</v>
      </c>
      <c r="O923" s="58">
        <v>0</v>
      </c>
      <c r="P923" s="48"/>
      <c r="Q923" s="56">
        <v>10239846302.059999</v>
      </c>
      <c r="R923" s="57">
        <v>10239846302.059999</v>
      </c>
      <c r="S923" s="58">
        <v>0</v>
      </c>
      <c r="T923" s="6"/>
    </row>
    <row r="924" spans="2:20" ht="25.5" customHeight="1">
      <c r="B924" s="1"/>
      <c r="C924" s="13" t="s">
        <v>1873</v>
      </c>
      <c r="D924" s="11"/>
      <c r="E924" s="52">
        <v>10194930000</v>
      </c>
      <c r="F924" s="53">
        <v>10194930000</v>
      </c>
      <c r="G924" s="54">
        <v>0</v>
      </c>
      <c r="H924" s="55"/>
      <c r="I924" s="52">
        <v>0</v>
      </c>
      <c r="J924" s="53">
        <v>0</v>
      </c>
      <c r="K924" s="54">
        <v>0</v>
      </c>
      <c r="L924" s="55"/>
      <c r="M924" s="52">
        <v>44916302.060000002</v>
      </c>
      <c r="N924" s="53">
        <v>44916302.060000002</v>
      </c>
      <c r="O924" s="54">
        <v>0</v>
      </c>
      <c r="P924" s="55"/>
      <c r="Q924" s="52">
        <v>10239846302.059999</v>
      </c>
      <c r="R924" s="53">
        <v>10239846302.059999</v>
      </c>
      <c r="S924" s="54">
        <v>0</v>
      </c>
      <c r="T924" s="6"/>
    </row>
    <row r="925" spans="2:20" ht="25.5" customHeight="1">
      <c r="B925" s="1"/>
      <c r="C925" s="14" t="s">
        <v>1874</v>
      </c>
      <c r="D925" s="12"/>
      <c r="E925" s="56">
        <v>0</v>
      </c>
      <c r="F925" s="57">
        <v>0</v>
      </c>
      <c r="G925" s="58">
        <v>0</v>
      </c>
      <c r="H925" s="48"/>
      <c r="I925" s="56">
        <v>0</v>
      </c>
      <c r="J925" s="57">
        <v>0</v>
      </c>
      <c r="K925" s="58">
        <v>0</v>
      </c>
      <c r="L925" s="48"/>
      <c r="M925" s="56">
        <v>0</v>
      </c>
      <c r="N925" s="57">
        <v>0</v>
      </c>
      <c r="O925" s="58">
        <v>0</v>
      </c>
      <c r="P925" s="48"/>
      <c r="Q925" s="56">
        <v>0</v>
      </c>
      <c r="R925" s="57">
        <v>0</v>
      </c>
      <c r="S925" s="58">
        <v>0</v>
      </c>
      <c r="T925" s="6"/>
    </row>
    <row r="926" spans="2:20" ht="25.5" customHeight="1">
      <c r="B926" s="1"/>
      <c r="C926" s="13" t="s">
        <v>1875</v>
      </c>
      <c r="D926" s="11"/>
      <c r="E926" s="52">
        <v>0</v>
      </c>
      <c r="F926" s="53">
        <v>0</v>
      </c>
      <c r="G926" s="54">
        <v>0</v>
      </c>
      <c r="H926" s="55"/>
      <c r="I926" s="52">
        <v>0</v>
      </c>
      <c r="J926" s="53">
        <v>0</v>
      </c>
      <c r="K926" s="54">
        <v>0</v>
      </c>
      <c r="L926" s="55"/>
      <c r="M926" s="52">
        <v>0</v>
      </c>
      <c r="N926" s="53">
        <v>0</v>
      </c>
      <c r="O926" s="54">
        <v>0</v>
      </c>
      <c r="P926" s="55"/>
      <c r="Q926" s="52">
        <v>0</v>
      </c>
      <c r="R926" s="53">
        <v>0</v>
      </c>
      <c r="S926" s="54">
        <v>0</v>
      </c>
      <c r="T926" s="6"/>
    </row>
    <row r="927" spans="2:20">
      <c r="B927" s="1"/>
      <c r="C927" s="14" t="s">
        <v>1876</v>
      </c>
      <c r="D927" s="12"/>
      <c r="E927" s="56">
        <v>1070420692.96</v>
      </c>
      <c r="F927" s="57">
        <v>52806017.329999998</v>
      </c>
      <c r="G927" s="58">
        <v>1017614675.63</v>
      </c>
      <c r="H927" s="48"/>
      <c r="I927" s="56">
        <v>208978930292.44</v>
      </c>
      <c r="J927" s="57">
        <v>208904662743.67999</v>
      </c>
      <c r="K927" s="58">
        <v>74267548.760000005</v>
      </c>
      <c r="L927" s="48"/>
      <c r="M927" s="56">
        <v>372629162236.79999</v>
      </c>
      <c r="N927" s="57">
        <v>344556004595.51001</v>
      </c>
      <c r="O927" s="58">
        <v>28073157641.290001</v>
      </c>
      <c r="P927" s="48"/>
      <c r="Q927" s="56">
        <v>582678513222.19995</v>
      </c>
      <c r="R927" s="57">
        <v>553513473356.5199</v>
      </c>
      <c r="S927" s="58">
        <v>29165039865.68</v>
      </c>
      <c r="T927" s="6"/>
    </row>
    <row r="928" spans="2:20">
      <c r="B928" s="1"/>
      <c r="C928" s="13" t="s">
        <v>1877</v>
      </c>
      <c r="D928" s="11"/>
      <c r="E928" s="52">
        <v>0</v>
      </c>
      <c r="F928" s="53">
        <v>0</v>
      </c>
      <c r="G928" s="54">
        <v>0</v>
      </c>
      <c r="H928" s="55"/>
      <c r="I928" s="52">
        <v>160709746111.79999</v>
      </c>
      <c r="J928" s="53">
        <v>160709746111.79999</v>
      </c>
      <c r="K928" s="54">
        <v>0</v>
      </c>
      <c r="L928" s="55"/>
      <c r="M928" s="52">
        <v>289341499756.98999</v>
      </c>
      <c r="N928" s="53">
        <v>269753054451.29001</v>
      </c>
      <c r="O928" s="54">
        <v>19588445305.700001</v>
      </c>
      <c r="P928" s="55"/>
      <c r="Q928" s="52">
        <v>450051245868.78998</v>
      </c>
      <c r="R928" s="53">
        <v>430462800563.09003</v>
      </c>
      <c r="S928" s="54">
        <v>19588445305.700001</v>
      </c>
      <c r="T928" s="6"/>
    </row>
    <row r="929" spans="2:20" ht="25.5" customHeight="1">
      <c r="B929" s="1"/>
      <c r="C929" s="14" t="s">
        <v>1878</v>
      </c>
      <c r="D929" s="12"/>
      <c r="E929" s="56">
        <v>0</v>
      </c>
      <c r="F929" s="57">
        <v>0</v>
      </c>
      <c r="G929" s="58">
        <v>0</v>
      </c>
      <c r="H929" s="48"/>
      <c r="I929" s="56">
        <v>0</v>
      </c>
      <c r="J929" s="57">
        <v>0</v>
      </c>
      <c r="K929" s="58">
        <v>0</v>
      </c>
      <c r="L929" s="48"/>
      <c r="M929" s="56">
        <v>19588445305.700001</v>
      </c>
      <c r="N929" s="57">
        <v>0</v>
      </c>
      <c r="O929" s="58">
        <v>19588445305.700001</v>
      </c>
      <c r="P929" s="48"/>
      <c r="Q929" s="56">
        <v>19588445305.700001</v>
      </c>
      <c r="R929" s="57">
        <v>0</v>
      </c>
      <c r="S929" s="58">
        <v>19588445305.700001</v>
      </c>
      <c r="T929" s="6"/>
    </row>
    <row r="930" spans="2:20" ht="25.5" customHeight="1">
      <c r="B930" s="1"/>
      <c r="C930" s="13" t="s">
        <v>1879</v>
      </c>
      <c r="D930" s="11"/>
      <c r="E930" s="52">
        <v>0</v>
      </c>
      <c r="F930" s="53">
        <v>0</v>
      </c>
      <c r="G930" s="54">
        <v>0</v>
      </c>
      <c r="H930" s="55"/>
      <c r="I930" s="52">
        <v>0</v>
      </c>
      <c r="J930" s="53">
        <v>0</v>
      </c>
      <c r="K930" s="54">
        <v>0</v>
      </c>
      <c r="L930" s="55"/>
      <c r="M930" s="52">
        <v>91310019.170000002</v>
      </c>
      <c r="N930" s="53">
        <v>91310019.170000002</v>
      </c>
      <c r="O930" s="54">
        <v>0</v>
      </c>
      <c r="P930" s="55"/>
      <c r="Q930" s="52">
        <v>91310019.170000002</v>
      </c>
      <c r="R930" s="53">
        <v>91310019.170000002</v>
      </c>
      <c r="S930" s="54">
        <v>0</v>
      </c>
      <c r="T930" s="6"/>
    </row>
    <row r="931" spans="2:20" ht="25.5" customHeight="1">
      <c r="B931" s="1"/>
      <c r="C931" s="14" t="s">
        <v>1880</v>
      </c>
      <c r="D931" s="12"/>
      <c r="E931" s="56">
        <v>0</v>
      </c>
      <c r="F931" s="57">
        <v>0</v>
      </c>
      <c r="G931" s="58">
        <v>0</v>
      </c>
      <c r="H931" s="48"/>
      <c r="I931" s="56">
        <v>160664301856.53</v>
      </c>
      <c r="J931" s="57">
        <v>160664301856.53</v>
      </c>
      <c r="K931" s="58">
        <v>0</v>
      </c>
      <c r="L931" s="48"/>
      <c r="M931" s="56">
        <v>150265692176.75</v>
      </c>
      <c r="N931" s="57">
        <v>150265692176.75</v>
      </c>
      <c r="O931" s="58">
        <v>0</v>
      </c>
      <c r="P931" s="48"/>
      <c r="Q931" s="56">
        <v>310929994033.28003</v>
      </c>
      <c r="R931" s="57">
        <v>310929994033.28003</v>
      </c>
      <c r="S931" s="58">
        <v>0</v>
      </c>
      <c r="T931" s="6"/>
    </row>
    <row r="932" spans="2:20" ht="25.5" customHeight="1">
      <c r="B932" s="1"/>
      <c r="C932" s="13" t="s">
        <v>1881</v>
      </c>
      <c r="D932" s="11"/>
      <c r="E932" s="52">
        <v>0</v>
      </c>
      <c r="F932" s="53">
        <v>0</v>
      </c>
      <c r="G932" s="54">
        <v>0</v>
      </c>
      <c r="H932" s="55"/>
      <c r="I932" s="52">
        <v>45444255.270000003</v>
      </c>
      <c r="J932" s="53">
        <v>45444255.270000003</v>
      </c>
      <c r="K932" s="54">
        <v>0</v>
      </c>
      <c r="L932" s="55"/>
      <c r="M932" s="52">
        <v>119396052255.37</v>
      </c>
      <c r="N932" s="53">
        <v>119396052255.37</v>
      </c>
      <c r="O932" s="54">
        <v>0</v>
      </c>
      <c r="P932" s="55"/>
      <c r="Q932" s="52">
        <v>119441496510.64</v>
      </c>
      <c r="R932" s="53">
        <v>119441496510.64</v>
      </c>
      <c r="S932" s="54">
        <v>0</v>
      </c>
      <c r="T932" s="6"/>
    </row>
    <row r="933" spans="2:20">
      <c r="B933" s="1"/>
      <c r="C933" s="14" t="s">
        <v>1882</v>
      </c>
      <c r="D933" s="12"/>
      <c r="E933" s="56">
        <v>0</v>
      </c>
      <c r="F933" s="57">
        <v>0</v>
      </c>
      <c r="G933" s="58">
        <v>0</v>
      </c>
      <c r="H933" s="48"/>
      <c r="I933" s="56">
        <v>40928645188.050003</v>
      </c>
      <c r="J933" s="57">
        <v>40928645188.050003</v>
      </c>
      <c r="K933" s="58">
        <v>0</v>
      </c>
      <c r="L933" s="48"/>
      <c r="M933" s="56">
        <v>62239411127.400002</v>
      </c>
      <c r="N933" s="57">
        <v>62239411127.400002</v>
      </c>
      <c r="O933" s="58">
        <v>0</v>
      </c>
      <c r="P933" s="48"/>
      <c r="Q933" s="56">
        <v>103168056315.45</v>
      </c>
      <c r="R933" s="57">
        <v>103168056315.45</v>
      </c>
      <c r="S933" s="58">
        <v>0</v>
      </c>
      <c r="T933" s="6"/>
    </row>
    <row r="934" spans="2:20">
      <c r="B934" s="1"/>
      <c r="C934" s="13" t="s">
        <v>1883</v>
      </c>
      <c r="D934" s="11"/>
      <c r="E934" s="52">
        <v>0</v>
      </c>
      <c r="F934" s="53">
        <v>0</v>
      </c>
      <c r="G934" s="54">
        <v>0</v>
      </c>
      <c r="H934" s="55"/>
      <c r="I934" s="52">
        <v>13252809003.65</v>
      </c>
      <c r="J934" s="53">
        <v>13252809003.65</v>
      </c>
      <c r="K934" s="54">
        <v>0</v>
      </c>
      <c r="L934" s="55"/>
      <c r="M934" s="52">
        <v>25468993190.73</v>
      </c>
      <c r="N934" s="53">
        <v>25468993190.73</v>
      </c>
      <c r="O934" s="54">
        <v>0</v>
      </c>
      <c r="P934" s="55"/>
      <c r="Q934" s="52">
        <v>38721802194.379997</v>
      </c>
      <c r="R934" s="53">
        <v>38721802194.379997</v>
      </c>
      <c r="S934" s="54">
        <v>0</v>
      </c>
      <c r="T934" s="6"/>
    </row>
    <row r="935" spans="2:20">
      <c r="B935" s="1"/>
      <c r="C935" s="14" t="s">
        <v>1884</v>
      </c>
      <c r="D935" s="12"/>
      <c r="E935" s="56">
        <v>0</v>
      </c>
      <c r="F935" s="57">
        <v>0</v>
      </c>
      <c r="G935" s="58">
        <v>0</v>
      </c>
      <c r="H935" s="48"/>
      <c r="I935" s="56">
        <v>27675836184.400002</v>
      </c>
      <c r="J935" s="57">
        <v>27675836184.400002</v>
      </c>
      <c r="K935" s="58">
        <v>0</v>
      </c>
      <c r="L935" s="48"/>
      <c r="M935" s="56">
        <v>36770417936.669998</v>
      </c>
      <c r="N935" s="57">
        <v>36770417936.669998</v>
      </c>
      <c r="O935" s="58">
        <v>0</v>
      </c>
      <c r="P935" s="48"/>
      <c r="Q935" s="56">
        <v>64446254121.07</v>
      </c>
      <c r="R935" s="57">
        <v>64446254121.07</v>
      </c>
      <c r="S935" s="58">
        <v>0</v>
      </c>
      <c r="T935" s="6"/>
    </row>
    <row r="936" spans="2:20">
      <c r="B936" s="1"/>
      <c r="C936" s="13" t="s">
        <v>1885</v>
      </c>
      <c r="D936" s="11"/>
      <c r="E936" s="52">
        <v>1070410692.96</v>
      </c>
      <c r="F936" s="53">
        <v>52796017.329999998</v>
      </c>
      <c r="G936" s="54">
        <v>1017614675.63</v>
      </c>
      <c r="H936" s="55"/>
      <c r="I936" s="52">
        <v>3350869645.8099999</v>
      </c>
      <c r="J936" s="53">
        <v>3282200029.4499998</v>
      </c>
      <c r="K936" s="54">
        <v>68669616.359999999</v>
      </c>
      <c r="L936" s="55"/>
      <c r="M936" s="52">
        <v>8064215410.0299997</v>
      </c>
      <c r="N936" s="53">
        <v>7534402244.8299999</v>
      </c>
      <c r="O936" s="54">
        <v>529813165.19999999</v>
      </c>
      <c r="P936" s="55"/>
      <c r="Q936" s="52">
        <v>12485495748.799999</v>
      </c>
      <c r="R936" s="53">
        <v>10869398291.610001</v>
      </c>
      <c r="S936" s="54">
        <v>1616097457.1900001</v>
      </c>
      <c r="T936" s="6"/>
    </row>
    <row r="937" spans="2:20">
      <c r="B937" s="1"/>
      <c r="C937" s="14" t="s">
        <v>1886</v>
      </c>
      <c r="D937" s="12"/>
      <c r="E937" s="56">
        <v>1017614675.63</v>
      </c>
      <c r="F937" s="57">
        <v>0</v>
      </c>
      <c r="G937" s="58">
        <v>1017614675.63</v>
      </c>
      <c r="H937" s="48"/>
      <c r="I937" s="56">
        <v>68669616.359999999</v>
      </c>
      <c r="J937" s="57">
        <v>0</v>
      </c>
      <c r="K937" s="58">
        <v>68669616.359999999</v>
      </c>
      <c r="L937" s="48"/>
      <c r="M937" s="56">
        <v>529813165.19999999</v>
      </c>
      <c r="N937" s="57">
        <v>0</v>
      </c>
      <c r="O937" s="58">
        <v>529813165.19999999</v>
      </c>
      <c r="P937" s="48"/>
      <c r="Q937" s="56">
        <v>1616097457.1900001</v>
      </c>
      <c r="R937" s="57">
        <v>0</v>
      </c>
      <c r="S937" s="58">
        <v>1616097457.1900001</v>
      </c>
      <c r="T937" s="6"/>
    </row>
    <row r="938" spans="2:20">
      <c r="B938" s="1"/>
      <c r="C938" s="13" t="s">
        <v>1887</v>
      </c>
      <c r="D938" s="11"/>
      <c r="E938" s="52">
        <v>0</v>
      </c>
      <c r="F938" s="53">
        <v>0</v>
      </c>
      <c r="G938" s="54">
        <v>0</v>
      </c>
      <c r="H938" s="55"/>
      <c r="I938" s="52">
        <v>2692207491.8899999</v>
      </c>
      <c r="J938" s="53">
        <v>2692207491.8899999</v>
      </c>
      <c r="K938" s="54">
        <v>0</v>
      </c>
      <c r="L938" s="55"/>
      <c r="M938" s="52">
        <v>3679853884.5300002</v>
      </c>
      <c r="N938" s="53">
        <v>3679853884.5300002</v>
      </c>
      <c r="O938" s="54">
        <v>0</v>
      </c>
      <c r="P938" s="55"/>
      <c r="Q938" s="52">
        <v>6372061376.4200001</v>
      </c>
      <c r="R938" s="53">
        <v>6372061376.4200001</v>
      </c>
      <c r="S938" s="54">
        <v>0</v>
      </c>
      <c r="T938" s="6"/>
    </row>
    <row r="939" spans="2:20">
      <c r="B939" s="1"/>
      <c r="C939" s="14" t="s">
        <v>1888</v>
      </c>
      <c r="D939" s="12"/>
      <c r="E939" s="56">
        <v>38968536.539999999</v>
      </c>
      <c r="F939" s="57">
        <v>38968536.539999999</v>
      </c>
      <c r="G939" s="58">
        <v>0</v>
      </c>
      <c r="H939" s="48"/>
      <c r="I939" s="56">
        <v>56504470.789999999</v>
      </c>
      <c r="J939" s="57">
        <v>56504470.789999999</v>
      </c>
      <c r="K939" s="58">
        <v>0</v>
      </c>
      <c r="L939" s="48"/>
      <c r="M939" s="56">
        <v>3597299999.6199999</v>
      </c>
      <c r="N939" s="57">
        <v>3597299999.6199999</v>
      </c>
      <c r="O939" s="58">
        <v>0</v>
      </c>
      <c r="P939" s="48"/>
      <c r="Q939" s="56">
        <v>3692773006.9499998</v>
      </c>
      <c r="R939" s="57">
        <v>3692773006.9499998</v>
      </c>
      <c r="S939" s="58">
        <v>0</v>
      </c>
      <c r="T939" s="6"/>
    </row>
    <row r="940" spans="2:20">
      <c r="B940" s="1"/>
      <c r="C940" s="13" t="s">
        <v>1889</v>
      </c>
      <c r="D940" s="11"/>
      <c r="E940" s="52">
        <v>13827480.789999999</v>
      </c>
      <c r="F940" s="53">
        <v>13827480.789999999</v>
      </c>
      <c r="G940" s="54">
        <v>0</v>
      </c>
      <c r="H940" s="55"/>
      <c r="I940" s="52">
        <v>533488066.76999998</v>
      </c>
      <c r="J940" s="53">
        <v>533488066.76999998</v>
      </c>
      <c r="K940" s="54">
        <v>0</v>
      </c>
      <c r="L940" s="55"/>
      <c r="M940" s="52">
        <v>257248360.68000001</v>
      </c>
      <c r="N940" s="53">
        <v>257248360.68000001</v>
      </c>
      <c r="O940" s="54">
        <v>0</v>
      </c>
      <c r="P940" s="55"/>
      <c r="Q940" s="52">
        <v>804563908.24000001</v>
      </c>
      <c r="R940" s="53">
        <v>804563908.24000001</v>
      </c>
      <c r="S940" s="54">
        <v>0</v>
      </c>
      <c r="T940" s="6"/>
    </row>
    <row r="941" spans="2:20">
      <c r="B941" s="1"/>
      <c r="C941" s="14" t="s">
        <v>1890</v>
      </c>
      <c r="D941" s="12"/>
      <c r="E941" s="56">
        <v>10000</v>
      </c>
      <c r="F941" s="57">
        <v>10000</v>
      </c>
      <c r="G941" s="58">
        <v>0</v>
      </c>
      <c r="H941" s="48"/>
      <c r="I941" s="56">
        <v>3989669346.7800002</v>
      </c>
      <c r="J941" s="57">
        <v>3984071414.3800001</v>
      </c>
      <c r="K941" s="58">
        <v>5597932.4000000004</v>
      </c>
      <c r="L941" s="48"/>
      <c r="M941" s="56">
        <v>12984035942.379999</v>
      </c>
      <c r="N941" s="57">
        <v>5029136771.9899988</v>
      </c>
      <c r="O941" s="58">
        <v>7954899170.3900003</v>
      </c>
      <c r="P941" s="48"/>
      <c r="Q941" s="56">
        <v>16973715289.16</v>
      </c>
      <c r="R941" s="57">
        <v>9013218186.3699989</v>
      </c>
      <c r="S941" s="58">
        <v>7960497102.79</v>
      </c>
      <c r="T941" s="6"/>
    </row>
    <row r="942" spans="2:20">
      <c r="B942" s="1"/>
      <c r="C942" s="13" t="s">
        <v>1891</v>
      </c>
      <c r="D942" s="11"/>
      <c r="E942" s="52">
        <v>0</v>
      </c>
      <c r="F942" s="53">
        <v>0</v>
      </c>
      <c r="G942" s="54">
        <v>0</v>
      </c>
      <c r="H942" s="55"/>
      <c r="I942" s="52">
        <v>5597932.4000000004</v>
      </c>
      <c r="J942" s="53">
        <v>0</v>
      </c>
      <c r="K942" s="54">
        <v>5597932.4000000004</v>
      </c>
      <c r="L942" s="55"/>
      <c r="M942" s="52">
        <v>7954899170.3900003</v>
      </c>
      <c r="N942" s="53">
        <v>0</v>
      </c>
      <c r="O942" s="54">
        <v>7954899170.3900003</v>
      </c>
      <c r="P942" s="55"/>
      <c r="Q942" s="52">
        <v>7960497102.79</v>
      </c>
      <c r="R942" s="53">
        <v>0</v>
      </c>
      <c r="S942" s="54">
        <v>7960497102.79</v>
      </c>
      <c r="T942" s="6"/>
    </row>
    <row r="943" spans="2:20">
      <c r="B943" s="1"/>
      <c r="C943" s="14" t="s">
        <v>1892</v>
      </c>
      <c r="D943" s="12"/>
      <c r="E943" s="56">
        <v>0</v>
      </c>
      <c r="F943" s="57">
        <v>0</v>
      </c>
      <c r="G943" s="58">
        <v>0</v>
      </c>
      <c r="H943" s="48"/>
      <c r="I943" s="56">
        <v>3777069210.7199998</v>
      </c>
      <c r="J943" s="57">
        <v>3777069210.7199998</v>
      </c>
      <c r="K943" s="58">
        <v>0</v>
      </c>
      <c r="L943" s="48"/>
      <c r="M943" s="56">
        <v>2863493393.5500002</v>
      </c>
      <c r="N943" s="57">
        <v>2863493393.5500002</v>
      </c>
      <c r="O943" s="58">
        <v>0</v>
      </c>
      <c r="P943" s="48"/>
      <c r="Q943" s="56">
        <v>6640562604.2700005</v>
      </c>
      <c r="R943" s="57">
        <v>6640562604.2700005</v>
      </c>
      <c r="S943" s="58">
        <v>0</v>
      </c>
      <c r="T943" s="6"/>
    </row>
    <row r="944" spans="2:20">
      <c r="B944" s="1"/>
      <c r="C944" s="13" t="s">
        <v>1893</v>
      </c>
      <c r="D944" s="11"/>
      <c r="E944" s="52">
        <v>0</v>
      </c>
      <c r="F944" s="53">
        <v>0</v>
      </c>
      <c r="G944" s="54">
        <v>0</v>
      </c>
      <c r="H944" s="55"/>
      <c r="I944" s="52">
        <v>149071.35999999999</v>
      </c>
      <c r="J944" s="53">
        <v>149071.35999999999</v>
      </c>
      <c r="K944" s="54">
        <v>0</v>
      </c>
      <c r="L944" s="55"/>
      <c r="M944" s="52">
        <v>1576221305.01</v>
      </c>
      <c r="N944" s="53">
        <v>1576221305.01</v>
      </c>
      <c r="O944" s="54">
        <v>0</v>
      </c>
      <c r="P944" s="55"/>
      <c r="Q944" s="52">
        <v>1576370376.3699999</v>
      </c>
      <c r="R944" s="53">
        <v>1576370376.3699999</v>
      </c>
      <c r="S944" s="54">
        <v>0</v>
      </c>
      <c r="T944" s="6"/>
    </row>
    <row r="945" spans="2:20">
      <c r="B945" s="1"/>
      <c r="C945" s="14" t="s">
        <v>1894</v>
      </c>
      <c r="D945" s="12"/>
      <c r="E945" s="56">
        <v>10000</v>
      </c>
      <c r="F945" s="57">
        <v>10000</v>
      </c>
      <c r="G945" s="58">
        <v>0</v>
      </c>
      <c r="H945" s="48"/>
      <c r="I945" s="56">
        <v>206853132.30000001</v>
      </c>
      <c r="J945" s="57">
        <v>206853132.30000001</v>
      </c>
      <c r="K945" s="58">
        <v>0</v>
      </c>
      <c r="L945" s="48"/>
      <c r="M945" s="56">
        <v>589422073.42999995</v>
      </c>
      <c r="N945" s="57">
        <v>589422073.42999995</v>
      </c>
      <c r="O945" s="58">
        <v>0</v>
      </c>
      <c r="P945" s="48"/>
      <c r="Q945" s="56">
        <v>796285205.73000002</v>
      </c>
      <c r="R945" s="57">
        <v>796285205.73000002</v>
      </c>
      <c r="S945" s="58">
        <v>0</v>
      </c>
      <c r="T945" s="6"/>
    </row>
    <row r="946" spans="2:20">
      <c r="B946" s="1"/>
      <c r="C946" s="13" t="s">
        <v>1895</v>
      </c>
      <c r="D946" s="11"/>
      <c r="E946" s="52">
        <v>247504009.55000001</v>
      </c>
      <c r="F946" s="53">
        <v>0</v>
      </c>
      <c r="G946" s="54">
        <v>247504009.55000001</v>
      </c>
      <c r="H946" s="55"/>
      <c r="I946" s="52">
        <v>2697245728.6599998</v>
      </c>
      <c r="J946" s="53">
        <v>0</v>
      </c>
      <c r="K946" s="54">
        <v>2697245728.6599998</v>
      </c>
      <c r="L946" s="55"/>
      <c r="M946" s="52">
        <v>1076456505.3199999</v>
      </c>
      <c r="N946" s="53">
        <v>0</v>
      </c>
      <c r="O946" s="54">
        <v>1076456505.3199999</v>
      </c>
      <c r="P946" s="55"/>
      <c r="Q946" s="52">
        <v>4021206243.5300002</v>
      </c>
      <c r="R946" s="53">
        <v>0</v>
      </c>
      <c r="S946" s="54">
        <v>4021206243.5300002</v>
      </c>
      <c r="T946" s="6"/>
    </row>
    <row r="947" spans="2:20" ht="25.5" customHeight="1">
      <c r="B947" s="1"/>
      <c r="C947" s="14" t="s">
        <v>1896</v>
      </c>
      <c r="D947" s="12"/>
      <c r="E947" s="56">
        <v>10925246.48</v>
      </c>
      <c r="F947" s="57">
        <v>0</v>
      </c>
      <c r="G947" s="58">
        <v>10925246.48</v>
      </c>
      <c r="H947" s="48"/>
      <c r="I947" s="56">
        <v>255145325.59999999</v>
      </c>
      <c r="J947" s="57">
        <v>0</v>
      </c>
      <c r="K947" s="58">
        <v>255145325.59999999</v>
      </c>
      <c r="L947" s="48"/>
      <c r="M947" s="56">
        <v>465398073.00999999</v>
      </c>
      <c r="N947" s="57">
        <v>0</v>
      </c>
      <c r="O947" s="58">
        <v>465398073.00999999</v>
      </c>
      <c r="P947" s="48"/>
      <c r="Q947" s="56">
        <v>731468645.09000003</v>
      </c>
      <c r="R947" s="57">
        <v>0</v>
      </c>
      <c r="S947" s="58">
        <v>731468645.09000003</v>
      </c>
      <c r="T947" s="6"/>
    </row>
    <row r="948" spans="2:20" ht="25.5" customHeight="1">
      <c r="B948" s="1"/>
      <c r="C948" s="13" t="s">
        <v>1897</v>
      </c>
      <c r="D948" s="11"/>
      <c r="E948" s="52">
        <v>10925246.48</v>
      </c>
      <c r="F948" s="53">
        <v>0</v>
      </c>
      <c r="G948" s="54">
        <v>10925246.48</v>
      </c>
      <c r="H948" s="55"/>
      <c r="I948" s="52">
        <v>255145325.59999999</v>
      </c>
      <c r="J948" s="53">
        <v>0</v>
      </c>
      <c r="K948" s="54">
        <v>255145325.59999999</v>
      </c>
      <c r="L948" s="55"/>
      <c r="M948" s="52">
        <v>465398073.00999999</v>
      </c>
      <c r="N948" s="53">
        <v>0</v>
      </c>
      <c r="O948" s="54">
        <v>465398073.00999999</v>
      </c>
      <c r="P948" s="55"/>
      <c r="Q948" s="52">
        <v>731468645.09000003</v>
      </c>
      <c r="R948" s="53">
        <v>0</v>
      </c>
      <c r="S948" s="54">
        <v>731468645.09000003</v>
      </c>
      <c r="T948" s="6"/>
    </row>
    <row r="949" spans="2:20" ht="25.5" customHeight="1">
      <c r="B949" s="1"/>
      <c r="C949" s="14" t="s">
        <v>1898</v>
      </c>
      <c r="D949" s="12"/>
      <c r="E949" s="56">
        <v>236578763.06999999</v>
      </c>
      <c r="F949" s="57">
        <v>0</v>
      </c>
      <c r="G949" s="58">
        <v>236578763.06999999</v>
      </c>
      <c r="H949" s="48"/>
      <c r="I949" s="56">
        <v>2442100403.0599999</v>
      </c>
      <c r="J949" s="57">
        <v>0</v>
      </c>
      <c r="K949" s="58">
        <v>2442100403.0599999</v>
      </c>
      <c r="L949" s="48"/>
      <c r="M949" s="56">
        <v>611058432.30999994</v>
      </c>
      <c r="N949" s="57">
        <v>0</v>
      </c>
      <c r="O949" s="58">
        <v>611058432.30999994</v>
      </c>
      <c r="P949" s="48"/>
      <c r="Q949" s="56">
        <v>3289737598.4400001</v>
      </c>
      <c r="R949" s="57">
        <v>0</v>
      </c>
      <c r="S949" s="58">
        <v>3289737598.4400001</v>
      </c>
      <c r="T949" s="6"/>
    </row>
    <row r="950" spans="2:20" ht="25.5" customHeight="1">
      <c r="B950" s="1"/>
      <c r="C950" s="13" t="s">
        <v>1899</v>
      </c>
      <c r="D950" s="11"/>
      <c r="E950" s="52">
        <v>236578763.06999999</v>
      </c>
      <c r="F950" s="53">
        <v>0</v>
      </c>
      <c r="G950" s="54">
        <v>236578763.06999999</v>
      </c>
      <c r="H950" s="55"/>
      <c r="I950" s="52">
        <v>2442100403.0599999</v>
      </c>
      <c r="J950" s="53">
        <v>0</v>
      </c>
      <c r="K950" s="54">
        <v>2442100403.0599999</v>
      </c>
      <c r="L950" s="55"/>
      <c r="M950" s="52">
        <v>611058432.30999994</v>
      </c>
      <c r="N950" s="53">
        <v>0</v>
      </c>
      <c r="O950" s="54">
        <v>611058432.30999994</v>
      </c>
      <c r="P950" s="55"/>
      <c r="Q950" s="52">
        <v>3289737598.4400001</v>
      </c>
      <c r="R950" s="53">
        <v>0</v>
      </c>
      <c r="S950" s="54">
        <v>3289737598.4400001</v>
      </c>
      <c r="T950" s="6"/>
    </row>
    <row r="951" spans="2:20">
      <c r="B951" s="1"/>
      <c r="C951" s="14" t="s">
        <v>1900</v>
      </c>
      <c r="D951" s="12"/>
      <c r="E951" s="56">
        <v>0</v>
      </c>
      <c r="F951" s="57">
        <v>0</v>
      </c>
      <c r="G951" s="58">
        <v>0</v>
      </c>
      <c r="H951" s="48"/>
      <c r="I951" s="56">
        <v>9813395658.5699997</v>
      </c>
      <c r="J951" s="57">
        <v>0</v>
      </c>
      <c r="K951" s="58">
        <v>9813395658.5699997</v>
      </c>
      <c r="L951" s="48"/>
      <c r="M951" s="56">
        <v>13514752308.299999</v>
      </c>
      <c r="N951" s="57">
        <v>0</v>
      </c>
      <c r="O951" s="58">
        <v>13514752308.299999</v>
      </c>
      <c r="P951" s="48"/>
      <c r="Q951" s="56">
        <v>23328147966.869999</v>
      </c>
      <c r="R951" s="57">
        <v>0</v>
      </c>
      <c r="S951" s="58">
        <v>23328147966.869999</v>
      </c>
      <c r="T951" s="6"/>
    </row>
    <row r="952" spans="2:20" ht="25.5" customHeight="1">
      <c r="B952" s="1"/>
      <c r="C952" s="13" t="s">
        <v>1901</v>
      </c>
      <c r="D952" s="11"/>
      <c r="E952" s="52">
        <v>0</v>
      </c>
      <c r="F952" s="53">
        <v>0</v>
      </c>
      <c r="G952" s="54">
        <v>0</v>
      </c>
      <c r="H952" s="55"/>
      <c r="I952" s="52">
        <v>9813395658.5699997</v>
      </c>
      <c r="J952" s="53">
        <v>0</v>
      </c>
      <c r="K952" s="54">
        <v>9813395658.5699997</v>
      </c>
      <c r="L952" s="55"/>
      <c r="M952" s="52">
        <v>13514752308.299999</v>
      </c>
      <c r="N952" s="53">
        <v>0</v>
      </c>
      <c r="O952" s="54">
        <v>13514752308.299999</v>
      </c>
      <c r="P952" s="55"/>
      <c r="Q952" s="52">
        <v>23328147966.869999</v>
      </c>
      <c r="R952" s="53">
        <v>0</v>
      </c>
      <c r="S952" s="54">
        <v>23328147966.869999</v>
      </c>
      <c r="T952" s="6"/>
    </row>
    <row r="953" spans="2:20">
      <c r="B953" s="1"/>
      <c r="C953" s="14" t="s">
        <v>1902</v>
      </c>
      <c r="D953" s="12"/>
      <c r="E953" s="56">
        <v>0</v>
      </c>
      <c r="F953" s="57">
        <v>0</v>
      </c>
      <c r="G953" s="58">
        <v>0</v>
      </c>
      <c r="H953" s="48"/>
      <c r="I953" s="56">
        <v>0</v>
      </c>
      <c r="J953" s="57">
        <v>0</v>
      </c>
      <c r="K953" s="58">
        <v>0</v>
      </c>
      <c r="L953" s="48"/>
      <c r="M953" s="56">
        <v>24739234</v>
      </c>
      <c r="N953" s="57">
        <v>0</v>
      </c>
      <c r="O953" s="58">
        <v>24739234</v>
      </c>
      <c r="P953" s="48"/>
      <c r="Q953" s="56">
        <v>24739234</v>
      </c>
      <c r="R953" s="57">
        <v>0</v>
      </c>
      <c r="S953" s="58">
        <v>24739234</v>
      </c>
      <c r="T953" s="6"/>
    </row>
    <row r="954" spans="2:20">
      <c r="B954" s="1"/>
      <c r="C954" s="13" t="s">
        <v>1903</v>
      </c>
      <c r="D954" s="11"/>
      <c r="E954" s="52">
        <v>0</v>
      </c>
      <c r="F954" s="53">
        <v>0</v>
      </c>
      <c r="G954" s="54">
        <v>0</v>
      </c>
      <c r="H954" s="55"/>
      <c r="I954" s="52">
        <v>0</v>
      </c>
      <c r="J954" s="53">
        <v>0</v>
      </c>
      <c r="K954" s="54">
        <v>0</v>
      </c>
      <c r="L954" s="55"/>
      <c r="M954" s="52">
        <v>24739234</v>
      </c>
      <c r="N954" s="53">
        <v>0</v>
      </c>
      <c r="O954" s="54">
        <v>24739234</v>
      </c>
      <c r="P954" s="55"/>
      <c r="Q954" s="52">
        <v>24739234</v>
      </c>
      <c r="R954" s="53">
        <v>0</v>
      </c>
      <c r="S954" s="54">
        <v>24739234</v>
      </c>
      <c r="T954" s="6"/>
    </row>
    <row r="955" spans="2:20">
      <c r="B955" s="1"/>
      <c r="C955" s="14" t="s">
        <v>1904</v>
      </c>
      <c r="D955" s="12"/>
      <c r="E955" s="56">
        <v>2933600.42</v>
      </c>
      <c r="F955" s="57">
        <v>0</v>
      </c>
      <c r="G955" s="58">
        <v>2933600.42</v>
      </c>
      <c r="H955" s="48"/>
      <c r="I955" s="56">
        <v>4340546.57</v>
      </c>
      <c r="J955" s="57">
        <v>0</v>
      </c>
      <c r="K955" s="58">
        <v>4340546.57</v>
      </c>
      <c r="L955" s="48"/>
      <c r="M955" s="56">
        <v>53190566</v>
      </c>
      <c r="N955" s="57">
        <v>0</v>
      </c>
      <c r="O955" s="58">
        <v>53190566</v>
      </c>
      <c r="P955" s="48"/>
      <c r="Q955" s="56">
        <v>60464712.990000002</v>
      </c>
      <c r="R955" s="57">
        <v>0</v>
      </c>
      <c r="S955" s="58">
        <v>60464712.990000002</v>
      </c>
      <c r="T955" s="6"/>
    </row>
    <row r="956" spans="2:20">
      <c r="B956" s="1"/>
      <c r="C956" s="13" t="s">
        <v>1905</v>
      </c>
      <c r="D956" s="11"/>
      <c r="E956" s="52">
        <v>2933600.42</v>
      </c>
      <c r="F956" s="53">
        <v>0</v>
      </c>
      <c r="G956" s="54">
        <v>2933600.42</v>
      </c>
      <c r="H956" s="55"/>
      <c r="I956" s="52">
        <v>4340546.57</v>
      </c>
      <c r="J956" s="53">
        <v>0</v>
      </c>
      <c r="K956" s="54">
        <v>4340546.57</v>
      </c>
      <c r="L956" s="55"/>
      <c r="M956" s="52">
        <v>53190566</v>
      </c>
      <c r="N956" s="53">
        <v>0</v>
      </c>
      <c r="O956" s="54">
        <v>53190566</v>
      </c>
      <c r="P956" s="55"/>
      <c r="Q956" s="52">
        <v>60464712.990000002</v>
      </c>
      <c r="R956" s="53">
        <v>0</v>
      </c>
      <c r="S956" s="54">
        <v>60464712.990000002</v>
      </c>
      <c r="T956" s="6"/>
    </row>
    <row r="957" spans="2:20">
      <c r="B957" s="1"/>
      <c r="C957" s="14" t="s">
        <v>1906</v>
      </c>
      <c r="D957" s="12"/>
      <c r="E957" s="56">
        <v>0</v>
      </c>
      <c r="F957" s="57">
        <v>0</v>
      </c>
      <c r="G957" s="58">
        <v>0</v>
      </c>
      <c r="H957" s="48"/>
      <c r="I957" s="56">
        <v>438077.42</v>
      </c>
      <c r="J957" s="57">
        <v>436427.42</v>
      </c>
      <c r="K957" s="58">
        <v>1650</v>
      </c>
      <c r="L957" s="48"/>
      <c r="M957" s="56">
        <v>417030717.08999997</v>
      </c>
      <c r="N957" s="57">
        <v>344254352.02999997</v>
      </c>
      <c r="O957" s="58">
        <v>72776365.060000002</v>
      </c>
      <c r="P957" s="48"/>
      <c r="Q957" s="56">
        <v>417468794.50999999</v>
      </c>
      <c r="R957" s="57">
        <v>344690779.44999999</v>
      </c>
      <c r="S957" s="58">
        <v>72778015.060000002</v>
      </c>
      <c r="T957" s="6"/>
    </row>
    <row r="958" spans="2:20">
      <c r="B958" s="1"/>
      <c r="C958" s="13" t="s">
        <v>1907</v>
      </c>
      <c r="D958" s="11"/>
      <c r="E958" s="52">
        <v>0</v>
      </c>
      <c r="F958" s="53">
        <v>0</v>
      </c>
      <c r="G958" s="54">
        <v>0</v>
      </c>
      <c r="H958" s="55"/>
      <c r="I958" s="52">
        <v>436427.42</v>
      </c>
      <c r="J958" s="53">
        <v>436427.42</v>
      </c>
      <c r="K958" s="54">
        <v>0</v>
      </c>
      <c r="L958" s="55"/>
      <c r="M958" s="52">
        <v>344254352.02999997</v>
      </c>
      <c r="N958" s="53">
        <v>344254352.02999997</v>
      </c>
      <c r="O958" s="54">
        <v>0</v>
      </c>
      <c r="P958" s="55"/>
      <c r="Q958" s="52">
        <v>344690779.44999999</v>
      </c>
      <c r="R958" s="53">
        <v>344690779.44999999</v>
      </c>
      <c r="S958" s="54">
        <v>0</v>
      </c>
      <c r="T958" s="6"/>
    </row>
    <row r="959" spans="2:20" ht="25.5" customHeight="1">
      <c r="B959" s="1"/>
      <c r="C959" s="14" t="s">
        <v>1908</v>
      </c>
      <c r="D959" s="12"/>
      <c r="E959" s="56">
        <v>0</v>
      </c>
      <c r="F959" s="57">
        <v>0</v>
      </c>
      <c r="G959" s="58">
        <v>0</v>
      </c>
      <c r="H959" s="48"/>
      <c r="I959" s="56">
        <v>390897.76</v>
      </c>
      <c r="J959" s="57">
        <v>390897.76</v>
      </c>
      <c r="K959" s="58">
        <v>0</v>
      </c>
      <c r="L959" s="48"/>
      <c r="M959" s="56">
        <v>220753121.65000001</v>
      </c>
      <c r="N959" s="57">
        <v>220753121.65000001</v>
      </c>
      <c r="O959" s="58">
        <v>0</v>
      </c>
      <c r="P959" s="48"/>
      <c r="Q959" s="56">
        <v>221144019.41</v>
      </c>
      <c r="R959" s="57">
        <v>221144019.41</v>
      </c>
      <c r="S959" s="58">
        <v>0</v>
      </c>
      <c r="T959" s="6"/>
    </row>
    <row r="960" spans="2:20" ht="25.5" customHeight="1">
      <c r="B960" s="1"/>
      <c r="C960" s="13" t="s">
        <v>1909</v>
      </c>
      <c r="D960" s="11"/>
      <c r="E960" s="52">
        <v>0</v>
      </c>
      <c r="F960" s="53">
        <v>0</v>
      </c>
      <c r="G960" s="54">
        <v>0</v>
      </c>
      <c r="H960" s="55"/>
      <c r="I960" s="52">
        <v>45529.66</v>
      </c>
      <c r="J960" s="53">
        <v>45529.66</v>
      </c>
      <c r="K960" s="54">
        <v>0</v>
      </c>
      <c r="L960" s="55"/>
      <c r="M960" s="52">
        <v>77323162.310000002</v>
      </c>
      <c r="N960" s="53">
        <v>77323162.310000002</v>
      </c>
      <c r="O960" s="54">
        <v>0</v>
      </c>
      <c r="P960" s="55"/>
      <c r="Q960" s="52">
        <v>77368691.969999999</v>
      </c>
      <c r="R960" s="53">
        <v>77368691.969999999</v>
      </c>
      <c r="S960" s="54">
        <v>0</v>
      </c>
      <c r="T960" s="6"/>
    </row>
    <row r="961" spans="2:20" ht="25.5" customHeight="1">
      <c r="B961" s="1"/>
      <c r="C961" s="14" t="s">
        <v>1910</v>
      </c>
      <c r="D961" s="12"/>
      <c r="E961" s="56">
        <v>0</v>
      </c>
      <c r="F961" s="57">
        <v>0</v>
      </c>
      <c r="G961" s="58">
        <v>0</v>
      </c>
      <c r="H961" s="48"/>
      <c r="I961" s="56">
        <v>0</v>
      </c>
      <c r="J961" s="57">
        <v>0</v>
      </c>
      <c r="K961" s="58">
        <v>0</v>
      </c>
      <c r="L961" s="48"/>
      <c r="M961" s="56">
        <v>46178068.07</v>
      </c>
      <c r="N961" s="57">
        <v>46178068.07</v>
      </c>
      <c r="O961" s="58">
        <v>0</v>
      </c>
      <c r="P961" s="48"/>
      <c r="Q961" s="56">
        <v>46178068.07</v>
      </c>
      <c r="R961" s="57">
        <v>46178068.07</v>
      </c>
      <c r="S961" s="58">
        <v>0</v>
      </c>
      <c r="T961" s="6"/>
    </row>
    <row r="962" spans="2:20">
      <c r="B962" s="1"/>
      <c r="C962" s="13" t="s">
        <v>1911</v>
      </c>
      <c r="D962" s="11"/>
      <c r="E962" s="52">
        <v>0</v>
      </c>
      <c r="F962" s="53">
        <v>0</v>
      </c>
      <c r="G962" s="54">
        <v>0</v>
      </c>
      <c r="H962" s="55"/>
      <c r="I962" s="52">
        <v>1650</v>
      </c>
      <c r="J962" s="53">
        <v>0</v>
      </c>
      <c r="K962" s="54">
        <v>1650</v>
      </c>
      <c r="L962" s="55"/>
      <c r="M962" s="52">
        <v>72776365.060000002</v>
      </c>
      <c r="N962" s="53">
        <v>0</v>
      </c>
      <c r="O962" s="54">
        <v>72776365.060000002</v>
      </c>
      <c r="P962" s="55"/>
      <c r="Q962" s="52">
        <v>72778015.060000002</v>
      </c>
      <c r="R962" s="53">
        <v>0</v>
      </c>
      <c r="S962" s="54">
        <v>72778015.060000002</v>
      </c>
      <c r="T962" s="6"/>
    </row>
    <row r="963" spans="2:20" ht="25.5" customHeight="1">
      <c r="B963" s="1"/>
      <c r="C963" s="14" t="s">
        <v>1912</v>
      </c>
      <c r="D963" s="12"/>
      <c r="E963" s="56">
        <v>0</v>
      </c>
      <c r="F963" s="57">
        <v>0</v>
      </c>
      <c r="G963" s="58">
        <v>0</v>
      </c>
      <c r="H963" s="48"/>
      <c r="I963" s="56">
        <v>1650</v>
      </c>
      <c r="J963" s="57">
        <v>0</v>
      </c>
      <c r="K963" s="58">
        <v>1650</v>
      </c>
      <c r="L963" s="48"/>
      <c r="M963" s="56">
        <v>72776365.060000002</v>
      </c>
      <c r="N963" s="57">
        <v>0</v>
      </c>
      <c r="O963" s="58">
        <v>72776365.060000002</v>
      </c>
      <c r="P963" s="48"/>
      <c r="Q963" s="56">
        <v>72778015.060000002</v>
      </c>
      <c r="R963" s="57">
        <v>0</v>
      </c>
      <c r="S963" s="58">
        <v>72778015.060000002</v>
      </c>
      <c r="T963" s="6"/>
    </row>
    <row r="964" spans="2:20">
      <c r="B964" s="1"/>
      <c r="C964" s="13" t="s">
        <v>1913</v>
      </c>
      <c r="D964" s="11"/>
      <c r="E964" s="52">
        <v>2276416.5699999998</v>
      </c>
      <c r="F964" s="53">
        <v>0</v>
      </c>
      <c r="G964" s="54">
        <v>2276416.5699999998</v>
      </c>
      <c r="H964" s="55"/>
      <c r="I964" s="52">
        <v>69322403.370000005</v>
      </c>
      <c r="J964" s="53">
        <v>0</v>
      </c>
      <c r="K964" s="54">
        <v>69322403.370000005</v>
      </c>
      <c r="L964" s="55"/>
      <c r="M964" s="52">
        <v>177507573.28</v>
      </c>
      <c r="N964" s="53">
        <v>0</v>
      </c>
      <c r="O964" s="54">
        <v>177507573.28</v>
      </c>
      <c r="P964" s="55"/>
      <c r="Q964" s="52">
        <v>249106393.22</v>
      </c>
      <c r="R964" s="53">
        <v>0</v>
      </c>
      <c r="S964" s="54">
        <v>249106393.22</v>
      </c>
      <c r="T964" s="6"/>
    </row>
    <row r="965" spans="2:20">
      <c r="B965" s="1"/>
      <c r="C965" s="14" t="s">
        <v>1914</v>
      </c>
      <c r="D965" s="12"/>
      <c r="E965" s="56">
        <v>2276416.5699999998</v>
      </c>
      <c r="F965" s="57">
        <v>0</v>
      </c>
      <c r="G965" s="58">
        <v>2276416.5699999998</v>
      </c>
      <c r="H965" s="48"/>
      <c r="I965" s="56">
        <v>69322403.370000005</v>
      </c>
      <c r="J965" s="57">
        <v>0</v>
      </c>
      <c r="K965" s="58">
        <v>69322403.370000005</v>
      </c>
      <c r="L965" s="48"/>
      <c r="M965" s="56">
        <v>177507573.28</v>
      </c>
      <c r="N965" s="57">
        <v>0</v>
      </c>
      <c r="O965" s="58">
        <v>177507573.28</v>
      </c>
      <c r="P965" s="48"/>
      <c r="Q965" s="56">
        <v>249106393.22</v>
      </c>
      <c r="R965" s="57">
        <v>0</v>
      </c>
      <c r="S965" s="58">
        <v>249106393.22</v>
      </c>
      <c r="T965" s="6"/>
    </row>
    <row r="966" spans="2:20">
      <c r="B966" s="1"/>
      <c r="C966" s="13" t="s">
        <v>1915</v>
      </c>
      <c r="D966" s="11"/>
      <c r="E966" s="52">
        <v>4419191938.5500002</v>
      </c>
      <c r="F966" s="53">
        <v>0</v>
      </c>
      <c r="G966" s="54">
        <v>4419191938.5500002</v>
      </c>
      <c r="H966" s="55"/>
      <c r="I966" s="52">
        <v>540564941807.73999</v>
      </c>
      <c r="J966" s="53">
        <v>0</v>
      </c>
      <c r="K966" s="54">
        <v>540564941807.73999</v>
      </c>
      <c r="L966" s="55"/>
      <c r="M966" s="52">
        <v>8577438177.1999998</v>
      </c>
      <c r="N966" s="53">
        <v>0</v>
      </c>
      <c r="O966" s="54">
        <v>8577438177.1999998</v>
      </c>
      <c r="P966" s="55"/>
      <c r="Q966" s="52">
        <v>553561571923.48999</v>
      </c>
      <c r="R966" s="53">
        <v>0</v>
      </c>
      <c r="S966" s="54">
        <v>553561571923.48999</v>
      </c>
      <c r="T966" s="6"/>
    </row>
    <row r="967" spans="2:20" ht="25.5" customHeight="1">
      <c r="B967" s="1"/>
      <c r="C967" s="14" t="s">
        <v>1916</v>
      </c>
      <c r="D967" s="12"/>
      <c r="E967" s="56">
        <v>4419191938.5500002</v>
      </c>
      <c r="F967" s="57">
        <v>0</v>
      </c>
      <c r="G967" s="58">
        <v>4419191938.5500002</v>
      </c>
      <c r="H967" s="48"/>
      <c r="I967" s="56">
        <v>540564941807.73999</v>
      </c>
      <c r="J967" s="57">
        <v>0</v>
      </c>
      <c r="K967" s="58">
        <v>540564941807.73999</v>
      </c>
      <c r="L967" s="48"/>
      <c r="M967" s="56">
        <v>8577438177.1999998</v>
      </c>
      <c r="N967" s="57">
        <v>0</v>
      </c>
      <c r="O967" s="58">
        <v>8577438177.1999998</v>
      </c>
      <c r="P967" s="48"/>
      <c r="Q967" s="56">
        <v>553561571923.48999</v>
      </c>
      <c r="R967" s="57">
        <v>0</v>
      </c>
      <c r="S967" s="58">
        <v>553561571923.48999</v>
      </c>
      <c r="T967" s="6"/>
    </row>
    <row r="968" spans="2:20" ht="25.5" customHeight="1">
      <c r="B968" s="1"/>
      <c r="C968" s="13" t="s">
        <v>1917</v>
      </c>
      <c r="D968" s="11"/>
      <c r="E968" s="52">
        <v>567030200267.17004</v>
      </c>
      <c r="F968" s="53">
        <v>423997378977.29999</v>
      </c>
      <c r="G968" s="54">
        <v>143032821289.87</v>
      </c>
      <c r="H968" s="55"/>
      <c r="I968" s="52">
        <v>55421554658.139999</v>
      </c>
      <c r="J968" s="53">
        <v>4445685138.7799988</v>
      </c>
      <c r="K968" s="54">
        <v>50975869519.360001</v>
      </c>
      <c r="L968" s="55"/>
      <c r="M968" s="52">
        <v>39307005399.099998</v>
      </c>
      <c r="N968" s="53">
        <v>710335169.76000202</v>
      </c>
      <c r="O968" s="54">
        <v>38596670229.339996</v>
      </c>
      <c r="P968" s="55"/>
      <c r="Q968" s="52">
        <v>661758760324.41003</v>
      </c>
      <c r="R968" s="53">
        <v>429153399285.84009</v>
      </c>
      <c r="S968" s="54">
        <v>232605361038.57001</v>
      </c>
      <c r="T968" s="6"/>
    </row>
    <row r="969" spans="2:20">
      <c r="B969" s="1"/>
      <c r="C969" s="14" t="s">
        <v>1918</v>
      </c>
      <c r="D969" s="12"/>
      <c r="E969" s="56">
        <v>26690715826.099998</v>
      </c>
      <c r="F969" s="57">
        <v>0</v>
      </c>
      <c r="G969" s="58">
        <v>26690715826.099998</v>
      </c>
      <c r="H969" s="48"/>
      <c r="I969" s="56">
        <v>3606710235.02</v>
      </c>
      <c r="J969" s="57">
        <v>0</v>
      </c>
      <c r="K969" s="58">
        <v>3606710235.02</v>
      </c>
      <c r="L969" s="48"/>
      <c r="M969" s="56">
        <v>15320313418.51</v>
      </c>
      <c r="N969" s="57">
        <v>-1.9999999999999999E-6</v>
      </c>
      <c r="O969" s="58">
        <v>15320313418.51</v>
      </c>
      <c r="P969" s="48"/>
      <c r="Q969" s="56">
        <v>45617739479.629997</v>
      </c>
      <c r="R969" s="57">
        <v>-7.9999999999999996E-6</v>
      </c>
      <c r="S969" s="58">
        <v>45617739479.629997</v>
      </c>
      <c r="T969" s="6"/>
    </row>
    <row r="970" spans="2:20">
      <c r="B970" s="1"/>
      <c r="C970" s="13" t="s">
        <v>1919</v>
      </c>
      <c r="D970" s="11"/>
      <c r="E970" s="52">
        <v>26684422147.32</v>
      </c>
      <c r="F970" s="53">
        <v>0</v>
      </c>
      <c r="G970" s="54">
        <v>26684422147.32</v>
      </c>
      <c r="H970" s="55"/>
      <c r="I970" s="52">
        <v>2221528355.1300001</v>
      </c>
      <c r="J970" s="53">
        <v>0</v>
      </c>
      <c r="K970" s="54">
        <v>2221528355.1300001</v>
      </c>
      <c r="L970" s="55"/>
      <c r="M970" s="52">
        <v>9526431874.1900005</v>
      </c>
      <c r="N970" s="53">
        <v>0</v>
      </c>
      <c r="O970" s="54">
        <v>9526431874.1900005</v>
      </c>
      <c r="P970" s="55"/>
      <c r="Q970" s="52">
        <v>38432382376.639999</v>
      </c>
      <c r="R970" s="53">
        <v>0</v>
      </c>
      <c r="S970" s="54">
        <v>38432382376.639999</v>
      </c>
      <c r="T970" s="6"/>
    </row>
    <row r="971" spans="2:20">
      <c r="B971" s="1"/>
      <c r="C971" s="14" t="s">
        <v>1920</v>
      </c>
      <c r="D971" s="12"/>
      <c r="E971" s="56">
        <v>26684422147.32</v>
      </c>
      <c r="F971" s="57">
        <v>0</v>
      </c>
      <c r="G971" s="58">
        <v>26684422147.32</v>
      </c>
      <c r="H971" s="48"/>
      <c r="I971" s="56">
        <v>2221528355.1300001</v>
      </c>
      <c r="J971" s="57">
        <v>0</v>
      </c>
      <c r="K971" s="58">
        <v>2221528355.1300001</v>
      </c>
      <c r="L971" s="48"/>
      <c r="M971" s="56">
        <v>9526431874.1900005</v>
      </c>
      <c r="N971" s="57">
        <v>0</v>
      </c>
      <c r="O971" s="58">
        <v>9526431874.1900005</v>
      </c>
      <c r="P971" s="48"/>
      <c r="Q971" s="56">
        <v>38432382376.639999</v>
      </c>
      <c r="R971" s="57">
        <v>0</v>
      </c>
      <c r="S971" s="58">
        <v>38432382376.639999</v>
      </c>
      <c r="T971" s="6"/>
    </row>
    <row r="972" spans="2:20">
      <c r="B972" s="1"/>
      <c r="C972" s="13" t="s">
        <v>1921</v>
      </c>
      <c r="D972" s="11"/>
      <c r="E972" s="52">
        <v>2556533.7799999998</v>
      </c>
      <c r="F972" s="53">
        <v>0</v>
      </c>
      <c r="G972" s="54">
        <v>2556533.7799999998</v>
      </c>
      <c r="H972" s="55"/>
      <c r="I972" s="52">
        <v>12592027.57</v>
      </c>
      <c r="J972" s="53">
        <v>0</v>
      </c>
      <c r="K972" s="54">
        <v>12592027.57</v>
      </c>
      <c r="L972" s="55"/>
      <c r="M972" s="52">
        <v>2670272.7000000002</v>
      </c>
      <c r="N972" s="53">
        <v>0</v>
      </c>
      <c r="O972" s="54">
        <v>2670272.7000000002</v>
      </c>
      <c r="P972" s="55"/>
      <c r="Q972" s="52">
        <v>17818834.050000001</v>
      </c>
      <c r="R972" s="53">
        <v>0</v>
      </c>
      <c r="S972" s="54">
        <v>17818834.050000001</v>
      </c>
      <c r="T972" s="6"/>
    </row>
    <row r="973" spans="2:20">
      <c r="B973" s="1"/>
      <c r="C973" s="14" t="s">
        <v>1922</v>
      </c>
      <c r="D973" s="12"/>
      <c r="E973" s="56">
        <v>2556533.7799999998</v>
      </c>
      <c r="F973" s="57">
        <v>0</v>
      </c>
      <c r="G973" s="58">
        <v>2556533.7799999998</v>
      </c>
      <c r="H973" s="48"/>
      <c r="I973" s="56">
        <v>12592027.57</v>
      </c>
      <c r="J973" s="57">
        <v>0</v>
      </c>
      <c r="K973" s="58">
        <v>12592027.57</v>
      </c>
      <c r="L973" s="48"/>
      <c r="M973" s="56">
        <v>2670272.7000000002</v>
      </c>
      <c r="N973" s="57">
        <v>0</v>
      </c>
      <c r="O973" s="58">
        <v>2670272.7000000002</v>
      </c>
      <c r="P973" s="48"/>
      <c r="Q973" s="56">
        <v>17818834.050000001</v>
      </c>
      <c r="R973" s="57">
        <v>0</v>
      </c>
      <c r="S973" s="58">
        <v>17818834.050000001</v>
      </c>
      <c r="T973" s="6"/>
    </row>
    <row r="974" spans="2:20">
      <c r="B974" s="1"/>
      <c r="C974" s="13" t="s">
        <v>1923</v>
      </c>
      <c r="D974" s="11"/>
      <c r="E974" s="52">
        <v>3737145</v>
      </c>
      <c r="F974" s="53">
        <v>0</v>
      </c>
      <c r="G974" s="54">
        <v>3737145</v>
      </c>
      <c r="H974" s="55"/>
      <c r="I974" s="52">
        <v>1372589852.3199999</v>
      </c>
      <c r="J974" s="53">
        <v>0</v>
      </c>
      <c r="K974" s="54">
        <v>1372589852.3199999</v>
      </c>
      <c r="L974" s="55"/>
      <c r="M974" s="52">
        <v>5791211271.6199999</v>
      </c>
      <c r="N974" s="53">
        <v>0</v>
      </c>
      <c r="O974" s="54">
        <v>5791211271.6199999</v>
      </c>
      <c r="P974" s="55"/>
      <c r="Q974" s="52">
        <v>7167538268.9399996</v>
      </c>
      <c r="R974" s="53">
        <v>0</v>
      </c>
      <c r="S974" s="54">
        <v>7167538268.9399996</v>
      </c>
      <c r="T974" s="6"/>
    </row>
    <row r="975" spans="2:20">
      <c r="B975" s="1"/>
      <c r="C975" s="14" t="s">
        <v>1924</v>
      </c>
      <c r="D975" s="12"/>
      <c r="E975" s="56">
        <v>3737145</v>
      </c>
      <c r="F975" s="57">
        <v>0</v>
      </c>
      <c r="G975" s="58">
        <v>3737145</v>
      </c>
      <c r="H975" s="48"/>
      <c r="I975" s="56">
        <v>1372589852.3199999</v>
      </c>
      <c r="J975" s="57">
        <v>0</v>
      </c>
      <c r="K975" s="58">
        <v>1372589852.3199999</v>
      </c>
      <c r="L975" s="48"/>
      <c r="M975" s="56">
        <v>5791211271.6199999</v>
      </c>
      <c r="N975" s="57">
        <v>0</v>
      </c>
      <c r="O975" s="58">
        <v>5791211271.6199999</v>
      </c>
      <c r="P975" s="48"/>
      <c r="Q975" s="56">
        <v>7167538268.9399996</v>
      </c>
      <c r="R975" s="57">
        <v>0</v>
      </c>
      <c r="S975" s="58">
        <v>7167538268.9399996</v>
      </c>
      <c r="T975" s="6"/>
    </row>
    <row r="976" spans="2:20">
      <c r="B976" s="1"/>
      <c r="C976" s="13" t="s">
        <v>1925</v>
      </c>
      <c r="D976" s="11"/>
      <c r="E976" s="52">
        <v>3154616510.6500001</v>
      </c>
      <c r="F976" s="53">
        <v>2816728848.29</v>
      </c>
      <c r="G976" s="54">
        <v>337887662.36000001</v>
      </c>
      <c r="H976" s="55"/>
      <c r="I976" s="52">
        <v>485403965.44</v>
      </c>
      <c r="J976" s="53">
        <v>0</v>
      </c>
      <c r="K976" s="54">
        <v>485403965.44</v>
      </c>
      <c r="L976" s="55"/>
      <c r="M976" s="52">
        <v>1794328523.6300001</v>
      </c>
      <c r="N976" s="53">
        <v>2612.46</v>
      </c>
      <c r="O976" s="54">
        <v>1794325911.1700001</v>
      </c>
      <c r="P976" s="55"/>
      <c r="Q976" s="52">
        <v>5434348999.7200003</v>
      </c>
      <c r="R976" s="53">
        <v>2816731460.75</v>
      </c>
      <c r="S976" s="54">
        <v>2617617538.9699998</v>
      </c>
      <c r="T976" s="6"/>
    </row>
    <row r="977" spans="2:20">
      <c r="B977" s="1"/>
      <c r="C977" s="14" t="s">
        <v>1926</v>
      </c>
      <c r="D977" s="12"/>
      <c r="E977" s="56">
        <v>2816753043.8899999</v>
      </c>
      <c r="F977" s="57">
        <v>2816728848.29</v>
      </c>
      <c r="G977" s="58">
        <v>24195.599999999999</v>
      </c>
      <c r="H977" s="48"/>
      <c r="I977" s="56">
        <v>284504498.27999997</v>
      </c>
      <c r="J977" s="57">
        <v>0</v>
      </c>
      <c r="K977" s="58">
        <v>284504498.27999997</v>
      </c>
      <c r="L977" s="48"/>
      <c r="M977" s="56">
        <v>526481438.11000001</v>
      </c>
      <c r="N977" s="57">
        <v>2612.46</v>
      </c>
      <c r="O977" s="58">
        <v>526478825.64999998</v>
      </c>
      <c r="P977" s="48"/>
      <c r="Q977" s="56">
        <v>3627738980.2800002</v>
      </c>
      <c r="R977" s="57">
        <v>2816731460.75</v>
      </c>
      <c r="S977" s="58">
        <v>811007519.52999997</v>
      </c>
      <c r="T977" s="6"/>
    </row>
    <row r="978" spans="2:20">
      <c r="B978" s="1"/>
      <c r="C978" s="13" t="s">
        <v>1927</v>
      </c>
      <c r="D978" s="11"/>
      <c r="E978" s="52">
        <v>24195.599999999999</v>
      </c>
      <c r="F978" s="53">
        <v>0</v>
      </c>
      <c r="G978" s="54">
        <v>24195.599999999999</v>
      </c>
      <c r="H978" s="55"/>
      <c r="I978" s="52">
        <v>284504498.27999997</v>
      </c>
      <c r="J978" s="53">
        <v>0</v>
      </c>
      <c r="K978" s="54">
        <v>284504498.27999997</v>
      </c>
      <c r="L978" s="55"/>
      <c r="M978" s="52">
        <v>526478825.64999998</v>
      </c>
      <c r="N978" s="53">
        <v>0</v>
      </c>
      <c r="O978" s="54">
        <v>526478825.64999998</v>
      </c>
      <c r="P978" s="55"/>
      <c r="Q978" s="52">
        <v>811007519.52999997</v>
      </c>
      <c r="R978" s="53">
        <v>0</v>
      </c>
      <c r="S978" s="54">
        <v>811007519.52999997</v>
      </c>
      <c r="T978" s="6"/>
    </row>
    <row r="979" spans="2:20">
      <c r="B979" s="1"/>
      <c r="C979" s="14" t="s">
        <v>1928</v>
      </c>
      <c r="D979" s="12"/>
      <c r="E979" s="56">
        <v>2816728848.29</v>
      </c>
      <c r="F979" s="57">
        <v>2816728848.29</v>
      </c>
      <c r="G979" s="58">
        <v>0</v>
      </c>
      <c r="H979" s="48"/>
      <c r="I979" s="56">
        <v>0</v>
      </c>
      <c r="J979" s="57">
        <v>0</v>
      </c>
      <c r="K979" s="58">
        <v>0</v>
      </c>
      <c r="L979" s="48"/>
      <c r="M979" s="56">
        <v>2612.46</v>
      </c>
      <c r="N979" s="57">
        <v>2612.46</v>
      </c>
      <c r="O979" s="58">
        <v>0</v>
      </c>
      <c r="P979" s="48"/>
      <c r="Q979" s="56">
        <v>2816731460.75</v>
      </c>
      <c r="R979" s="57">
        <v>2816731460.75</v>
      </c>
      <c r="S979" s="58">
        <v>0</v>
      </c>
      <c r="T979" s="6"/>
    </row>
    <row r="980" spans="2:20">
      <c r="B980" s="1"/>
      <c r="C980" s="13" t="s">
        <v>1929</v>
      </c>
      <c r="D980" s="11"/>
      <c r="E980" s="52">
        <v>337863466.75999999</v>
      </c>
      <c r="F980" s="53">
        <v>0</v>
      </c>
      <c r="G980" s="54">
        <v>337863466.75999999</v>
      </c>
      <c r="H980" s="55"/>
      <c r="I980" s="52">
        <v>131973345.45</v>
      </c>
      <c r="J980" s="53">
        <v>0</v>
      </c>
      <c r="K980" s="54">
        <v>131973345.45</v>
      </c>
      <c r="L980" s="55"/>
      <c r="M980" s="52">
        <v>1242247014.1500001</v>
      </c>
      <c r="N980" s="53">
        <v>0</v>
      </c>
      <c r="O980" s="54">
        <v>1242247014.1500001</v>
      </c>
      <c r="P980" s="55"/>
      <c r="Q980" s="52">
        <v>1712083826.3599999</v>
      </c>
      <c r="R980" s="53">
        <v>0</v>
      </c>
      <c r="S980" s="54">
        <v>1712083826.3599999</v>
      </c>
      <c r="T980" s="6"/>
    </row>
    <row r="981" spans="2:20">
      <c r="B981" s="1"/>
      <c r="C981" s="14" t="s">
        <v>1930</v>
      </c>
      <c r="D981" s="12"/>
      <c r="E981" s="56">
        <v>337863466.75999999</v>
      </c>
      <c r="F981" s="57">
        <v>0</v>
      </c>
      <c r="G981" s="58">
        <v>337863466.75999999</v>
      </c>
      <c r="H981" s="48"/>
      <c r="I981" s="56">
        <v>131973345.45</v>
      </c>
      <c r="J981" s="57">
        <v>0</v>
      </c>
      <c r="K981" s="58">
        <v>131973345.45</v>
      </c>
      <c r="L981" s="48"/>
      <c r="M981" s="56">
        <v>1242247014.1500001</v>
      </c>
      <c r="N981" s="57">
        <v>0</v>
      </c>
      <c r="O981" s="58">
        <v>1242247014.1500001</v>
      </c>
      <c r="P981" s="48"/>
      <c r="Q981" s="56">
        <v>1712083826.3599999</v>
      </c>
      <c r="R981" s="57">
        <v>0</v>
      </c>
      <c r="S981" s="58">
        <v>1712083826.3599999</v>
      </c>
      <c r="T981" s="6"/>
    </row>
    <row r="982" spans="2:20">
      <c r="B982" s="1"/>
      <c r="C982" s="13" t="s">
        <v>1931</v>
      </c>
      <c r="D982" s="11"/>
      <c r="E982" s="52">
        <v>0</v>
      </c>
      <c r="F982" s="53">
        <v>0</v>
      </c>
      <c r="G982" s="54">
        <v>0</v>
      </c>
      <c r="H982" s="55"/>
      <c r="I982" s="52">
        <v>66353040.479999997</v>
      </c>
      <c r="J982" s="53">
        <v>0</v>
      </c>
      <c r="K982" s="54">
        <v>66353040.479999997</v>
      </c>
      <c r="L982" s="55"/>
      <c r="M982" s="52">
        <v>1390718.1</v>
      </c>
      <c r="N982" s="53">
        <v>0</v>
      </c>
      <c r="O982" s="54">
        <v>1390718.1</v>
      </c>
      <c r="P982" s="55"/>
      <c r="Q982" s="52">
        <v>67743758.579999998</v>
      </c>
      <c r="R982" s="53">
        <v>0</v>
      </c>
      <c r="S982" s="54">
        <v>67743758.579999998</v>
      </c>
      <c r="T982" s="6"/>
    </row>
    <row r="983" spans="2:20">
      <c r="B983" s="1"/>
      <c r="C983" s="14" t="s">
        <v>1932</v>
      </c>
      <c r="D983" s="12"/>
      <c r="E983" s="56">
        <v>0</v>
      </c>
      <c r="F983" s="57">
        <v>0</v>
      </c>
      <c r="G983" s="58">
        <v>0</v>
      </c>
      <c r="H983" s="48"/>
      <c r="I983" s="56">
        <v>66353040.479999997</v>
      </c>
      <c r="J983" s="57">
        <v>0</v>
      </c>
      <c r="K983" s="58">
        <v>66353040.479999997</v>
      </c>
      <c r="L983" s="48"/>
      <c r="M983" s="56">
        <v>1390718.1</v>
      </c>
      <c r="N983" s="57">
        <v>0</v>
      </c>
      <c r="O983" s="58">
        <v>1390718.1</v>
      </c>
      <c r="P983" s="48"/>
      <c r="Q983" s="56">
        <v>67743758.579999998</v>
      </c>
      <c r="R983" s="57">
        <v>0</v>
      </c>
      <c r="S983" s="58">
        <v>67743758.579999998</v>
      </c>
      <c r="T983" s="6"/>
    </row>
    <row r="984" spans="2:20">
      <c r="B984" s="1"/>
      <c r="C984" s="13" t="s">
        <v>1933</v>
      </c>
      <c r="D984" s="11"/>
      <c r="E984" s="52">
        <v>0</v>
      </c>
      <c r="F984" s="53">
        <v>0</v>
      </c>
      <c r="G984" s="54">
        <v>0</v>
      </c>
      <c r="H984" s="55"/>
      <c r="I984" s="52">
        <v>2573081.23</v>
      </c>
      <c r="J984" s="53">
        <v>0</v>
      </c>
      <c r="K984" s="54">
        <v>2573081.23</v>
      </c>
      <c r="L984" s="55"/>
      <c r="M984" s="52">
        <v>24209353.27</v>
      </c>
      <c r="N984" s="53">
        <v>0</v>
      </c>
      <c r="O984" s="54">
        <v>24209353.27</v>
      </c>
      <c r="P984" s="55"/>
      <c r="Q984" s="52">
        <v>26782434.5</v>
      </c>
      <c r="R984" s="53">
        <v>0</v>
      </c>
      <c r="S984" s="54">
        <v>26782434.5</v>
      </c>
      <c r="T984" s="6"/>
    </row>
    <row r="985" spans="2:20">
      <c r="B985" s="1"/>
      <c r="C985" s="14" t="s">
        <v>1934</v>
      </c>
      <c r="D985" s="12"/>
      <c r="E985" s="56">
        <v>0</v>
      </c>
      <c r="F985" s="57">
        <v>0</v>
      </c>
      <c r="G985" s="58">
        <v>0</v>
      </c>
      <c r="H985" s="48"/>
      <c r="I985" s="56">
        <v>2573081.23</v>
      </c>
      <c r="J985" s="57">
        <v>0</v>
      </c>
      <c r="K985" s="58">
        <v>2573081.23</v>
      </c>
      <c r="L985" s="48"/>
      <c r="M985" s="56">
        <v>24209353.27</v>
      </c>
      <c r="N985" s="57">
        <v>0</v>
      </c>
      <c r="O985" s="58">
        <v>24209353.27</v>
      </c>
      <c r="P985" s="48"/>
      <c r="Q985" s="56">
        <v>26782434.5</v>
      </c>
      <c r="R985" s="57">
        <v>0</v>
      </c>
      <c r="S985" s="58">
        <v>26782434.5</v>
      </c>
      <c r="T985" s="6"/>
    </row>
    <row r="986" spans="2:20">
      <c r="B986" s="1"/>
      <c r="C986" s="13" t="s">
        <v>1935</v>
      </c>
      <c r="D986" s="11"/>
      <c r="E986" s="52">
        <v>326332203990.02002</v>
      </c>
      <c r="F986" s="53">
        <v>225832788080.67001</v>
      </c>
      <c r="G986" s="54">
        <v>100499415909.35001</v>
      </c>
      <c r="H986" s="55"/>
      <c r="I986" s="52">
        <v>35891595792.209999</v>
      </c>
      <c r="J986" s="53">
        <v>2937158561.3400002</v>
      </c>
      <c r="K986" s="54">
        <v>32954437230.869999</v>
      </c>
      <c r="L986" s="55"/>
      <c r="M986" s="52">
        <v>13857386915.98</v>
      </c>
      <c r="N986" s="53">
        <v>441409883.07999802</v>
      </c>
      <c r="O986" s="54">
        <v>13415977032.9</v>
      </c>
      <c r="P986" s="55"/>
      <c r="Q986" s="52">
        <v>376081186698.21002</v>
      </c>
      <c r="R986" s="53">
        <v>229211356525.09</v>
      </c>
      <c r="S986" s="54">
        <v>146869830173.12</v>
      </c>
      <c r="T986" s="6"/>
    </row>
    <row r="987" spans="2:20">
      <c r="B987" s="1"/>
      <c r="C987" s="14" t="s">
        <v>1936</v>
      </c>
      <c r="D987" s="12"/>
      <c r="E987" s="56">
        <v>4799878.08</v>
      </c>
      <c r="F987" s="57">
        <v>0</v>
      </c>
      <c r="G987" s="58">
        <v>4799878.08</v>
      </c>
      <c r="H987" s="48"/>
      <c r="I987" s="56">
        <v>262806.68</v>
      </c>
      <c r="J987" s="57">
        <v>0</v>
      </c>
      <c r="K987" s="58">
        <v>262806.68</v>
      </c>
      <c r="L987" s="48"/>
      <c r="M987" s="56">
        <v>219613893.08000001</v>
      </c>
      <c r="N987" s="57">
        <v>0</v>
      </c>
      <c r="O987" s="58">
        <v>219613893.08000001</v>
      </c>
      <c r="P987" s="48"/>
      <c r="Q987" s="56">
        <v>224676577.84</v>
      </c>
      <c r="R987" s="57">
        <v>0</v>
      </c>
      <c r="S987" s="58">
        <v>224676577.84</v>
      </c>
      <c r="T987" s="6"/>
    </row>
    <row r="988" spans="2:20" ht="25.5" customHeight="1">
      <c r="B988" s="1"/>
      <c r="C988" s="13" t="s">
        <v>1937</v>
      </c>
      <c r="D988" s="11"/>
      <c r="E988" s="52">
        <v>4799878.08</v>
      </c>
      <c r="F988" s="53">
        <v>0</v>
      </c>
      <c r="G988" s="54">
        <v>4799878.08</v>
      </c>
      <c r="H988" s="55"/>
      <c r="I988" s="52">
        <v>262806.68</v>
      </c>
      <c r="J988" s="53">
        <v>0</v>
      </c>
      <c r="K988" s="54">
        <v>262806.68</v>
      </c>
      <c r="L988" s="55"/>
      <c r="M988" s="52">
        <v>219613893.08000001</v>
      </c>
      <c r="N988" s="53">
        <v>0</v>
      </c>
      <c r="O988" s="54">
        <v>219613893.08000001</v>
      </c>
      <c r="P988" s="55"/>
      <c r="Q988" s="52">
        <v>224676577.84</v>
      </c>
      <c r="R988" s="53">
        <v>0</v>
      </c>
      <c r="S988" s="54">
        <v>224676577.84</v>
      </c>
      <c r="T988" s="6"/>
    </row>
    <row r="989" spans="2:20">
      <c r="B989" s="1"/>
      <c r="C989" s="14" t="s">
        <v>1938</v>
      </c>
      <c r="D989" s="12"/>
      <c r="E989" s="56">
        <v>2810186.5</v>
      </c>
      <c r="F989" s="57">
        <v>0</v>
      </c>
      <c r="G989" s="58">
        <v>2810186.5</v>
      </c>
      <c r="H989" s="48"/>
      <c r="I989" s="56">
        <v>645088.02</v>
      </c>
      <c r="J989" s="57">
        <v>0</v>
      </c>
      <c r="K989" s="58">
        <v>645088.02</v>
      </c>
      <c r="L989" s="48"/>
      <c r="M989" s="56">
        <v>13667293.66</v>
      </c>
      <c r="N989" s="57">
        <v>0</v>
      </c>
      <c r="O989" s="58">
        <v>13667293.66</v>
      </c>
      <c r="P989" s="48"/>
      <c r="Q989" s="56">
        <v>17122568.18</v>
      </c>
      <c r="R989" s="57">
        <v>0</v>
      </c>
      <c r="S989" s="58">
        <v>17122568.18</v>
      </c>
      <c r="T989" s="6"/>
    </row>
    <row r="990" spans="2:20" ht="25.5" customHeight="1">
      <c r="B990" s="1"/>
      <c r="C990" s="13" t="s">
        <v>1939</v>
      </c>
      <c r="D990" s="11"/>
      <c r="E990" s="52">
        <v>2810186.5</v>
      </c>
      <c r="F990" s="53">
        <v>0</v>
      </c>
      <c r="G990" s="54">
        <v>2810186.5</v>
      </c>
      <c r="H990" s="55"/>
      <c r="I990" s="52">
        <v>645088.02</v>
      </c>
      <c r="J990" s="53">
        <v>0</v>
      </c>
      <c r="K990" s="54">
        <v>645088.02</v>
      </c>
      <c r="L990" s="55"/>
      <c r="M990" s="52">
        <v>13667293.66</v>
      </c>
      <c r="N990" s="53">
        <v>0</v>
      </c>
      <c r="O990" s="54">
        <v>13667293.66</v>
      </c>
      <c r="P990" s="55"/>
      <c r="Q990" s="52">
        <v>17122568.18</v>
      </c>
      <c r="R990" s="53">
        <v>0</v>
      </c>
      <c r="S990" s="54">
        <v>17122568.18</v>
      </c>
      <c r="T990" s="6"/>
    </row>
    <row r="991" spans="2:20">
      <c r="B991" s="1"/>
      <c r="C991" s="14" t="s">
        <v>1940</v>
      </c>
      <c r="D991" s="12"/>
      <c r="E991" s="56">
        <v>343003791.61000001</v>
      </c>
      <c r="F991" s="57">
        <v>0</v>
      </c>
      <c r="G991" s="58">
        <v>343003791.61000001</v>
      </c>
      <c r="H991" s="48"/>
      <c r="I991" s="56">
        <v>3876299.76</v>
      </c>
      <c r="J991" s="57">
        <v>0</v>
      </c>
      <c r="K991" s="58">
        <v>3876299.76</v>
      </c>
      <c r="L991" s="48"/>
      <c r="M991" s="56">
        <v>8703102.4700000007</v>
      </c>
      <c r="N991" s="57">
        <v>0</v>
      </c>
      <c r="O991" s="58">
        <v>8703102.4700000007</v>
      </c>
      <c r="P991" s="48"/>
      <c r="Q991" s="56">
        <v>355583193.83999997</v>
      </c>
      <c r="R991" s="57">
        <v>0</v>
      </c>
      <c r="S991" s="58">
        <v>355583193.83999997</v>
      </c>
      <c r="T991" s="6"/>
    </row>
    <row r="992" spans="2:20" ht="25.5" customHeight="1">
      <c r="B992" s="1"/>
      <c r="C992" s="13" t="s">
        <v>1941</v>
      </c>
      <c r="D992" s="11"/>
      <c r="E992" s="52">
        <v>343003791.61000001</v>
      </c>
      <c r="F992" s="53">
        <v>0</v>
      </c>
      <c r="G992" s="54">
        <v>343003791.61000001</v>
      </c>
      <c r="H992" s="55"/>
      <c r="I992" s="52">
        <v>3876299.76</v>
      </c>
      <c r="J992" s="53">
        <v>0</v>
      </c>
      <c r="K992" s="54">
        <v>3876299.76</v>
      </c>
      <c r="L992" s="55"/>
      <c r="M992" s="52">
        <v>8703102.4700000007</v>
      </c>
      <c r="N992" s="53">
        <v>0</v>
      </c>
      <c r="O992" s="54">
        <v>8703102.4700000007</v>
      </c>
      <c r="P992" s="55"/>
      <c r="Q992" s="52">
        <v>355583193.83999997</v>
      </c>
      <c r="R992" s="53">
        <v>0</v>
      </c>
      <c r="S992" s="54">
        <v>355583193.83999997</v>
      </c>
      <c r="T992" s="6"/>
    </row>
    <row r="993" spans="2:20">
      <c r="B993" s="1"/>
      <c r="C993" s="14" t="s">
        <v>1942</v>
      </c>
      <c r="D993" s="12"/>
      <c r="E993" s="56">
        <v>108081744.08</v>
      </c>
      <c r="F993" s="57">
        <v>0</v>
      </c>
      <c r="G993" s="58">
        <v>108081744.08</v>
      </c>
      <c r="H993" s="48"/>
      <c r="I993" s="56">
        <v>623173600.32000005</v>
      </c>
      <c r="J993" s="57">
        <v>0</v>
      </c>
      <c r="K993" s="58">
        <v>623173600.32000005</v>
      </c>
      <c r="L993" s="48"/>
      <c r="M993" s="56">
        <v>10386165.74</v>
      </c>
      <c r="N993" s="57">
        <v>0</v>
      </c>
      <c r="O993" s="58">
        <v>10386165.74</v>
      </c>
      <c r="P993" s="48"/>
      <c r="Q993" s="56">
        <v>741641510.13999999</v>
      </c>
      <c r="R993" s="57">
        <v>0</v>
      </c>
      <c r="S993" s="58">
        <v>741641510.13999999</v>
      </c>
      <c r="T993" s="6"/>
    </row>
    <row r="994" spans="2:20" ht="25.5" customHeight="1">
      <c r="B994" s="1"/>
      <c r="C994" s="13" t="s">
        <v>1943</v>
      </c>
      <c r="D994" s="11"/>
      <c r="E994" s="52">
        <v>108081744.08</v>
      </c>
      <c r="F994" s="53">
        <v>0</v>
      </c>
      <c r="G994" s="54">
        <v>108081744.08</v>
      </c>
      <c r="H994" s="55"/>
      <c r="I994" s="52">
        <v>623173600.32000005</v>
      </c>
      <c r="J994" s="53">
        <v>0</v>
      </c>
      <c r="K994" s="54">
        <v>623173600.32000005</v>
      </c>
      <c r="L994" s="55"/>
      <c r="M994" s="52">
        <v>10386165.74</v>
      </c>
      <c r="N994" s="53">
        <v>0</v>
      </c>
      <c r="O994" s="54">
        <v>10386165.74</v>
      </c>
      <c r="P994" s="55"/>
      <c r="Q994" s="52">
        <v>741641510.13999999</v>
      </c>
      <c r="R994" s="53">
        <v>0</v>
      </c>
      <c r="S994" s="54">
        <v>741641510.13999999</v>
      </c>
      <c r="T994" s="6"/>
    </row>
    <row r="995" spans="2:20">
      <c r="B995" s="1"/>
      <c r="C995" s="14" t="s">
        <v>1944</v>
      </c>
      <c r="D995" s="12"/>
      <c r="E995" s="56">
        <v>325873508389.75</v>
      </c>
      <c r="F995" s="57">
        <v>225832788080.67001</v>
      </c>
      <c r="G995" s="58">
        <v>100040720309.08</v>
      </c>
      <c r="H995" s="48"/>
      <c r="I995" s="56">
        <v>35263637997.43</v>
      </c>
      <c r="J995" s="57">
        <v>2937158561.3400002</v>
      </c>
      <c r="K995" s="58">
        <v>32326479436.09</v>
      </c>
      <c r="L995" s="48"/>
      <c r="M995" s="56">
        <v>13605016461.030001</v>
      </c>
      <c r="N995" s="57">
        <v>441409883.07999998</v>
      </c>
      <c r="O995" s="58">
        <v>13163606577.950001</v>
      </c>
      <c r="P995" s="48"/>
      <c r="Q995" s="56">
        <v>374742162848.21002</v>
      </c>
      <c r="R995" s="57">
        <v>229211356525.09</v>
      </c>
      <c r="S995" s="58">
        <v>145530806323.12</v>
      </c>
      <c r="T995" s="6"/>
    </row>
    <row r="996" spans="2:20" ht="25.5" customHeight="1">
      <c r="B996" s="1"/>
      <c r="C996" s="13" t="s">
        <v>1945</v>
      </c>
      <c r="D996" s="11"/>
      <c r="E996" s="52">
        <v>100040720309.08</v>
      </c>
      <c r="F996" s="53">
        <v>0</v>
      </c>
      <c r="G996" s="54">
        <v>100040720309.08</v>
      </c>
      <c r="H996" s="55"/>
      <c r="I996" s="52">
        <v>32326479436.09</v>
      </c>
      <c r="J996" s="53">
        <v>0</v>
      </c>
      <c r="K996" s="54">
        <v>32326479436.09</v>
      </c>
      <c r="L996" s="55"/>
      <c r="M996" s="52">
        <v>13163606577.950001</v>
      </c>
      <c r="N996" s="53">
        <v>0</v>
      </c>
      <c r="O996" s="54">
        <v>13163606577.950001</v>
      </c>
      <c r="P996" s="55"/>
      <c r="Q996" s="52">
        <v>145530806323.12</v>
      </c>
      <c r="R996" s="53">
        <v>0</v>
      </c>
      <c r="S996" s="54">
        <v>145530806323.12</v>
      </c>
      <c r="T996" s="6"/>
    </row>
    <row r="997" spans="2:20" ht="25.5" customHeight="1">
      <c r="B997" s="1"/>
      <c r="C997" s="14" t="s">
        <v>1946</v>
      </c>
      <c r="D997" s="12"/>
      <c r="E997" s="56">
        <v>225832788080.67001</v>
      </c>
      <c r="F997" s="57">
        <v>225832788080.67001</v>
      </c>
      <c r="G997" s="58">
        <v>0</v>
      </c>
      <c r="H997" s="48"/>
      <c r="I997" s="56">
        <v>2937158561.3400002</v>
      </c>
      <c r="J997" s="57">
        <v>2937158561.3400002</v>
      </c>
      <c r="K997" s="58">
        <v>0</v>
      </c>
      <c r="L997" s="48"/>
      <c r="M997" s="56">
        <v>441409883.07999998</v>
      </c>
      <c r="N997" s="57">
        <v>441409883.07999998</v>
      </c>
      <c r="O997" s="58">
        <v>0</v>
      </c>
      <c r="P997" s="48"/>
      <c r="Q997" s="56">
        <v>229211356525.09</v>
      </c>
      <c r="R997" s="57">
        <v>229211356525.09</v>
      </c>
      <c r="S997" s="58">
        <v>0</v>
      </c>
      <c r="T997" s="6"/>
    </row>
    <row r="998" spans="2:20">
      <c r="B998" s="1"/>
      <c r="C998" s="13" t="s">
        <v>1947</v>
      </c>
      <c r="D998" s="11"/>
      <c r="E998" s="52">
        <v>210852663940.39999</v>
      </c>
      <c r="F998" s="53">
        <v>195347862048.34</v>
      </c>
      <c r="G998" s="54">
        <v>15504801892.059999</v>
      </c>
      <c r="H998" s="55"/>
      <c r="I998" s="52">
        <v>14614811611.82</v>
      </c>
      <c r="J998" s="53">
        <v>1508526577.440001</v>
      </c>
      <c r="K998" s="54">
        <v>13106285034.379999</v>
      </c>
      <c r="L998" s="55"/>
      <c r="M998" s="52">
        <v>7979384779.1199999</v>
      </c>
      <c r="N998" s="53">
        <v>268212174.69999999</v>
      </c>
      <c r="O998" s="54">
        <v>7711172604.4200001</v>
      </c>
      <c r="P998" s="55"/>
      <c r="Q998" s="52">
        <v>233446860331.34</v>
      </c>
      <c r="R998" s="53">
        <v>197124600800.48001</v>
      </c>
      <c r="S998" s="54">
        <v>36322259530.860001</v>
      </c>
      <c r="T998" s="6"/>
    </row>
    <row r="999" spans="2:20">
      <c r="B999" s="1"/>
      <c r="C999" s="14" t="s">
        <v>1948</v>
      </c>
      <c r="D999" s="12"/>
      <c r="E999" s="56">
        <v>15504801892.059999</v>
      </c>
      <c r="F999" s="57">
        <v>0</v>
      </c>
      <c r="G999" s="58">
        <v>15504801892.059999</v>
      </c>
      <c r="H999" s="48"/>
      <c r="I999" s="56">
        <v>13106285034.379999</v>
      </c>
      <c r="J999" s="57">
        <v>0</v>
      </c>
      <c r="K999" s="58">
        <v>13106285034.379999</v>
      </c>
      <c r="L999" s="48"/>
      <c r="M999" s="56">
        <v>7711172604.4200001</v>
      </c>
      <c r="N999" s="57">
        <v>0</v>
      </c>
      <c r="O999" s="58">
        <v>7711172604.4200001</v>
      </c>
      <c r="P999" s="48"/>
      <c r="Q999" s="56">
        <v>36322259530.860001</v>
      </c>
      <c r="R999" s="57">
        <v>0</v>
      </c>
      <c r="S999" s="58">
        <v>36322259530.860001</v>
      </c>
      <c r="T999" s="6"/>
    </row>
    <row r="1000" spans="2:20">
      <c r="B1000" s="1"/>
      <c r="C1000" s="13" t="s">
        <v>1949</v>
      </c>
      <c r="D1000" s="11"/>
      <c r="E1000" s="52">
        <v>195347862048.34</v>
      </c>
      <c r="F1000" s="53">
        <v>195347862048.34</v>
      </c>
      <c r="G1000" s="54">
        <v>0</v>
      </c>
      <c r="H1000" s="55"/>
      <c r="I1000" s="52">
        <v>1508526577.4400001</v>
      </c>
      <c r="J1000" s="53">
        <v>1508526577.4400001</v>
      </c>
      <c r="K1000" s="54">
        <v>0</v>
      </c>
      <c r="L1000" s="55"/>
      <c r="M1000" s="52">
        <v>268212174.69999999</v>
      </c>
      <c r="N1000" s="53">
        <v>268212174.69999999</v>
      </c>
      <c r="O1000" s="54">
        <v>0</v>
      </c>
      <c r="P1000" s="55"/>
      <c r="Q1000" s="52">
        <v>197124600800.48001</v>
      </c>
      <c r="R1000" s="53">
        <v>197124600800.48001</v>
      </c>
      <c r="S1000" s="54">
        <v>0</v>
      </c>
      <c r="T1000" s="6"/>
    </row>
    <row r="1001" spans="2:20">
      <c r="B1001" s="1"/>
      <c r="C1001" s="14" t="s">
        <v>1950</v>
      </c>
      <c r="D1001" s="12"/>
      <c r="E1001" s="56">
        <v>0</v>
      </c>
      <c r="F1001" s="57">
        <v>0</v>
      </c>
      <c r="G1001" s="58">
        <v>0</v>
      </c>
      <c r="H1001" s="48"/>
      <c r="I1001" s="56">
        <v>823033053.64999998</v>
      </c>
      <c r="J1001" s="57">
        <v>0</v>
      </c>
      <c r="K1001" s="58">
        <v>823033053.64999998</v>
      </c>
      <c r="L1001" s="48"/>
      <c r="M1001" s="56">
        <v>355591761.86000001</v>
      </c>
      <c r="N1001" s="57">
        <v>710499.52</v>
      </c>
      <c r="O1001" s="58">
        <v>354881262.33999997</v>
      </c>
      <c r="P1001" s="48"/>
      <c r="Q1001" s="56">
        <v>1178624815.51</v>
      </c>
      <c r="R1001" s="57">
        <v>710499.52</v>
      </c>
      <c r="S1001" s="58">
        <v>1177914315.99</v>
      </c>
      <c r="T1001" s="6"/>
    </row>
    <row r="1002" spans="2:20" ht="25.5" customHeight="1">
      <c r="B1002" s="1"/>
      <c r="C1002" s="13" t="s">
        <v>1951</v>
      </c>
      <c r="D1002" s="11"/>
      <c r="E1002" s="52">
        <v>0</v>
      </c>
      <c r="F1002" s="53">
        <v>0</v>
      </c>
      <c r="G1002" s="54">
        <v>0</v>
      </c>
      <c r="H1002" s="55"/>
      <c r="I1002" s="52">
        <v>799886952.36000001</v>
      </c>
      <c r="J1002" s="53">
        <v>0</v>
      </c>
      <c r="K1002" s="54">
        <v>799886952.36000001</v>
      </c>
      <c r="L1002" s="55"/>
      <c r="M1002" s="52">
        <v>296111541.18000001</v>
      </c>
      <c r="N1002" s="53">
        <v>710499.52</v>
      </c>
      <c r="O1002" s="54">
        <v>295401041.66000003</v>
      </c>
      <c r="P1002" s="55"/>
      <c r="Q1002" s="52">
        <v>1095998493.54</v>
      </c>
      <c r="R1002" s="53">
        <v>710499.52</v>
      </c>
      <c r="S1002" s="54">
        <v>1095287994.02</v>
      </c>
      <c r="T1002" s="6"/>
    </row>
    <row r="1003" spans="2:20" ht="25.5" customHeight="1">
      <c r="B1003" s="1"/>
      <c r="C1003" s="14" t="s">
        <v>1952</v>
      </c>
      <c r="D1003" s="12"/>
      <c r="E1003" s="56">
        <v>0</v>
      </c>
      <c r="F1003" s="57">
        <v>0</v>
      </c>
      <c r="G1003" s="58">
        <v>0</v>
      </c>
      <c r="H1003" s="48"/>
      <c r="I1003" s="56">
        <v>799886952.36000001</v>
      </c>
      <c r="J1003" s="57">
        <v>0</v>
      </c>
      <c r="K1003" s="58">
        <v>799886952.36000001</v>
      </c>
      <c r="L1003" s="48"/>
      <c r="M1003" s="56">
        <v>295401041.66000003</v>
      </c>
      <c r="N1003" s="57">
        <v>0</v>
      </c>
      <c r="O1003" s="58">
        <v>295401041.66000003</v>
      </c>
      <c r="P1003" s="48"/>
      <c r="Q1003" s="56">
        <v>1095287994.02</v>
      </c>
      <c r="R1003" s="57">
        <v>0</v>
      </c>
      <c r="S1003" s="58">
        <v>1095287994.02</v>
      </c>
      <c r="T1003" s="6"/>
    </row>
    <row r="1004" spans="2:20" ht="25.5" customHeight="1">
      <c r="B1004" s="1"/>
      <c r="C1004" s="13" t="s">
        <v>1953</v>
      </c>
      <c r="D1004" s="11"/>
      <c r="E1004" s="52">
        <v>0</v>
      </c>
      <c r="F1004" s="53">
        <v>0</v>
      </c>
      <c r="G1004" s="54">
        <v>0</v>
      </c>
      <c r="H1004" s="55"/>
      <c r="I1004" s="52">
        <v>0</v>
      </c>
      <c r="J1004" s="53">
        <v>0</v>
      </c>
      <c r="K1004" s="54">
        <v>0</v>
      </c>
      <c r="L1004" s="55"/>
      <c r="M1004" s="52">
        <v>0</v>
      </c>
      <c r="N1004" s="53">
        <v>0</v>
      </c>
      <c r="O1004" s="54">
        <v>0</v>
      </c>
      <c r="P1004" s="55"/>
      <c r="Q1004" s="52">
        <v>0</v>
      </c>
      <c r="R1004" s="53">
        <v>0</v>
      </c>
      <c r="S1004" s="54">
        <v>0</v>
      </c>
      <c r="T1004" s="6"/>
    </row>
    <row r="1005" spans="2:20" ht="25.5" customHeight="1">
      <c r="B1005" s="1"/>
      <c r="C1005" s="14" t="s">
        <v>1954</v>
      </c>
      <c r="D1005" s="12"/>
      <c r="E1005" s="56">
        <v>0</v>
      </c>
      <c r="F1005" s="57">
        <v>0</v>
      </c>
      <c r="G1005" s="58">
        <v>0</v>
      </c>
      <c r="H1005" s="48"/>
      <c r="I1005" s="56">
        <v>0</v>
      </c>
      <c r="J1005" s="57">
        <v>0</v>
      </c>
      <c r="K1005" s="58">
        <v>0</v>
      </c>
      <c r="L1005" s="48"/>
      <c r="M1005" s="56">
        <v>-2079.08</v>
      </c>
      <c r="N1005" s="57">
        <v>-2079.08</v>
      </c>
      <c r="O1005" s="58">
        <v>0</v>
      </c>
      <c r="P1005" s="48"/>
      <c r="Q1005" s="56">
        <v>-2079.08</v>
      </c>
      <c r="R1005" s="57">
        <v>-2079.08</v>
      </c>
      <c r="S1005" s="58">
        <v>0</v>
      </c>
      <c r="T1005" s="6"/>
    </row>
    <row r="1006" spans="2:20" ht="25.5" customHeight="1">
      <c r="B1006" s="1"/>
      <c r="C1006" s="13" t="s">
        <v>1955</v>
      </c>
      <c r="D1006" s="11"/>
      <c r="E1006" s="52">
        <v>0</v>
      </c>
      <c r="F1006" s="53">
        <v>0</v>
      </c>
      <c r="G1006" s="54">
        <v>0</v>
      </c>
      <c r="H1006" s="55"/>
      <c r="I1006" s="52">
        <v>0</v>
      </c>
      <c r="J1006" s="53">
        <v>0</v>
      </c>
      <c r="K1006" s="54">
        <v>0</v>
      </c>
      <c r="L1006" s="55"/>
      <c r="M1006" s="52">
        <v>0</v>
      </c>
      <c r="N1006" s="53">
        <v>0</v>
      </c>
      <c r="O1006" s="54">
        <v>0</v>
      </c>
      <c r="P1006" s="55"/>
      <c r="Q1006" s="52">
        <v>0</v>
      </c>
      <c r="R1006" s="53">
        <v>0</v>
      </c>
      <c r="S1006" s="54">
        <v>0</v>
      </c>
      <c r="T1006" s="6"/>
    </row>
    <row r="1007" spans="2:20" ht="25.5" customHeight="1">
      <c r="B1007" s="1"/>
      <c r="C1007" s="14" t="s">
        <v>1956</v>
      </c>
      <c r="D1007" s="12"/>
      <c r="E1007" s="56">
        <v>0</v>
      </c>
      <c r="F1007" s="57">
        <v>0</v>
      </c>
      <c r="G1007" s="58">
        <v>0</v>
      </c>
      <c r="H1007" s="48"/>
      <c r="I1007" s="56">
        <v>0</v>
      </c>
      <c r="J1007" s="57">
        <v>0</v>
      </c>
      <c r="K1007" s="58">
        <v>0</v>
      </c>
      <c r="L1007" s="48"/>
      <c r="M1007" s="56">
        <v>712578.6</v>
      </c>
      <c r="N1007" s="57">
        <v>712578.6</v>
      </c>
      <c r="O1007" s="58">
        <v>0</v>
      </c>
      <c r="P1007" s="48"/>
      <c r="Q1007" s="56">
        <v>712578.6</v>
      </c>
      <c r="R1007" s="57">
        <v>712578.6</v>
      </c>
      <c r="S1007" s="58">
        <v>0</v>
      </c>
      <c r="T1007" s="6"/>
    </row>
    <row r="1008" spans="2:20" ht="25.5" customHeight="1">
      <c r="B1008" s="1"/>
      <c r="C1008" s="13" t="s">
        <v>1957</v>
      </c>
      <c r="D1008" s="11"/>
      <c r="E1008" s="52">
        <v>0</v>
      </c>
      <c r="F1008" s="53">
        <v>0</v>
      </c>
      <c r="G1008" s="54">
        <v>0</v>
      </c>
      <c r="H1008" s="55"/>
      <c r="I1008" s="52">
        <v>23146101.289999999</v>
      </c>
      <c r="J1008" s="53">
        <v>0</v>
      </c>
      <c r="K1008" s="54">
        <v>23146101.289999999</v>
      </c>
      <c r="L1008" s="55"/>
      <c r="M1008" s="52">
        <v>60247985.659999996</v>
      </c>
      <c r="N1008" s="53">
        <v>0</v>
      </c>
      <c r="O1008" s="54">
        <v>60247985.659999996</v>
      </c>
      <c r="P1008" s="55"/>
      <c r="Q1008" s="52">
        <v>83394086.950000003</v>
      </c>
      <c r="R1008" s="53">
        <v>0</v>
      </c>
      <c r="S1008" s="54">
        <v>83394086.950000003</v>
      </c>
      <c r="T1008" s="6"/>
    </row>
    <row r="1009" spans="2:20" ht="25.5" customHeight="1">
      <c r="B1009" s="1"/>
      <c r="C1009" s="14" t="s">
        <v>1958</v>
      </c>
      <c r="D1009" s="12"/>
      <c r="E1009" s="56">
        <v>0</v>
      </c>
      <c r="F1009" s="57">
        <v>0</v>
      </c>
      <c r="G1009" s="58">
        <v>0</v>
      </c>
      <c r="H1009" s="48"/>
      <c r="I1009" s="56">
        <v>23146101.289999999</v>
      </c>
      <c r="J1009" s="57">
        <v>0</v>
      </c>
      <c r="K1009" s="58">
        <v>23146101.289999999</v>
      </c>
      <c r="L1009" s="48"/>
      <c r="M1009" s="56">
        <v>60247985.659999996</v>
      </c>
      <c r="N1009" s="57">
        <v>0</v>
      </c>
      <c r="O1009" s="58">
        <v>60247985.659999996</v>
      </c>
      <c r="P1009" s="48"/>
      <c r="Q1009" s="56">
        <v>83394086.950000003</v>
      </c>
      <c r="R1009" s="57">
        <v>0</v>
      </c>
      <c r="S1009" s="58">
        <v>83394086.950000003</v>
      </c>
      <c r="T1009" s="6"/>
    </row>
    <row r="1010" spans="2:20" ht="25.5" customHeight="1">
      <c r="B1010" s="1"/>
      <c r="C1010" s="13" t="s">
        <v>1959</v>
      </c>
      <c r="D1010" s="11"/>
      <c r="E1010" s="52">
        <v>0</v>
      </c>
      <c r="F1010" s="53">
        <v>0</v>
      </c>
      <c r="G1010" s="54">
        <v>0</v>
      </c>
      <c r="H1010" s="55"/>
      <c r="I1010" s="52">
        <v>0</v>
      </c>
      <c r="J1010" s="53">
        <v>0</v>
      </c>
      <c r="K1010" s="54">
        <v>0</v>
      </c>
      <c r="L1010" s="55"/>
      <c r="M1010" s="52">
        <v>-767764.98</v>
      </c>
      <c r="N1010" s="53">
        <v>0</v>
      </c>
      <c r="O1010" s="54">
        <v>-767764.98</v>
      </c>
      <c r="P1010" s="55"/>
      <c r="Q1010" s="52">
        <v>-767764.98</v>
      </c>
      <c r="R1010" s="53">
        <v>0</v>
      </c>
      <c r="S1010" s="54">
        <v>-767764.98</v>
      </c>
      <c r="T1010" s="6"/>
    </row>
    <row r="1011" spans="2:20" ht="25.5" customHeight="1">
      <c r="B1011" s="1"/>
      <c r="C1011" s="14" t="s">
        <v>1960</v>
      </c>
      <c r="D1011" s="12"/>
      <c r="E1011" s="56">
        <v>0</v>
      </c>
      <c r="F1011" s="57">
        <v>0</v>
      </c>
      <c r="G1011" s="58">
        <v>0</v>
      </c>
      <c r="H1011" s="48"/>
      <c r="I1011" s="56">
        <v>0</v>
      </c>
      <c r="J1011" s="57">
        <v>0</v>
      </c>
      <c r="K1011" s="58">
        <v>0</v>
      </c>
      <c r="L1011" s="48"/>
      <c r="M1011" s="56">
        <v>-767764.98</v>
      </c>
      <c r="N1011" s="57">
        <v>0</v>
      </c>
      <c r="O1011" s="58">
        <v>-767764.98</v>
      </c>
      <c r="P1011" s="48"/>
      <c r="Q1011" s="56">
        <v>-767764.98</v>
      </c>
      <c r="R1011" s="57">
        <v>0</v>
      </c>
      <c r="S1011" s="58">
        <v>-767764.98</v>
      </c>
      <c r="T1011" s="6"/>
    </row>
    <row r="1012" spans="2:20">
      <c r="B1012" s="1"/>
      <c r="C1012" s="13" t="s">
        <v>1961</v>
      </c>
      <c r="D1012" s="11"/>
      <c r="E1012" s="52">
        <v>966148075467.18994</v>
      </c>
      <c r="F1012" s="53">
        <v>52113036746.639893</v>
      </c>
      <c r="G1012" s="54">
        <v>914035038720.55005</v>
      </c>
      <c r="H1012" s="55"/>
      <c r="I1012" s="52">
        <v>996465168993.01001</v>
      </c>
      <c r="J1012" s="53">
        <v>3798180514.25</v>
      </c>
      <c r="K1012" s="54">
        <v>992666988478.76001</v>
      </c>
      <c r="L1012" s="55"/>
      <c r="M1012" s="52">
        <v>235860954726.76001</v>
      </c>
      <c r="N1012" s="53">
        <v>4481427663.8000183</v>
      </c>
      <c r="O1012" s="54">
        <v>231379527062.95999</v>
      </c>
      <c r="P1012" s="55"/>
      <c r="Q1012" s="52">
        <v>2198474199186.96</v>
      </c>
      <c r="R1012" s="53">
        <v>60392644924.689941</v>
      </c>
      <c r="S1012" s="54">
        <v>2138081554262.27</v>
      </c>
      <c r="T1012" s="6"/>
    </row>
    <row r="1013" spans="2:20">
      <c r="B1013" s="1"/>
      <c r="C1013" s="14" t="s">
        <v>1962</v>
      </c>
      <c r="D1013" s="12"/>
      <c r="E1013" s="56">
        <v>-27673852.530000001</v>
      </c>
      <c r="F1013" s="57">
        <v>0</v>
      </c>
      <c r="G1013" s="58">
        <v>-27673852.530000001</v>
      </c>
      <c r="H1013" s="48"/>
      <c r="I1013" s="56">
        <v>400790076.42000002</v>
      </c>
      <c r="J1013" s="57">
        <v>46869.99</v>
      </c>
      <c r="K1013" s="58">
        <v>400743206.43000001</v>
      </c>
      <c r="L1013" s="48"/>
      <c r="M1013" s="56">
        <v>478896066.44</v>
      </c>
      <c r="N1013" s="57">
        <v>80953059.879999995</v>
      </c>
      <c r="O1013" s="58">
        <v>397943006.56</v>
      </c>
      <c r="P1013" s="48"/>
      <c r="Q1013" s="56">
        <v>852012290.33000004</v>
      </c>
      <c r="R1013" s="57">
        <v>80999929.870000005</v>
      </c>
      <c r="S1013" s="58">
        <v>771012360.46000004</v>
      </c>
      <c r="T1013" s="6"/>
    </row>
    <row r="1014" spans="2:20" ht="25.5" customHeight="1">
      <c r="B1014" s="1"/>
      <c r="C1014" s="13" t="s">
        <v>1963</v>
      </c>
      <c r="D1014" s="11"/>
      <c r="E1014" s="52">
        <v>-27673852.530000001</v>
      </c>
      <c r="F1014" s="53">
        <v>0</v>
      </c>
      <c r="G1014" s="54">
        <v>-27673852.530000001</v>
      </c>
      <c r="H1014" s="55"/>
      <c r="I1014" s="52">
        <v>400743206.43000001</v>
      </c>
      <c r="J1014" s="53">
        <v>0</v>
      </c>
      <c r="K1014" s="54">
        <v>400743206.43000001</v>
      </c>
      <c r="L1014" s="55"/>
      <c r="M1014" s="52">
        <v>397943006.56</v>
      </c>
      <c r="N1014" s="53">
        <v>0</v>
      </c>
      <c r="O1014" s="54">
        <v>397943006.56</v>
      </c>
      <c r="P1014" s="55"/>
      <c r="Q1014" s="52">
        <v>771012360.46000004</v>
      </c>
      <c r="R1014" s="53">
        <v>0</v>
      </c>
      <c r="S1014" s="54">
        <v>771012360.46000004</v>
      </c>
      <c r="T1014" s="6"/>
    </row>
    <row r="1015" spans="2:20" ht="25.5" customHeight="1">
      <c r="B1015" s="1"/>
      <c r="C1015" s="14" t="s">
        <v>1964</v>
      </c>
      <c r="D1015" s="12"/>
      <c r="E1015" s="56">
        <v>0</v>
      </c>
      <c r="F1015" s="57">
        <v>0</v>
      </c>
      <c r="G1015" s="58">
        <v>0</v>
      </c>
      <c r="H1015" s="48"/>
      <c r="I1015" s="56">
        <v>46869.99</v>
      </c>
      <c r="J1015" s="57">
        <v>46869.99</v>
      </c>
      <c r="K1015" s="58">
        <v>0</v>
      </c>
      <c r="L1015" s="48"/>
      <c r="M1015" s="56">
        <v>50944366.939999998</v>
      </c>
      <c r="N1015" s="57">
        <v>50944366.939999998</v>
      </c>
      <c r="O1015" s="58">
        <v>0</v>
      </c>
      <c r="P1015" s="48"/>
      <c r="Q1015" s="56">
        <v>50991236.93</v>
      </c>
      <c r="R1015" s="57">
        <v>50991236.93</v>
      </c>
      <c r="S1015" s="58">
        <v>0</v>
      </c>
      <c r="T1015" s="6"/>
    </row>
    <row r="1016" spans="2:20" ht="25.5" customHeight="1">
      <c r="B1016" s="1"/>
      <c r="C1016" s="13" t="s">
        <v>1965</v>
      </c>
      <c r="D1016" s="11"/>
      <c r="E1016" s="52">
        <v>0</v>
      </c>
      <c r="F1016" s="53">
        <v>0</v>
      </c>
      <c r="G1016" s="54">
        <v>0</v>
      </c>
      <c r="H1016" s="55"/>
      <c r="I1016" s="52">
        <v>0</v>
      </c>
      <c r="J1016" s="53">
        <v>0</v>
      </c>
      <c r="K1016" s="54">
        <v>0</v>
      </c>
      <c r="L1016" s="55"/>
      <c r="M1016" s="52">
        <v>34035.71</v>
      </c>
      <c r="N1016" s="53">
        <v>34035.71</v>
      </c>
      <c r="O1016" s="54">
        <v>0</v>
      </c>
      <c r="P1016" s="55"/>
      <c r="Q1016" s="52">
        <v>34035.71</v>
      </c>
      <c r="R1016" s="53">
        <v>34035.71</v>
      </c>
      <c r="S1016" s="54">
        <v>0</v>
      </c>
      <c r="T1016" s="6"/>
    </row>
    <row r="1017" spans="2:20" ht="25.5" customHeight="1">
      <c r="B1017" s="1"/>
      <c r="C1017" s="14" t="s">
        <v>1966</v>
      </c>
      <c r="D1017" s="12"/>
      <c r="E1017" s="56">
        <v>0</v>
      </c>
      <c r="F1017" s="57">
        <v>0</v>
      </c>
      <c r="G1017" s="58">
        <v>0</v>
      </c>
      <c r="H1017" s="48"/>
      <c r="I1017" s="56">
        <v>0</v>
      </c>
      <c r="J1017" s="57">
        <v>0</v>
      </c>
      <c r="K1017" s="58">
        <v>0</v>
      </c>
      <c r="L1017" s="48"/>
      <c r="M1017" s="56">
        <v>0</v>
      </c>
      <c r="N1017" s="57">
        <v>0</v>
      </c>
      <c r="O1017" s="58">
        <v>0</v>
      </c>
      <c r="P1017" s="48"/>
      <c r="Q1017" s="56">
        <v>0</v>
      </c>
      <c r="R1017" s="57">
        <v>0</v>
      </c>
      <c r="S1017" s="58">
        <v>0</v>
      </c>
      <c r="T1017" s="6"/>
    </row>
    <row r="1018" spans="2:20" ht="25.5" customHeight="1">
      <c r="B1018" s="1"/>
      <c r="C1018" s="13" t="s">
        <v>1967</v>
      </c>
      <c r="D1018" s="11"/>
      <c r="E1018" s="52">
        <v>0</v>
      </c>
      <c r="F1018" s="53">
        <v>0</v>
      </c>
      <c r="G1018" s="54">
        <v>0</v>
      </c>
      <c r="H1018" s="55"/>
      <c r="I1018" s="52">
        <v>0</v>
      </c>
      <c r="J1018" s="53">
        <v>0</v>
      </c>
      <c r="K1018" s="54">
        <v>0</v>
      </c>
      <c r="L1018" s="55"/>
      <c r="M1018" s="52">
        <v>29974657.23</v>
      </c>
      <c r="N1018" s="53">
        <v>29974657.23</v>
      </c>
      <c r="O1018" s="54">
        <v>0</v>
      </c>
      <c r="P1018" s="55"/>
      <c r="Q1018" s="52">
        <v>29974657.23</v>
      </c>
      <c r="R1018" s="53">
        <v>29974657.23</v>
      </c>
      <c r="S1018" s="54">
        <v>0</v>
      </c>
      <c r="T1018" s="6"/>
    </row>
    <row r="1019" spans="2:20">
      <c r="B1019" s="1"/>
      <c r="C1019" s="14" t="s">
        <v>1968</v>
      </c>
      <c r="D1019" s="12"/>
      <c r="E1019" s="56">
        <v>63719770743.489998</v>
      </c>
      <c r="F1019" s="57">
        <v>556308051.80999804</v>
      </c>
      <c r="G1019" s="58">
        <v>63163462691.68</v>
      </c>
      <c r="H1019" s="48"/>
      <c r="I1019" s="56">
        <v>14675170386.969999</v>
      </c>
      <c r="J1019" s="57">
        <v>18068044.370000999</v>
      </c>
      <c r="K1019" s="58">
        <v>14657102342.6</v>
      </c>
      <c r="L1019" s="48"/>
      <c r="M1019" s="56">
        <v>561095342.98000002</v>
      </c>
      <c r="N1019" s="57">
        <v>6727193.3300000001</v>
      </c>
      <c r="O1019" s="58">
        <v>554368149.64999998</v>
      </c>
      <c r="P1019" s="48"/>
      <c r="Q1019" s="56">
        <v>78956036473.440002</v>
      </c>
      <c r="R1019" s="57">
        <v>581103289.51001</v>
      </c>
      <c r="S1019" s="58">
        <v>78374933183.929993</v>
      </c>
      <c r="T1019" s="6"/>
    </row>
    <row r="1020" spans="2:20">
      <c r="B1020" s="1"/>
      <c r="C1020" s="13" t="s">
        <v>1969</v>
      </c>
      <c r="D1020" s="11"/>
      <c r="E1020" s="52">
        <v>63609518896.510002</v>
      </c>
      <c r="F1020" s="53">
        <v>556308051.81000495</v>
      </c>
      <c r="G1020" s="54">
        <v>63053210844.699997</v>
      </c>
      <c r="H1020" s="55"/>
      <c r="I1020" s="52">
        <v>12761911305.33</v>
      </c>
      <c r="J1020" s="53">
        <v>18068044.370000999</v>
      </c>
      <c r="K1020" s="54">
        <v>12743843260.959999</v>
      </c>
      <c r="L1020" s="55"/>
      <c r="M1020" s="52">
        <v>425466100.17000002</v>
      </c>
      <c r="N1020" s="53">
        <v>6533057.2599999998</v>
      </c>
      <c r="O1020" s="54">
        <v>418933042.91000003</v>
      </c>
      <c r="P1020" s="55"/>
      <c r="Q1020" s="52">
        <v>76796896302.01001</v>
      </c>
      <c r="R1020" s="53">
        <v>580909153.44000196</v>
      </c>
      <c r="S1020" s="54">
        <v>76215987148.570007</v>
      </c>
      <c r="T1020" s="6"/>
    </row>
    <row r="1021" spans="2:20" ht="25.5" customHeight="1">
      <c r="B1021" s="1"/>
      <c r="C1021" s="14" t="s">
        <v>1970</v>
      </c>
      <c r="D1021" s="12"/>
      <c r="E1021" s="56">
        <v>63053210844.699997</v>
      </c>
      <c r="F1021" s="57">
        <v>0</v>
      </c>
      <c r="G1021" s="58">
        <v>63053210844.699997</v>
      </c>
      <c r="H1021" s="48"/>
      <c r="I1021" s="56">
        <v>12743843260.959999</v>
      </c>
      <c r="J1021" s="57">
        <v>0</v>
      </c>
      <c r="K1021" s="58">
        <v>12743843260.959999</v>
      </c>
      <c r="L1021" s="48"/>
      <c r="M1021" s="56">
        <v>418933042.91000003</v>
      </c>
      <c r="N1021" s="57">
        <v>0</v>
      </c>
      <c r="O1021" s="58">
        <v>418933042.91000003</v>
      </c>
      <c r="P1021" s="48"/>
      <c r="Q1021" s="56">
        <v>76215987148.569992</v>
      </c>
      <c r="R1021" s="57">
        <v>0</v>
      </c>
      <c r="S1021" s="58">
        <v>76215987148.569992</v>
      </c>
      <c r="T1021" s="6"/>
    </row>
    <row r="1022" spans="2:20" ht="25.5" customHeight="1">
      <c r="B1022" s="1"/>
      <c r="C1022" s="13" t="s">
        <v>1971</v>
      </c>
      <c r="D1022" s="11"/>
      <c r="E1022" s="52">
        <v>556146580.11000001</v>
      </c>
      <c r="F1022" s="53">
        <v>556146580.11000001</v>
      </c>
      <c r="G1022" s="54">
        <v>0</v>
      </c>
      <c r="H1022" s="55"/>
      <c r="I1022" s="52">
        <v>18068044.370000001</v>
      </c>
      <c r="J1022" s="53">
        <v>18068044.370000001</v>
      </c>
      <c r="K1022" s="54">
        <v>0</v>
      </c>
      <c r="L1022" s="55"/>
      <c r="M1022" s="52">
        <v>990147.47</v>
      </c>
      <c r="N1022" s="53">
        <v>990147.47</v>
      </c>
      <c r="O1022" s="54">
        <v>0</v>
      </c>
      <c r="P1022" s="55"/>
      <c r="Q1022" s="52">
        <v>575204771.95000005</v>
      </c>
      <c r="R1022" s="53">
        <v>575204771.95000005</v>
      </c>
      <c r="S1022" s="54">
        <v>0</v>
      </c>
      <c r="T1022" s="6"/>
    </row>
    <row r="1023" spans="2:20" ht="25.5" customHeight="1">
      <c r="B1023" s="1"/>
      <c r="C1023" s="14" t="s">
        <v>1972</v>
      </c>
      <c r="D1023" s="12"/>
      <c r="E1023" s="56">
        <v>0</v>
      </c>
      <c r="F1023" s="57">
        <v>0</v>
      </c>
      <c r="G1023" s="58">
        <v>0</v>
      </c>
      <c r="H1023" s="48"/>
      <c r="I1023" s="56">
        <v>0</v>
      </c>
      <c r="J1023" s="57">
        <v>0</v>
      </c>
      <c r="K1023" s="58">
        <v>0</v>
      </c>
      <c r="L1023" s="48"/>
      <c r="M1023" s="56">
        <v>460924.48</v>
      </c>
      <c r="N1023" s="57">
        <v>460924.48</v>
      </c>
      <c r="O1023" s="58">
        <v>0</v>
      </c>
      <c r="P1023" s="48"/>
      <c r="Q1023" s="56">
        <v>460924.48</v>
      </c>
      <c r="R1023" s="57">
        <v>460924.48</v>
      </c>
      <c r="S1023" s="58">
        <v>0</v>
      </c>
      <c r="T1023" s="6"/>
    </row>
    <row r="1024" spans="2:20" ht="25.5" customHeight="1">
      <c r="B1024" s="1"/>
      <c r="C1024" s="13" t="s">
        <v>1973</v>
      </c>
      <c r="D1024" s="11"/>
      <c r="E1024" s="52">
        <v>161471.70000000001</v>
      </c>
      <c r="F1024" s="53">
        <v>161471.70000000001</v>
      </c>
      <c r="G1024" s="54">
        <v>0</v>
      </c>
      <c r="H1024" s="55"/>
      <c r="I1024" s="52">
        <v>0</v>
      </c>
      <c r="J1024" s="53">
        <v>0</v>
      </c>
      <c r="K1024" s="54">
        <v>0</v>
      </c>
      <c r="L1024" s="55"/>
      <c r="M1024" s="52">
        <v>0</v>
      </c>
      <c r="N1024" s="53">
        <v>0</v>
      </c>
      <c r="O1024" s="54">
        <v>0</v>
      </c>
      <c r="P1024" s="55"/>
      <c r="Q1024" s="52">
        <v>161471.70000000001</v>
      </c>
      <c r="R1024" s="53">
        <v>161471.70000000001</v>
      </c>
      <c r="S1024" s="54">
        <v>0</v>
      </c>
      <c r="T1024" s="6"/>
    </row>
    <row r="1025" spans="2:20" ht="25.5" customHeight="1">
      <c r="B1025" s="1"/>
      <c r="C1025" s="14" t="s">
        <v>1974</v>
      </c>
      <c r="D1025" s="12"/>
      <c r="E1025" s="56">
        <v>0</v>
      </c>
      <c r="F1025" s="57">
        <v>0</v>
      </c>
      <c r="G1025" s="58">
        <v>0</v>
      </c>
      <c r="H1025" s="48"/>
      <c r="I1025" s="56">
        <v>0</v>
      </c>
      <c r="J1025" s="57">
        <v>0</v>
      </c>
      <c r="K1025" s="58">
        <v>0</v>
      </c>
      <c r="L1025" s="48"/>
      <c r="M1025" s="56">
        <v>5081985.3099999996</v>
      </c>
      <c r="N1025" s="57">
        <v>5081985.3099999996</v>
      </c>
      <c r="O1025" s="58">
        <v>0</v>
      </c>
      <c r="P1025" s="48"/>
      <c r="Q1025" s="56">
        <v>5081985.3099999996</v>
      </c>
      <c r="R1025" s="57">
        <v>5081985.3099999996</v>
      </c>
      <c r="S1025" s="58">
        <v>0</v>
      </c>
      <c r="T1025" s="6"/>
    </row>
    <row r="1026" spans="2:20">
      <c r="B1026" s="1"/>
      <c r="C1026" s="13" t="s">
        <v>1975</v>
      </c>
      <c r="D1026" s="11"/>
      <c r="E1026" s="52">
        <v>110251846.98</v>
      </c>
      <c r="F1026" s="53">
        <v>0</v>
      </c>
      <c r="G1026" s="54">
        <v>110251846.98</v>
      </c>
      <c r="H1026" s="55"/>
      <c r="I1026" s="52">
        <v>1913259081.6400001</v>
      </c>
      <c r="J1026" s="53">
        <v>0</v>
      </c>
      <c r="K1026" s="54">
        <v>1913259081.6400001</v>
      </c>
      <c r="L1026" s="55"/>
      <c r="M1026" s="52">
        <v>135629242.81</v>
      </c>
      <c r="N1026" s="53">
        <v>194136.07</v>
      </c>
      <c r="O1026" s="54">
        <v>135435106.74000001</v>
      </c>
      <c r="P1026" s="55"/>
      <c r="Q1026" s="52">
        <v>2159140171.4299998</v>
      </c>
      <c r="R1026" s="53">
        <v>194136.07</v>
      </c>
      <c r="S1026" s="54">
        <v>2158946035.3600001</v>
      </c>
      <c r="T1026" s="6"/>
    </row>
    <row r="1027" spans="2:20" ht="25.5" customHeight="1">
      <c r="B1027" s="1"/>
      <c r="C1027" s="14" t="s">
        <v>1976</v>
      </c>
      <c r="D1027" s="12"/>
      <c r="E1027" s="56">
        <v>110251846.98</v>
      </c>
      <c r="F1027" s="57">
        <v>0</v>
      </c>
      <c r="G1027" s="58">
        <v>110251846.98</v>
      </c>
      <c r="H1027" s="48"/>
      <c r="I1027" s="56">
        <v>1913259081.6400001</v>
      </c>
      <c r="J1027" s="57">
        <v>0</v>
      </c>
      <c r="K1027" s="58">
        <v>1913259081.6400001</v>
      </c>
      <c r="L1027" s="48"/>
      <c r="M1027" s="56">
        <v>135435106.74000001</v>
      </c>
      <c r="N1027" s="57">
        <v>0</v>
      </c>
      <c r="O1027" s="58">
        <v>135435106.74000001</v>
      </c>
      <c r="P1027" s="48"/>
      <c r="Q1027" s="56">
        <v>2158946035.3600001</v>
      </c>
      <c r="R1027" s="57">
        <v>0</v>
      </c>
      <c r="S1027" s="58">
        <v>2158946035.3600001</v>
      </c>
      <c r="T1027" s="6"/>
    </row>
    <row r="1028" spans="2:20" ht="25.5" customHeight="1">
      <c r="B1028" s="1"/>
      <c r="C1028" s="13" t="s">
        <v>1977</v>
      </c>
      <c r="D1028" s="11"/>
      <c r="E1028" s="52">
        <v>0</v>
      </c>
      <c r="F1028" s="53">
        <v>0</v>
      </c>
      <c r="G1028" s="54">
        <v>0</v>
      </c>
      <c r="H1028" s="55"/>
      <c r="I1028" s="52">
        <v>0</v>
      </c>
      <c r="J1028" s="53">
        <v>0</v>
      </c>
      <c r="K1028" s="54">
        <v>0</v>
      </c>
      <c r="L1028" s="55"/>
      <c r="M1028" s="52">
        <v>4113.34</v>
      </c>
      <c r="N1028" s="53">
        <v>4113.34</v>
      </c>
      <c r="O1028" s="54">
        <v>0</v>
      </c>
      <c r="P1028" s="55"/>
      <c r="Q1028" s="52">
        <v>4113.34</v>
      </c>
      <c r="R1028" s="53">
        <v>4113.34</v>
      </c>
      <c r="S1028" s="54">
        <v>0</v>
      </c>
      <c r="T1028" s="6"/>
    </row>
    <row r="1029" spans="2:20" ht="25.5" customHeight="1">
      <c r="B1029" s="1"/>
      <c r="C1029" s="14" t="s">
        <v>1978</v>
      </c>
      <c r="D1029" s="12"/>
      <c r="E1029" s="56">
        <v>0</v>
      </c>
      <c r="F1029" s="57">
        <v>0</v>
      </c>
      <c r="G1029" s="58">
        <v>0</v>
      </c>
      <c r="H1029" s="48"/>
      <c r="I1029" s="56">
        <v>0</v>
      </c>
      <c r="J1029" s="57">
        <v>0</v>
      </c>
      <c r="K1029" s="58">
        <v>0</v>
      </c>
      <c r="L1029" s="48"/>
      <c r="M1029" s="56">
        <v>0</v>
      </c>
      <c r="N1029" s="57">
        <v>0</v>
      </c>
      <c r="O1029" s="58">
        <v>0</v>
      </c>
      <c r="P1029" s="48"/>
      <c r="Q1029" s="56">
        <v>0</v>
      </c>
      <c r="R1029" s="57">
        <v>0</v>
      </c>
      <c r="S1029" s="58">
        <v>0</v>
      </c>
      <c r="T1029" s="6"/>
    </row>
    <row r="1030" spans="2:20" ht="25.5" customHeight="1">
      <c r="B1030" s="1"/>
      <c r="C1030" s="13" t="s">
        <v>1979</v>
      </c>
      <c r="D1030" s="11"/>
      <c r="E1030" s="52">
        <v>0</v>
      </c>
      <c r="F1030" s="53">
        <v>0</v>
      </c>
      <c r="G1030" s="54">
        <v>0</v>
      </c>
      <c r="H1030" s="55"/>
      <c r="I1030" s="52">
        <v>0</v>
      </c>
      <c r="J1030" s="53">
        <v>0</v>
      </c>
      <c r="K1030" s="54">
        <v>0</v>
      </c>
      <c r="L1030" s="55"/>
      <c r="M1030" s="52">
        <v>190022.73</v>
      </c>
      <c r="N1030" s="53">
        <v>190022.73</v>
      </c>
      <c r="O1030" s="54">
        <v>0</v>
      </c>
      <c r="P1030" s="55"/>
      <c r="Q1030" s="52">
        <v>190022.73</v>
      </c>
      <c r="R1030" s="53">
        <v>190022.73</v>
      </c>
      <c r="S1030" s="54">
        <v>0</v>
      </c>
      <c r="T1030" s="6"/>
    </row>
    <row r="1031" spans="2:20" ht="25.5" customHeight="1">
      <c r="B1031" s="1"/>
      <c r="C1031" s="14" t="s">
        <v>1980</v>
      </c>
      <c r="D1031" s="12"/>
      <c r="E1031" s="56">
        <v>0</v>
      </c>
      <c r="F1031" s="57">
        <v>0</v>
      </c>
      <c r="G1031" s="58">
        <v>0</v>
      </c>
      <c r="H1031" s="48"/>
      <c r="I1031" s="56">
        <v>0</v>
      </c>
      <c r="J1031" s="57">
        <v>0</v>
      </c>
      <c r="K1031" s="58">
        <v>0</v>
      </c>
      <c r="L1031" s="48"/>
      <c r="M1031" s="56">
        <v>0</v>
      </c>
      <c r="N1031" s="57">
        <v>0</v>
      </c>
      <c r="O1031" s="58">
        <v>0</v>
      </c>
      <c r="P1031" s="48"/>
      <c r="Q1031" s="56">
        <v>0</v>
      </c>
      <c r="R1031" s="57">
        <v>0</v>
      </c>
      <c r="S1031" s="58">
        <v>0</v>
      </c>
      <c r="T1031" s="6"/>
    </row>
    <row r="1032" spans="2:20">
      <c r="B1032" s="1"/>
      <c r="C1032" s="13" t="s">
        <v>1981</v>
      </c>
      <c r="D1032" s="11"/>
      <c r="E1032" s="52">
        <v>0</v>
      </c>
      <c r="F1032" s="53">
        <v>0</v>
      </c>
      <c r="G1032" s="54">
        <v>0</v>
      </c>
      <c r="H1032" s="55"/>
      <c r="I1032" s="52">
        <v>320059015.61000001</v>
      </c>
      <c r="J1032" s="53">
        <v>0</v>
      </c>
      <c r="K1032" s="54">
        <v>320059015.61000001</v>
      </c>
      <c r="L1032" s="55"/>
      <c r="M1032" s="52">
        <v>12595602.630000001</v>
      </c>
      <c r="N1032" s="53">
        <v>0</v>
      </c>
      <c r="O1032" s="54">
        <v>12595602.630000001</v>
      </c>
      <c r="P1032" s="55"/>
      <c r="Q1032" s="52">
        <v>332654618.24000001</v>
      </c>
      <c r="R1032" s="53">
        <v>0</v>
      </c>
      <c r="S1032" s="54">
        <v>332654618.24000001</v>
      </c>
      <c r="T1032" s="6"/>
    </row>
    <row r="1033" spans="2:20">
      <c r="B1033" s="1"/>
      <c r="C1033" s="14" t="s">
        <v>1982</v>
      </c>
      <c r="D1033" s="12"/>
      <c r="E1033" s="56">
        <v>0</v>
      </c>
      <c r="F1033" s="57">
        <v>0</v>
      </c>
      <c r="G1033" s="58">
        <v>0</v>
      </c>
      <c r="H1033" s="48"/>
      <c r="I1033" s="56">
        <v>320059015.61000001</v>
      </c>
      <c r="J1033" s="57">
        <v>0</v>
      </c>
      <c r="K1033" s="58">
        <v>320059015.61000001</v>
      </c>
      <c r="L1033" s="48"/>
      <c r="M1033" s="56">
        <v>8243425.1500000004</v>
      </c>
      <c r="N1033" s="57">
        <v>0</v>
      </c>
      <c r="O1033" s="58">
        <v>8243425.1500000004</v>
      </c>
      <c r="P1033" s="48"/>
      <c r="Q1033" s="56">
        <v>328302440.75999999</v>
      </c>
      <c r="R1033" s="57">
        <v>0</v>
      </c>
      <c r="S1033" s="58">
        <v>328302440.75999999</v>
      </c>
      <c r="T1033" s="6"/>
    </row>
    <row r="1034" spans="2:20">
      <c r="B1034" s="1"/>
      <c r="C1034" s="13" t="s">
        <v>1983</v>
      </c>
      <c r="D1034" s="11"/>
      <c r="E1034" s="52">
        <v>0</v>
      </c>
      <c r="F1034" s="53">
        <v>0</v>
      </c>
      <c r="G1034" s="54">
        <v>0</v>
      </c>
      <c r="H1034" s="55"/>
      <c r="I1034" s="52">
        <v>320059015.61000001</v>
      </c>
      <c r="J1034" s="53">
        <v>0</v>
      </c>
      <c r="K1034" s="54">
        <v>320059015.61000001</v>
      </c>
      <c r="L1034" s="55"/>
      <c r="M1034" s="52">
        <v>8243425.1500000004</v>
      </c>
      <c r="N1034" s="53">
        <v>0</v>
      </c>
      <c r="O1034" s="54">
        <v>8243425.1500000004</v>
      </c>
      <c r="P1034" s="55"/>
      <c r="Q1034" s="52">
        <v>328302440.75999999</v>
      </c>
      <c r="R1034" s="53">
        <v>0</v>
      </c>
      <c r="S1034" s="54">
        <v>328302440.75999999</v>
      </c>
      <c r="T1034" s="6"/>
    </row>
    <row r="1035" spans="2:20">
      <c r="B1035" s="1"/>
      <c r="C1035" s="14" t="s">
        <v>1984</v>
      </c>
      <c r="D1035" s="12"/>
      <c r="E1035" s="56">
        <v>0</v>
      </c>
      <c r="F1035" s="57">
        <v>0</v>
      </c>
      <c r="G1035" s="58">
        <v>0</v>
      </c>
      <c r="H1035" s="48"/>
      <c r="I1035" s="56">
        <v>0</v>
      </c>
      <c r="J1035" s="57">
        <v>0</v>
      </c>
      <c r="K1035" s="58">
        <v>0</v>
      </c>
      <c r="L1035" s="48"/>
      <c r="M1035" s="56">
        <v>0</v>
      </c>
      <c r="N1035" s="57">
        <v>0</v>
      </c>
      <c r="O1035" s="58">
        <v>0</v>
      </c>
      <c r="P1035" s="48"/>
      <c r="Q1035" s="56">
        <v>0</v>
      </c>
      <c r="R1035" s="57">
        <v>0</v>
      </c>
      <c r="S1035" s="58">
        <v>0</v>
      </c>
      <c r="T1035" s="6"/>
    </row>
    <row r="1036" spans="2:20">
      <c r="B1036" s="1"/>
      <c r="C1036" s="13" t="s">
        <v>1985</v>
      </c>
      <c r="D1036" s="11"/>
      <c r="E1036" s="52">
        <v>0</v>
      </c>
      <c r="F1036" s="53">
        <v>0</v>
      </c>
      <c r="G1036" s="54">
        <v>0</v>
      </c>
      <c r="H1036" s="55"/>
      <c r="I1036" s="52">
        <v>0</v>
      </c>
      <c r="J1036" s="53">
        <v>0</v>
      </c>
      <c r="K1036" s="54">
        <v>0</v>
      </c>
      <c r="L1036" s="55"/>
      <c r="M1036" s="52">
        <v>0</v>
      </c>
      <c r="N1036" s="53">
        <v>0</v>
      </c>
      <c r="O1036" s="54">
        <v>0</v>
      </c>
      <c r="P1036" s="55"/>
      <c r="Q1036" s="52">
        <v>0</v>
      </c>
      <c r="R1036" s="53">
        <v>0</v>
      </c>
      <c r="S1036" s="54">
        <v>0</v>
      </c>
      <c r="T1036" s="6"/>
    </row>
    <row r="1037" spans="2:20">
      <c r="B1037" s="1"/>
      <c r="C1037" s="14" t="s">
        <v>1986</v>
      </c>
      <c r="D1037" s="12"/>
      <c r="E1037" s="56">
        <v>0</v>
      </c>
      <c r="F1037" s="57">
        <v>0</v>
      </c>
      <c r="G1037" s="58">
        <v>0</v>
      </c>
      <c r="H1037" s="48"/>
      <c r="I1037" s="56">
        <v>0</v>
      </c>
      <c r="J1037" s="57">
        <v>0</v>
      </c>
      <c r="K1037" s="58">
        <v>0</v>
      </c>
      <c r="L1037" s="48"/>
      <c r="M1037" s="56">
        <v>0</v>
      </c>
      <c r="N1037" s="57">
        <v>0</v>
      </c>
      <c r="O1037" s="58">
        <v>0</v>
      </c>
      <c r="P1037" s="48"/>
      <c r="Q1037" s="56">
        <v>0</v>
      </c>
      <c r="R1037" s="57">
        <v>0</v>
      </c>
      <c r="S1037" s="58">
        <v>0</v>
      </c>
      <c r="T1037" s="6"/>
    </row>
    <row r="1038" spans="2:20">
      <c r="B1038" s="1"/>
      <c r="C1038" s="13" t="s">
        <v>1987</v>
      </c>
      <c r="D1038" s="11"/>
      <c r="E1038" s="52">
        <v>0</v>
      </c>
      <c r="F1038" s="53">
        <v>0</v>
      </c>
      <c r="G1038" s="54">
        <v>0</v>
      </c>
      <c r="H1038" s="55"/>
      <c r="I1038" s="52">
        <v>0</v>
      </c>
      <c r="J1038" s="53">
        <v>0</v>
      </c>
      <c r="K1038" s="54">
        <v>0</v>
      </c>
      <c r="L1038" s="55"/>
      <c r="M1038" s="52">
        <v>0</v>
      </c>
      <c r="N1038" s="53">
        <v>0</v>
      </c>
      <c r="O1038" s="54">
        <v>0</v>
      </c>
      <c r="P1038" s="55"/>
      <c r="Q1038" s="52">
        <v>0</v>
      </c>
      <c r="R1038" s="53">
        <v>0</v>
      </c>
      <c r="S1038" s="54">
        <v>0</v>
      </c>
      <c r="T1038" s="6"/>
    </row>
    <row r="1039" spans="2:20">
      <c r="B1039" s="1"/>
      <c r="C1039" s="14" t="s">
        <v>1988</v>
      </c>
      <c r="D1039" s="12"/>
      <c r="E1039" s="56">
        <v>0</v>
      </c>
      <c r="F1039" s="57">
        <v>0</v>
      </c>
      <c r="G1039" s="58">
        <v>0</v>
      </c>
      <c r="H1039" s="48"/>
      <c r="I1039" s="56">
        <v>0</v>
      </c>
      <c r="J1039" s="57">
        <v>0</v>
      </c>
      <c r="K1039" s="58">
        <v>0</v>
      </c>
      <c r="L1039" s="48"/>
      <c r="M1039" s="56">
        <v>449.7</v>
      </c>
      <c r="N1039" s="57">
        <v>0</v>
      </c>
      <c r="O1039" s="58">
        <v>449.7</v>
      </c>
      <c r="P1039" s="48"/>
      <c r="Q1039" s="56">
        <v>449.7</v>
      </c>
      <c r="R1039" s="57">
        <v>0</v>
      </c>
      <c r="S1039" s="58">
        <v>449.7</v>
      </c>
      <c r="T1039" s="6"/>
    </row>
    <row r="1040" spans="2:20">
      <c r="B1040" s="1"/>
      <c r="C1040" s="13" t="s">
        <v>1989</v>
      </c>
      <c r="D1040" s="11"/>
      <c r="E1040" s="52">
        <v>0</v>
      </c>
      <c r="F1040" s="53">
        <v>0</v>
      </c>
      <c r="G1040" s="54">
        <v>0</v>
      </c>
      <c r="H1040" s="55"/>
      <c r="I1040" s="52">
        <v>0</v>
      </c>
      <c r="J1040" s="53">
        <v>0</v>
      </c>
      <c r="K1040" s="54">
        <v>0</v>
      </c>
      <c r="L1040" s="55"/>
      <c r="M1040" s="52">
        <v>449.7</v>
      </c>
      <c r="N1040" s="53">
        <v>0</v>
      </c>
      <c r="O1040" s="54">
        <v>449.7</v>
      </c>
      <c r="P1040" s="55"/>
      <c r="Q1040" s="52">
        <v>449.7</v>
      </c>
      <c r="R1040" s="53">
        <v>0</v>
      </c>
      <c r="S1040" s="54">
        <v>449.7</v>
      </c>
      <c r="T1040" s="6"/>
    </row>
    <row r="1041" spans="2:20">
      <c r="B1041" s="1"/>
      <c r="C1041" s="14" t="s">
        <v>1990</v>
      </c>
      <c r="D1041" s="12"/>
      <c r="E1041" s="56">
        <v>0</v>
      </c>
      <c r="F1041" s="57">
        <v>0</v>
      </c>
      <c r="G1041" s="58">
        <v>0</v>
      </c>
      <c r="H1041" s="48"/>
      <c r="I1041" s="56">
        <v>0</v>
      </c>
      <c r="J1041" s="57">
        <v>0</v>
      </c>
      <c r="K1041" s="58">
        <v>0</v>
      </c>
      <c r="L1041" s="48"/>
      <c r="M1041" s="56">
        <v>4351727.78</v>
      </c>
      <c r="N1041" s="57">
        <v>0</v>
      </c>
      <c r="O1041" s="58">
        <v>4351727.78</v>
      </c>
      <c r="P1041" s="48"/>
      <c r="Q1041" s="56">
        <v>4351727.78</v>
      </c>
      <c r="R1041" s="57">
        <v>0</v>
      </c>
      <c r="S1041" s="58">
        <v>4351727.78</v>
      </c>
      <c r="T1041" s="6"/>
    </row>
    <row r="1042" spans="2:20" ht="25.5" customHeight="1">
      <c r="B1042" s="1"/>
      <c r="C1042" s="13" t="s">
        <v>1991</v>
      </c>
      <c r="D1042" s="11"/>
      <c r="E1042" s="52">
        <v>0</v>
      </c>
      <c r="F1042" s="53">
        <v>0</v>
      </c>
      <c r="G1042" s="54">
        <v>0</v>
      </c>
      <c r="H1042" s="55"/>
      <c r="I1042" s="52">
        <v>0</v>
      </c>
      <c r="J1042" s="53">
        <v>0</v>
      </c>
      <c r="K1042" s="54">
        <v>0</v>
      </c>
      <c r="L1042" s="55"/>
      <c r="M1042" s="52">
        <v>4351727.78</v>
      </c>
      <c r="N1042" s="53">
        <v>0</v>
      </c>
      <c r="O1042" s="54">
        <v>4351727.78</v>
      </c>
      <c r="P1042" s="55"/>
      <c r="Q1042" s="52">
        <v>4351727.78</v>
      </c>
      <c r="R1042" s="53">
        <v>0</v>
      </c>
      <c r="S1042" s="54">
        <v>4351727.78</v>
      </c>
      <c r="T1042" s="6"/>
    </row>
    <row r="1043" spans="2:20">
      <c r="B1043" s="1"/>
      <c r="C1043" s="14" t="s">
        <v>1992</v>
      </c>
      <c r="D1043" s="12"/>
      <c r="E1043" s="56">
        <v>0</v>
      </c>
      <c r="F1043" s="57">
        <v>0</v>
      </c>
      <c r="G1043" s="58">
        <v>0</v>
      </c>
      <c r="H1043" s="48"/>
      <c r="I1043" s="56">
        <v>0</v>
      </c>
      <c r="J1043" s="57">
        <v>0</v>
      </c>
      <c r="K1043" s="58">
        <v>0</v>
      </c>
      <c r="L1043" s="48"/>
      <c r="M1043" s="56">
        <v>185149.21</v>
      </c>
      <c r="N1043" s="57">
        <v>0</v>
      </c>
      <c r="O1043" s="58">
        <v>185149.21</v>
      </c>
      <c r="P1043" s="48"/>
      <c r="Q1043" s="56">
        <v>185149.21</v>
      </c>
      <c r="R1043" s="57">
        <v>0</v>
      </c>
      <c r="S1043" s="58">
        <v>185149.21</v>
      </c>
      <c r="T1043" s="6"/>
    </row>
    <row r="1044" spans="2:20">
      <c r="B1044" s="1"/>
      <c r="C1044" s="13" t="s">
        <v>1993</v>
      </c>
      <c r="D1044" s="11"/>
      <c r="E1044" s="52">
        <v>0</v>
      </c>
      <c r="F1044" s="53">
        <v>0</v>
      </c>
      <c r="G1044" s="54">
        <v>0</v>
      </c>
      <c r="H1044" s="55"/>
      <c r="I1044" s="52">
        <v>0</v>
      </c>
      <c r="J1044" s="53">
        <v>0</v>
      </c>
      <c r="K1044" s="54">
        <v>0</v>
      </c>
      <c r="L1044" s="55"/>
      <c r="M1044" s="52">
        <v>185149.21</v>
      </c>
      <c r="N1044" s="53">
        <v>0</v>
      </c>
      <c r="O1044" s="54">
        <v>185149.21</v>
      </c>
      <c r="P1044" s="55"/>
      <c r="Q1044" s="52">
        <v>185149.21</v>
      </c>
      <c r="R1044" s="53">
        <v>0</v>
      </c>
      <c r="S1044" s="54">
        <v>185149.21</v>
      </c>
      <c r="T1044" s="6"/>
    </row>
    <row r="1045" spans="2:20">
      <c r="B1045" s="1"/>
      <c r="C1045" s="14" t="s">
        <v>1994</v>
      </c>
      <c r="D1045" s="12"/>
      <c r="E1045" s="56">
        <v>0</v>
      </c>
      <c r="F1045" s="57">
        <v>0</v>
      </c>
      <c r="G1045" s="58">
        <v>0</v>
      </c>
      <c r="H1045" s="48"/>
      <c r="I1045" s="56">
        <v>0</v>
      </c>
      <c r="J1045" s="57">
        <v>0</v>
      </c>
      <c r="K1045" s="58">
        <v>0</v>
      </c>
      <c r="L1045" s="48"/>
      <c r="M1045" s="56">
        <v>0</v>
      </c>
      <c r="N1045" s="57">
        <v>0</v>
      </c>
      <c r="O1045" s="58">
        <v>0</v>
      </c>
      <c r="P1045" s="48"/>
      <c r="Q1045" s="56">
        <v>0</v>
      </c>
      <c r="R1045" s="57">
        <v>0</v>
      </c>
      <c r="S1045" s="58">
        <v>0</v>
      </c>
      <c r="T1045" s="6"/>
    </row>
    <row r="1046" spans="2:20">
      <c r="B1046" s="1"/>
      <c r="C1046" s="13" t="s">
        <v>1995</v>
      </c>
      <c r="D1046" s="11"/>
      <c r="E1046" s="52">
        <v>0</v>
      </c>
      <c r="F1046" s="53">
        <v>0</v>
      </c>
      <c r="G1046" s="54">
        <v>0</v>
      </c>
      <c r="H1046" s="55"/>
      <c r="I1046" s="52">
        <v>0</v>
      </c>
      <c r="J1046" s="53">
        <v>0</v>
      </c>
      <c r="K1046" s="54">
        <v>0</v>
      </c>
      <c r="L1046" s="55"/>
      <c r="M1046" s="52">
        <v>0</v>
      </c>
      <c r="N1046" s="53">
        <v>0</v>
      </c>
      <c r="O1046" s="54">
        <v>0</v>
      </c>
      <c r="P1046" s="55"/>
      <c r="Q1046" s="52">
        <v>0</v>
      </c>
      <c r="R1046" s="53">
        <v>0</v>
      </c>
      <c r="S1046" s="54">
        <v>0</v>
      </c>
      <c r="T1046" s="6"/>
    </row>
    <row r="1047" spans="2:20">
      <c r="B1047" s="1"/>
      <c r="C1047" s="14" t="s">
        <v>1996</v>
      </c>
      <c r="D1047" s="12"/>
      <c r="E1047" s="56">
        <v>0</v>
      </c>
      <c r="F1047" s="57">
        <v>0</v>
      </c>
      <c r="G1047" s="58">
        <v>0</v>
      </c>
      <c r="H1047" s="48"/>
      <c r="I1047" s="56">
        <v>0</v>
      </c>
      <c r="J1047" s="57">
        <v>0</v>
      </c>
      <c r="K1047" s="58">
        <v>0</v>
      </c>
      <c r="L1047" s="48"/>
      <c r="M1047" s="56">
        <v>0</v>
      </c>
      <c r="N1047" s="57">
        <v>0</v>
      </c>
      <c r="O1047" s="58">
        <v>0</v>
      </c>
      <c r="P1047" s="48"/>
      <c r="Q1047" s="56">
        <v>0</v>
      </c>
      <c r="R1047" s="57">
        <v>0</v>
      </c>
      <c r="S1047" s="58">
        <v>0</v>
      </c>
      <c r="T1047" s="6"/>
    </row>
    <row r="1048" spans="2:20">
      <c r="B1048" s="1"/>
      <c r="C1048" s="13" t="s">
        <v>1997</v>
      </c>
      <c r="D1048" s="11"/>
      <c r="E1048" s="52">
        <v>0</v>
      </c>
      <c r="F1048" s="53">
        <v>0</v>
      </c>
      <c r="G1048" s="54">
        <v>0</v>
      </c>
      <c r="H1048" s="55"/>
      <c r="I1048" s="52">
        <v>0</v>
      </c>
      <c r="J1048" s="53">
        <v>0</v>
      </c>
      <c r="K1048" s="54">
        <v>0</v>
      </c>
      <c r="L1048" s="55"/>
      <c r="M1048" s="52">
        <v>0</v>
      </c>
      <c r="N1048" s="53">
        <v>0</v>
      </c>
      <c r="O1048" s="54">
        <v>0</v>
      </c>
      <c r="P1048" s="55"/>
      <c r="Q1048" s="52">
        <v>0</v>
      </c>
      <c r="R1048" s="53">
        <v>0</v>
      </c>
      <c r="S1048" s="54">
        <v>0</v>
      </c>
      <c r="T1048" s="6"/>
    </row>
    <row r="1049" spans="2:20">
      <c r="B1049" s="1"/>
      <c r="C1049" s="14" t="s">
        <v>1998</v>
      </c>
      <c r="D1049" s="12"/>
      <c r="E1049" s="56">
        <v>615307450976.18005</v>
      </c>
      <c r="F1049" s="57">
        <v>173650593.06005901</v>
      </c>
      <c r="G1049" s="58">
        <v>615133800383.12</v>
      </c>
      <c r="H1049" s="48"/>
      <c r="I1049" s="56">
        <v>915740465022.48999</v>
      </c>
      <c r="J1049" s="57">
        <v>5534901.7099609999</v>
      </c>
      <c r="K1049" s="58">
        <v>915734930120.78003</v>
      </c>
      <c r="L1049" s="48"/>
      <c r="M1049" s="56">
        <v>181000103154.87</v>
      </c>
      <c r="N1049" s="57">
        <v>913272097.42999303</v>
      </c>
      <c r="O1049" s="58">
        <v>180086831057.44</v>
      </c>
      <c r="P1049" s="48"/>
      <c r="Q1049" s="56">
        <v>1712048019153.54</v>
      </c>
      <c r="R1049" s="57">
        <v>1092457592.2001951</v>
      </c>
      <c r="S1049" s="58">
        <v>1710955561561.3401</v>
      </c>
      <c r="T1049" s="6"/>
    </row>
    <row r="1050" spans="2:20">
      <c r="B1050" s="1"/>
      <c r="C1050" s="13" t="s">
        <v>1999</v>
      </c>
      <c r="D1050" s="11"/>
      <c r="E1050" s="52">
        <v>255141164946.94</v>
      </c>
      <c r="F1050" s="53">
        <v>173650593.05999801</v>
      </c>
      <c r="G1050" s="54">
        <v>254967514353.88</v>
      </c>
      <c r="H1050" s="55"/>
      <c r="I1050" s="52">
        <v>902115732872.70996</v>
      </c>
      <c r="J1050" s="53">
        <v>5512546.4099120004</v>
      </c>
      <c r="K1050" s="54">
        <v>902110220326.30005</v>
      </c>
      <c r="L1050" s="55"/>
      <c r="M1050" s="52">
        <v>168522147417.17001</v>
      </c>
      <c r="N1050" s="53">
        <v>864880994.99002099</v>
      </c>
      <c r="O1050" s="54">
        <v>167657266422.17999</v>
      </c>
      <c r="P1050" s="55"/>
      <c r="Q1050" s="52">
        <v>1325779045236.8201</v>
      </c>
      <c r="R1050" s="53">
        <v>1044044134.4599611</v>
      </c>
      <c r="S1050" s="54">
        <v>1324735001102.3601</v>
      </c>
      <c r="T1050" s="6"/>
    </row>
    <row r="1051" spans="2:20">
      <c r="B1051" s="1"/>
      <c r="C1051" s="14" t="s">
        <v>2000</v>
      </c>
      <c r="D1051" s="12"/>
      <c r="E1051" s="56">
        <v>254967514353.88</v>
      </c>
      <c r="F1051" s="57">
        <v>0</v>
      </c>
      <c r="G1051" s="58">
        <v>254967514353.88</v>
      </c>
      <c r="H1051" s="48"/>
      <c r="I1051" s="56">
        <v>902110220326.30005</v>
      </c>
      <c r="J1051" s="57">
        <v>0</v>
      </c>
      <c r="K1051" s="58">
        <v>902110220326.30005</v>
      </c>
      <c r="L1051" s="48"/>
      <c r="M1051" s="56">
        <v>167657266422.17999</v>
      </c>
      <c r="N1051" s="57">
        <v>0</v>
      </c>
      <c r="O1051" s="58">
        <v>167657266422.17999</v>
      </c>
      <c r="P1051" s="48"/>
      <c r="Q1051" s="56">
        <v>1324735001102.3601</v>
      </c>
      <c r="R1051" s="57">
        <v>0</v>
      </c>
      <c r="S1051" s="58">
        <v>1324735001102.3601</v>
      </c>
      <c r="T1051" s="6"/>
    </row>
    <row r="1052" spans="2:20">
      <c r="B1052" s="1"/>
      <c r="C1052" s="13" t="s">
        <v>2001</v>
      </c>
      <c r="D1052" s="11"/>
      <c r="E1052" s="52">
        <v>0</v>
      </c>
      <c r="F1052" s="53">
        <v>0</v>
      </c>
      <c r="G1052" s="54">
        <v>0</v>
      </c>
      <c r="H1052" s="55"/>
      <c r="I1052" s="52">
        <v>5512546.4100000001</v>
      </c>
      <c r="J1052" s="53">
        <v>5512546.4100000001</v>
      </c>
      <c r="K1052" s="54">
        <v>0</v>
      </c>
      <c r="L1052" s="55"/>
      <c r="M1052" s="52">
        <v>32267997.370000001</v>
      </c>
      <c r="N1052" s="53">
        <v>32267997.370000001</v>
      </c>
      <c r="O1052" s="54">
        <v>0</v>
      </c>
      <c r="P1052" s="55"/>
      <c r="Q1052" s="52">
        <v>37780543.780000001</v>
      </c>
      <c r="R1052" s="53">
        <v>37780543.780000001</v>
      </c>
      <c r="S1052" s="54">
        <v>0</v>
      </c>
      <c r="T1052" s="6"/>
    </row>
    <row r="1053" spans="2:20">
      <c r="B1053" s="1"/>
      <c r="C1053" s="14" t="s">
        <v>2002</v>
      </c>
      <c r="D1053" s="12"/>
      <c r="E1053" s="56">
        <v>0</v>
      </c>
      <c r="F1053" s="57">
        <v>0</v>
      </c>
      <c r="G1053" s="58">
        <v>0</v>
      </c>
      <c r="H1053" s="48"/>
      <c r="I1053" s="56">
        <v>0</v>
      </c>
      <c r="J1053" s="57">
        <v>0</v>
      </c>
      <c r="K1053" s="58">
        <v>0</v>
      </c>
      <c r="L1053" s="48"/>
      <c r="M1053" s="56">
        <v>34750799.909999996</v>
      </c>
      <c r="N1053" s="57">
        <v>34750799.909999996</v>
      </c>
      <c r="O1053" s="58">
        <v>0</v>
      </c>
      <c r="P1053" s="48"/>
      <c r="Q1053" s="56">
        <v>34750799.909999996</v>
      </c>
      <c r="R1053" s="57">
        <v>34750799.909999996</v>
      </c>
      <c r="S1053" s="58">
        <v>0</v>
      </c>
      <c r="T1053" s="6"/>
    </row>
    <row r="1054" spans="2:20">
      <c r="B1054" s="1"/>
      <c r="C1054" s="13" t="s">
        <v>2003</v>
      </c>
      <c r="D1054" s="11"/>
      <c r="E1054" s="52">
        <v>172187397.91999999</v>
      </c>
      <c r="F1054" s="53">
        <v>172187397.91999999</v>
      </c>
      <c r="G1054" s="54">
        <v>0</v>
      </c>
      <c r="H1054" s="55"/>
      <c r="I1054" s="52">
        <v>0</v>
      </c>
      <c r="J1054" s="53">
        <v>0</v>
      </c>
      <c r="K1054" s="54">
        <v>0</v>
      </c>
      <c r="L1054" s="55"/>
      <c r="M1054" s="52">
        <v>589.57000000000005</v>
      </c>
      <c r="N1054" s="53">
        <v>589.57000000000005</v>
      </c>
      <c r="O1054" s="54">
        <v>0</v>
      </c>
      <c r="P1054" s="55"/>
      <c r="Q1054" s="52">
        <v>172187987.49000001</v>
      </c>
      <c r="R1054" s="53">
        <v>172187987.49000001</v>
      </c>
      <c r="S1054" s="54">
        <v>0</v>
      </c>
      <c r="T1054" s="6"/>
    </row>
    <row r="1055" spans="2:20">
      <c r="B1055" s="1"/>
      <c r="C1055" s="14" t="s">
        <v>2004</v>
      </c>
      <c r="D1055" s="12"/>
      <c r="E1055" s="56">
        <v>1463195.14</v>
      </c>
      <c r="F1055" s="57">
        <v>1463195.14</v>
      </c>
      <c r="G1055" s="58">
        <v>0</v>
      </c>
      <c r="H1055" s="48"/>
      <c r="I1055" s="56">
        <v>0</v>
      </c>
      <c r="J1055" s="57">
        <v>0</v>
      </c>
      <c r="K1055" s="58">
        <v>0</v>
      </c>
      <c r="L1055" s="48"/>
      <c r="M1055" s="56">
        <v>797861608.13999999</v>
      </c>
      <c r="N1055" s="57">
        <v>797861608.13999999</v>
      </c>
      <c r="O1055" s="58">
        <v>0</v>
      </c>
      <c r="P1055" s="48"/>
      <c r="Q1055" s="56">
        <v>799324803.27999997</v>
      </c>
      <c r="R1055" s="57">
        <v>799324803.27999997</v>
      </c>
      <c r="S1055" s="58">
        <v>0</v>
      </c>
      <c r="T1055" s="6"/>
    </row>
    <row r="1056" spans="2:20">
      <c r="B1056" s="1"/>
      <c r="C1056" s="13" t="s">
        <v>2005</v>
      </c>
      <c r="D1056" s="11"/>
      <c r="E1056" s="52">
        <v>360166286029.23999</v>
      </c>
      <c r="F1056" s="53">
        <v>0</v>
      </c>
      <c r="G1056" s="54">
        <v>360166286029.23999</v>
      </c>
      <c r="H1056" s="55"/>
      <c r="I1056" s="52">
        <v>13624732149.780001</v>
      </c>
      <c r="J1056" s="53">
        <v>22355.300001</v>
      </c>
      <c r="K1056" s="54">
        <v>13624709794.48</v>
      </c>
      <c r="L1056" s="55"/>
      <c r="M1056" s="52">
        <v>12477955737.700001</v>
      </c>
      <c r="N1056" s="53">
        <v>48391102.440001003</v>
      </c>
      <c r="O1056" s="54">
        <v>12429564635.26</v>
      </c>
      <c r="P1056" s="55"/>
      <c r="Q1056" s="52">
        <v>386268973916.71997</v>
      </c>
      <c r="R1056" s="53">
        <v>48413457.739990003</v>
      </c>
      <c r="S1056" s="54">
        <v>386220560458.97998</v>
      </c>
      <c r="T1056" s="6"/>
    </row>
    <row r="1057" spans="2:20">
      <c r="B1057" s="1"/>
      <c r="C1057" s="14" t="s">
        <v>2006</v>
      </c>
      <c r="D1057" s="12"/>
      <c r="E1057" s="56">
        <v>360166286029.23999</v>
      </c>
      <c r="F1057" s="57">
        <v>0</v>
      </c>
      <c r="G1057" s="58">
        <v>360166286029.23999</v>
      </c>
      <c r="H1057" s="48"/>
      <c r="I1057" s="56">
        <v>13624709794.48</v>
      </c>
      <c r="J1057" s="57">
        <v>0</v>
      </c>
      <c r="K1057" s="58">
        <v>13624709794.48</v>
      </c>
      <c r="L1057" s="48"/>
      <c r="M1057" s="56">
        <v>12429564635.26</v>
      </c>
      <c r="N1057" s="57">
        <v>0</v>
      </c>
      <c r="O1057" s="58">
        <v>12429564635.26</v>
      </c>
      <c r="P1057" s="48"/>
      <c r="Q1057" s="56">
        <v>386220560458.97998</v>
      </c>
      <c r="R1057" s="57">
        <v>0</v>
      </c>
      <c r="S1057" s="58">
        <v>386220560458.97998</v>
      </c>
      <c r="T1057" s="6"/>
    </row>
    <row r="1058" spans="2:20">
      <c r="B1058" s="1"/>
      <c r="C1058" s="13" t="s">
        <v>2007</v>
      </c>
      <c r="D1058" s="11"/>
      <c r="E1058" s="52">
        <v>0</v>
      </c>
      <c r="F1058" s="53">
        <v>0</v>
      </c>
      <c r="G1058" s="54">
        <v>0</v>
      </c>
      <c r="H1058" s="55"/>
      <c r="I1058" s="52">
        <v>22355.3</v>
      </c>
      <c r="J1058" s="53">
        <v>22355.3</v>
      </c>
      <c r="K1058" s="54">
        <v>0</v>
      </c>
      <c r="L1058" s="55"/>
      <c r="M1058" s="52">
        <v>44249425.479999997</v>
      </c>
      <c r="N1058" s="53">
        <v>44249425.479999997</v>
      </c>
      <c r="O1058" s="54">
        <v>0</v>
      </c>
      <c r="P1058" s="55"/>
      <c r="Q1058" s="52">
        <v>44271780.780000001</v>
      </c>
      <c r="R1058" s="53">
        <v>44271780.780000001</v>
      </c>
      <c r="S1058" s="54">
        <v>0</v>
      </c>
      <c r="T1058" s="6"/>
    </row>
    <row r="1059" spans="2:20">
      <c r="B1059" s="1"/>
      <c r="C1059" s="14" t="s">
        <v>2008</v>
      </c>
      <c r="D1059" s="12"/>
      <c r="E1059" s="56">
        <v>0</v>
      </c>
      <c r="F1059" s="57">
        <v>0</v>
      </c>
      <c r="G1059" s="58">
        <v>0</v>
      </c>
      <c r="H1059" s="48"/>
      <c r="I1059" s="56">
        <v>0</v>
      </c>
      <c r="J1059" s="57">
        <v>0</v>
      </c>
      <c r="K1059" s="58">
        <v>0</v>
      </c>
      <c r="L1059" s="48"/>
      <c r="M1059" s="56">
        <v>197558.41</v>
      </c>
      <c r="N1059" s="57">
        <v>197558.41</v>
      </c>
      <c r="O1059" s="58">
        <v>0</v>
      </c>
      <c r="P1059" s="48"/>
      <c r="Q1059" s="56">
        <v>197558.41</v>
      </c>
      <c r="R1059" s="57">
        <v>197558.41</v>
      </c>
      <c r="S1059" s="58">
        <v>0</v>
      </c>
      <c r="T1059" s="6"/>
    </row>
    <row r="1060" spans="2:20">
      <c r="B1060" s="1"/>
      <c r="C1060" s="13" t="s">
        <v>2009</v>
      </c>
      <c r="D1060" s="11"/>
      <c r="E1060" s="52">
        <v>0</v>
      </c>
      <c r="F1060" s="53">
        <v>0</v>
      </c>
      <c r="G1060" s="54">
        <v>0</v>
      </c>
      <c r="H1060" s="55"/>
      <c r="I1060" s="52">
        <v>0</v>
      </c>
      <c r="J1060" s="53">
        <v>0</v>
      </c>
      <c r="K1060" s="54">
        <v>0</v>
      </c>
      <c r="L1060" s="55"/>
      <c r="M1060" s="52">
        <v>2451105.7799999998</v>
      </c>
      <c r="N1060" s="53">
        <v>2451105.7799999998</v>
      </c>
      <c r="O1060" s="54">
        <v>0</v>
      </c>
      <c r="P1060" s="55"/>
      <c r="Q1060" s="52">
        <v>2451105.7799999998</v>
      </c>
      <c r="R1060" s="53">
        <v>2451105.7799999998</v>
      </c>
      <c r="S1060" s="54">
        <v>0</v>
      </c>
      <c r="T1060" s="6"/>
    </row>
    <row r="1061" spans="2:20" ht="25.5" customHeight="1">
      <c r="B1061" s="1"/>
      <c r="C1061" s="14" t="s">
        <v>2010</v>
      </c>
      <c r="D1061" s="12"/>
      <c r="E1061" s="56">
        <v>0</v>
      </c>
      <c r="F1061" s="57">
        <v>0</v>
      </c>
      <c r="G1061" s="58">
        <v>0</v>
      </c>
      <c r="H1061" s="48"/>
      <c r="I1061" s="56">
        <v>0</v>
      </c>
      <c r="J1061" s="57">
        <v>0</v>
      </c>
      <c r="K1061" s="58">
        <v>0</v>
      </c>
      <c r="L1061" s="48"/>
      <c r="M1061" s="56">
        <v>1493012.77</v>
      </c>
      <c r="N1061" s="57">
        <v>1493012.77</v>
      </c>
      <c r="O1061" s="58">
        <v>0</v>
      </c>
      <c r="P1061" s="48"/>
      <c r="Q1061" s="56">
        <v>1493012.77</v>
      </c>
      <c r="R1061" s="57">
        <v>1493012.77</v>
      </c>
      <c r="S1061" s="58">
        <v>0</v>
      </c>
      <c r="T1061" s="6"/>
    </row>
    <row r="1062" spans="2:20">
      <c r="B1062" s="1"/>
      <c r="C1062" s="13" t="s">
        <v>2011</v>
      </c>
      <c r="D1062" s="11"/>
      <c r="E1062" s="52">
        <v>287148527600.04999</v>
      </c>
      <c r="F1062" s="53">
        <v>51383078101.769989</v>
      </c>
      <c r="G1062" s="54">
        <v>235765449498.28</v>
      </c>
      <c r="H1062" s="55"/>
      <c r="I1062" s="52">
        <v>65328684491.519997</v>
      </c>
      <c r="J1062" s="53">
        <v>3774530698.1799998</v>
      </c>
      <c r="K1062" s="54">
        <v>61554153793.339996</v>
      </c>
      <c r="L1062" s="55"/>
      <c r="M1062" s="52">
        <v>53808079410.629997</v>
      </c>
      <c r="N1062" s="53">
        <v>3480475313.159996</v>
      </c>
      <c r="O1062" s="54">
        <v>50327604097.470001</v>
      </c>
      <c r="P1062" s="55"/>
      <c r="Q1062" s="52">
        <v>406285291502.20001</v>
      </c>
      <c r="R1062" s="53">
        <v>58638084113.109993</v>
      </c>
      <c r="S1062" s="54">
        <v>347647207389.09003</v>
      </c>
      <c r="T1062" s="6"/>
    </row>
    <row r="1063" spans="2:20">
      <c r="B1063" s="1"/>
      <c r="C1063" s="14" t="s">
        <v>2012</v>
      </c>
      <c r="D1063" s="12"/>
      <c r="E1063" s="56">
        <v>24946043.469999999</v>
      </c>
      <c r="F1063" s="57">
        <v>24946043.469999999</v>
      </c>
      <c r="G1063" s="58">
        <v>0</v>
      </c>
      <c r="H1063" s="48"/>
      <c r="I1063" s="56">
        <v>1032927382.72</v>
      </c>
      <c r="J1063" s="57">
        <v>1032927382.72</v>
      </c>
      <c r="K1063" s="58">
        <v>0</v>
      </c>
      <c r="L1063" s="48"/>
      <c r="M1063" s="56">
        <v>1493212965.4100001</v>
      </c>
      <c r="N1063" s="57">
        <v>1493212965.4100001</v>
      </c>
      <c r="O1063" s="58">
        <v>0</v>
      </c>
      <c r="P1063" s="48"/>
      <c r="Q1063" s="56">
        <v>2551086391.5999999</v>
      </c>
      <c r="R1063" s="57">
        <v>2551086391.5999999</v>
      </c>
      <c r="S1063" s="58">
        <v>0</v>
      </c>
      <c r="T1063" s="6"/>
    </row>
    <row r="1064" spans="2:20">
      <c r="B1064" s="1"/>
      <c r="C1064" s="13" t="s">
        <v>2013</v>
      </c>
      <c r="D1064" s="11"/>
      <c r="E1064" s="52">
        <v>24946043.469999999</v>
      </c>
      <c r="F1064" s="53">
        <v>24946043.469999999</v>
      </c>
      <c r="G1064" s="54">
        <v>0</v>
      </c>
      <c r="H1064" s="55"/>
      <c r="I1064" s="52">
        <v>116924146.95999999</v>
      </c>
      <c r="J1064" s="53">
        <v>116924146.95999999</v>
      </c>
      <c r="K1064" s="54">
        <v>0</v>
      </c>
      <c r="L1064" s="55"/>
      <c r="M1064" s="52">
        <v>237775298.63999999</v>
      </c>
      <c r="N1064" s="53">
        <v>237775298.63999999</v>
      </c>
      <c r="O1064" s="54">
        <v>0</v>
      </c>
      <c r="P1064" s="55"/>
      <c r="Q1064" s="52">
        <v>379645489.06999999</v>
      </c>
      <c r="R1064" s="53">
        <v>379645489.06999999</v>
      </c>
      <c r="S1064" s="54">
        <v>0</v>
      </c>
      <c r="T1064" s="6"/>
    </row>
    <row r="1065" spans="2:20" ht="25.5" customHeight="1">
      <c r="B1065" s="1"/>
      <c r="C1065" s="14" t="s">
        <v>2014</v>
      </c>
      <c r="D1065" s="12"/>
      <c r="E1065" s="56">
        <v>0</v>
      </c>
      <c r="F1065" s="57">
        <v>0</v>
      </c>
      <c r="G1065" s="58">
        <v>0</v>
      </c>
      <c r="H1065" s="48"/>
      <c r="I1065" s="56">
        <v>897129965.80999994</v>
      </c>
      <c r="J1065" s="57">
        <v>897129965.80999994</v>
      </c>
      <c r="K1065" s="58">
        <v>0</v>
      </c>
      <c r="L1065" s="48"/>
      <c r="M1065" s="56">
        <v>967704003</v>
      </c>
      <c r="N1065" s="57">
        <v>967704003</v>
      </c>
      <c r="O1065" s="58">
        <v>0</v>
      </c>
      <c r="P1065" s="48"/>
      <c r="Q1065" s="56">
        <v>1864833968.8099999</v>
      </c>
      <c r="R1065" s="57">
        <v>1864833968.8099999</v>
      </c>
      <c r="S1065" s="58">
        <v>0</v>
      </c>
      <c r="T1065" s="6"/>
    </row>
    <row r="1066" spans="2:20" ht="25.5" customHeight="1">
      <c r="B1066" s="1"/>
      <c r="C1066" s="13" t="s">
        <v>2015</v>
      </c>
      <c r="D1066" s="11"/>
      <c r="E1066" s="52">
        <v>0</v>
      </c>
      <c r="F1066" s="53">
        <v>0</v>
      </c>
      <c r="G1066" s="54">
        <v>0</v>
      </c>
      <c r="H1066" s="55"/>
      <c r="I1066" s="52">
        <v>18873269.949999999</v>
      </c>
      <c r="J1066" s="53">
        <v>18873269.949999999</v>
      </c>
      <c r="K1066" s="54">
        <v>0</v>
      </c>
      <c r="L1066" s="55"/>
      <c r="M1066" s="52">
        <v>4407.08</v>
      </c>
      <c r="N1066" s="53">
        <v>4407.08</v>
      </c>
      <c r="O1066" s="54">
        <v>0</v>
      </c>
      <c r="P1066" s="55"/>
      <c r="Q1066" s="52">
        <v>18877677.030000001</v>
      </c>
      <c r="R1066" s="53">
        <v>18877677.030000001</v>
      </c>
      <c r="S1066" s="54">
        <v>0</v>
      </c>
      <c r="T1066" s="6"/>
    </row>
    <row r="1067" spans="2:20" ht="25.5" customHeight="1">
      <c r="B1067" s="1"/>
      <c r="C1067" s="14" t="s">
        <v>2016</v>
      </c>
      <c r="D1067" s="12"/>
      <c r="E1067" s="56">
        <v>0</v>
      </c>
      <c r="F1067" s="57">
        <v>0</v>
      </c>
      <c r="G1067" s="58">
        <v>0</v>
      </c>
      <c r="H1067" s="48"/>
      <c r="I1067" s="56">
        <v>0</v>
      </c>
      <c r="J1067" s="57">
        <v>0</v>
      </c>
      <c r="K1067" s="58">
        <v>0</v>
      </c>
      <c r="L1067" s="48"/>
      <c r="M1067" s="56">
        <v>287729256.69</v>
      </c>
      <c r="N1067" s="57">
        <v>287729256.69</v>
      </c>
      <c r="O1067" s="58">
        <v>0</v>
      </c>
      <c r="P1067" s="48"/>
      <c r="Q1067" s="56">
        <v>287729256.69</v>
      </c>
      <c r="R1067" s="57">
        <v>287729256.69</v>
      </c>
      <c r="S1067" s="58">
        <v>0</v>
      </c>
      <c r="T1067" s="6"/>
    </row>
    <row r="1068" spans="2:20">
      <c r="B1068" s="1"/>
      <c r="C1068" s="13" t="s">
        <v>2017</v>
      </c>
      <c r="D1068" s="11"/>
      <c r="E1068" s="52">
        <v>0</v>
      </c>
      <c r="F1068" s="53">
        <v>0</v>
      </c>
      <c r="G1068" s="54">
        <v>0</v>
      </c>
      <c r="H1068" s="55"/>
      <c r="I1068" s="52">
        <v>342923771.5</v>
      </c>
      <c r="J1068" s="53">
        <v>342923771.5</v>
      </c>
      <c r="K1068" s="54">
        <v>0</v>
      </c>
      <c r="L1068" s="55"/>
      <c r="M1068" s="52">
        <v>39864127.079999998</v>
      </c>
      <c r="N1068" s="53">
        <v>39864127.079999998</v>
      </c>
      <c r="O1068" s="54">
        <v>0</v>
      </c>
      <c r="P1068" s="55"/>
      <c r="Q1068" s="52">
        <v>382787898.57999998</v>
      </c>
      <c r="R1068" s="53">
        <v>382787898.57999998</v>
      </c>
      <c r="S1068" s="54">
        <v>0</v>
      </c>
      <c r="T1068" s="6"/>
    </row>
    <row r="1069" spans="2:20" ht="25.5" customHeight="1">
      <c r="B1069" s="1"/>
      <c r="C1069" s="14" t="s">
        <v>2018</v>
      </c>
      <c r="D1069" s="12"/>
      <c r="E1069" s="56">
        <v>0</v>
      </c>
      <c r="F1069" s="57">
        <v>0</v>
      </c>
      <c r="G1069" s="58">
        <v>0</v>
      </c>
      <c r="H1069" s="48"/>
      <c r="I1069" s="56">
        <v>342923771.5</v>
      </c>
      <c r="J1069" s="57">
        <v>342923771.5</v>
      </c>
      <c r="K1069" s="58">
        <v>0</v>
      </c>
      <c r="L1069" s="48"/>
      <c r="M1069" s="56">
        <v>17679178.109999999</v>
      </c>
      <c r="N1069" s="57">
        <v>17679178.109999999</v>
      </c>
      <c r="O1069" s="58">
        <v>0</v>
      </c>
      <c r="P1069" s="48"/>
      <c r="Q1069" s="56">
        <v>360602949.61000001</v>
      </c>
      <c r="R1069" s="57">
        <v>360602949.61000001</v>
      </c>
      <c r="S1069" s="58">
        <v>0</v>
      </c>
      <c r="T1069" s="6"/>
    </row>
    <row r="1070" spans="2:20" ht="25.5" customHeight="1">
      <c r="B1070" s="1"/>
      <c r="C1070" s="13" t="s">
        <v>2019</v>
      </c>
      <c r="D1070" s="11"/>
      <c r="E1070" s="52">
        <v>0</v>
      </c>
      <c r="F1070" s="53">
        <v>0</v>
      </c>
      <c r="G1070" s="54">
        <v>0</v>
      </c>
      <c r="H1070" s="55"/>
      <c r="I1070" s="52">
        <v>0</v>
      </c>
      <c r="J1070" s="53">
        <v>0</v>
      </c>
      <c r="K1070" s="54">
        <v>0</v>
      </c>
      <c r="L1070" s="55"/>
      <c r="M1070" s="52">
        <v>172075.11</v>
      </c>
      <c r="N1070" s="53">
        <v>172075.11</v>
      </c>
      <c r="O1070" s="54">
        <v>0</v>
      </c>
      <c r="P1070" s="55"/>
      <c r="Q1070" s="52">
        <v>172075.11</v>
      </c>
      <c r="R1070" s="53">
        <v>172075.11</v>
      </c>
      <c r="S1070" s="54">
        <v>0</v>
      </c>
      <c r="T1070" s="6"/>
    </row>
    <row r="1071" spans="2:20" ht="25.5" customHeight="1">
      <c r="B1071" s="1"/>
      <c r="C1071" s="14" t="s">
        <v>2020</v>
      </c>
      <c r="D1071" s="12"/>
      <c r="E1071" s="56">
        <v>0</v>
      </c>
      <c r="F1071" s="57">
        <v>0</v>
      </c>
      <c r="G1071" s="58">
        <v>0</v>
      </c>
      <c r="H1071" s="48"/>
      <c r="I1071" s="56">
        <v>0</v>
      </c>
      <c r="J1071" s="57">
        <v>0</v>
      </c>
      <c r="K1071" s="58">
        <v>0</v>
      </c>
      <c r="L1071" s="48"/>
      <c r="M1071" s="56">
        <v>22012873.859999999</v>
      </c>
      <c r="N1071" s="57">
        <v>22012873.859999999</v>
      </c>
      <c r="O1071" s="58">
        <v>0</v>
      </c>
      <c r="P1071" s="48"/>
      <c r="Q1071" s="56">
        <v>22012873.859999999</v>
      </c>
      <c r="R1071" s="57">
        <v>22012873.859999999</v>
      </c>
      <c r="S1071" s="58">
        <v>0</v>
      </c>
      <c r="T1071" s="6"/>
    </row>
    <row r="1072" spans="2:20">
      <c r="B1072" s="1"/>
      <c r="C1072" s="13" t="s">
        <v>2021</v>
      </c>
      <c r="D1072" s="11"/>
      <c r="E1072" s="52">
        <v>0</v>
      </c>
      <c r="F1072" s="53">
        <v>0</v>
      </c>
      <c r="G1072" s="54">
        <v>0</v>
      </c>
      <c r="H1072" s="55"/>
      <c r="I1072" s="52">
        <v>0</v>
      </c>
      <c r="J1072" s="53">
        <v>0</v>
      </c>
      <c r="K1072" s="54">
        <v>0</v>
      </c>
      <c r="L1072" s="55"/>
      <c r="M1072" s="52">
        <v>119926629.78</v>
      </c>
      <c r="N1072" s="53">
        <v>1525688.68</v>
      </c>
      <c r="O1072" s="54">
        <v>118400941.09999999</v>
      </c>
      <c r="P1072" s="55"/>
      <c r="Q1072" s="52">
        <v>119926629.78</v>
      </c>
      <c r="R1072" s="53">
        <v>1525688.68</v>
      </c>
      <c r="S1072" s="54">
        <v>118400941.09999999</v>
      </c>
      <c r="T1072" s="6"/>
    </row>
    <row r="1073" spans="2:20" ht="25.5" customHeight="1">
      <c r="B1073" s="1"/>
      <c r="C1073" s="14" t="s">
        <v>2022</v>
      </c>
      <c r="D1073" s="12"/>
      <c r="E1073" s="56">
        <v>0</v>
      </c>
      <c r="F1073" s="57">
        <v>0</v>
      </c>
      <c r="G1073" s="58">
        <v>0</v>
      </c>
      <c r="H1073" s="48"/>
      <c r="I1073" s="56">
        <v>0</v>
      </c>
      <c r="J1073" s="57">
        <v>0</v>
      </c>
      <c r="K1073" s="58">
        <v>0</v>
      </c>
      <c r="L1073" s="48"/>
      <c r="M1073" s="56">
        <v>118400941.09999999</v>
      </c>
      <c r="N1073" s="57">
        <v>0</v>
      </c>
      <c r="O1073" s="58">
        <v>118400941.09999999</v>
      </c>
      <c r="P1073" s="48"/>
      <c r="Q1073" s="56">
        <v>118400941.09999999</v>
      </c>
      <c r="R1073" s="57">
        <v>0</v>
      </c>
      <c r="S1073" s="58">
        <v>118400941.09999999</v>
      </c>
      <c r="T1073" s="6"/>
    </row>
    <row r="1074" spans="2:20" ht="25.5" customHeight="1">
      <c r="B1074" s="1"/>
      <c r="C1074" s="13" t="s">
        <v>2023</v>
      </c>
      <c r="D1074" s="11"/>
      <c r="E1074" s="52">
        <v>0</v>
      </c>
      <c r="F1074" s="53">
        <v>0</v>
      </c>
      <c r="G1074" s="54">
        <v>0</v>
      </c>
      <c r="H1074" s="55"/>
      <c r="I1074" s="52">
        <v>0</v>
      </c>
      <c r="J1074" s="53">
        <v>0</v>
      </c>
      <c r="K1074" s="54">
        <v>0</v>
      </c>
      <c r="L1074" s="55"/>
      <c r="M1074" s="52">
        <v>874988.72</v>
      </c>
      <c r="N1074" s="53">
        <v>874988.72</v>
      </c>
      <c r="O1074" s="54">
        <v>0</v>
      </c>
      <c r="P1074" s="55"/>
      <c r="Q1074" s="52">
        <v>874988.72</v>
      </c>
      <c r="R1074" s="53">
        <v>874988.72</v>
      </c>
      <c r="S1074" s="54">
        <v>0</v>
      </c>
      <c r="T1074" s="6"/>
    </row>
    <row r="1075" spans="2:20" ht="25.5" customHeight="1">
      <c r="B1075" s="1"/>
      <c r="C1075" s="14" t="s">
        <v>2024</v>
      </c>
      <c r="D1075" s="12"/>
      <c r="E1075" s="56">
        <v>0</v>
      </c>
      <c r="F1075" s="57">
        <v>0</v>
      </c>
      <c r="G1075" s="58">
        <v>0</v>
      </c>
      <c r="H1075" s="48"/>
      <c r="I1075" s="56">
        <v>0</v>
      </c>
      <c r="J1075" s="57">
        <v>0</v>
      </c>
      <c r="K1075" s="58">
        <v>0</v>
      </c>
      <c r="L1075" s="48"/>
      <c r="M1075" s="56">
        <v>0</v>
      </c>
      <c r="N1075" s="57">
        <v>0</v>
      </c>
      <c r="O1075" s="58">
        <v>0</v>
      </c>
      <c r="P1075" s="48"/>
      <c r="Q1075" s="56">
        <v>0</v>
      </c>
      <c r="R1075" s="57">
        <v>0</v>
      </c>
      <c r="S1075" s="58">
        <v>0</v>
      </c>
      <c r="T1075" s="6"/>
    </row>
    <row r="1076" spans="2:20" ht="25.5" customHeight="1">
      <c r="B1076" s="1"/>
      <c r="C1076" s="13" t="s">
        <v>2025</v>
      </c>
      <c r="D1076" s="11"/>
      <c r="E1076" s="52">
        <v>0</v>
      </c>
      <c r="F1076" s="53">
        <v>0</v>
      </c>
      <c r="G1076" s="54">
        <v>0</v>
      </c>
      <c r="H1076" s="55"/>
      <c r="I1076" s="52">
        <v>0</v>
      </c>
      <c r="J1076" s="53">
        <v>0</v>
      </c>
      <c r="K1076" s="54">
        <v>0</v>
      </c>
      <c r="L1076" s="55"/>
      <c r="M1076" s="52">
        <v>0</v>
      </c>
      <c r="N1076" s="53">
        <v>0</v>
      </c>
      <c r="O1076" s="54">
        <v>0</v>
      </c>
      <c r="P1076" s="55"/>
      <c r="Q1076" s="52">
        <v>0</v>
      </c>
      <c r="R1076" s="53">
        <v>0</v>
      </c>
      <c r="S1076" s="54">
        <v>0</v>
      </c>
      <c r="T1076" s="6"/>
    </row>
    <row r="1077" spans="2:20" ht="25.5" customHeight="1">
      <c r="B1077" s="1"/>
      <c r="C1077" s="14" t="s">
        <v>2026</v>
      </c>
      <c r="D1077" s="12"/>
      <c r="E1077" s="56">
        <v>0</v>
      </c>
      <c r="F1077" s="57">
        <v>0</v>
      </c>
      <c r="G1077" s="58">
        <v>0</v>
      </c>
      <c r="H1077" s="48"/>
      <c r="I1077" s="56">
        <v>0</v>
      </c>
      <c r="J1077" s="57">
        <v>0</v>
      </c>
      <c r="K1077" s="58">
        <v>0</v>
      </c>
      <c r="L1077" s="48"/>
      <c r="M1077" s="56">
        <v>650699.96</v>
      </c>
      <c r="N1077" s="57">
        <v>650699.96</v>
      </c>
      <c r="O1077" s="58">
        <v>0</v>
      </c>
      <c r="P1077" s="48"/>
      <c r="Q1077" s="56">
        <v>650699.96</v>
      </c>
      <c r="R1077" s="57">
        <v>650699.96</v>
      </c>
      <c r="S1077" s="58">
        <v>0</v>
      </c>
      <c r="T1077" s="6"/>
    </row>
    <row r="1078" spans="2:20">
      <c r="B1078" s="1"/>
      <c r="C1078" s="13" t="s">
        <v>2027</v>
      </c>
      <c r="D1078" s="11"/>
      <c r="E1078" s="52">
        <v>25908653.77</v>
      </c>
      <c r="F1078" s="53">
        <v>0</v>
      </c>
      <c r="G1078" s="54">
        <v>25908653.77</v>
      </c>
      <c r="H1078" s="55"/>
      <c r="I1078" s="52">
        <v>0</v>
      </c>
      <c r="J1078" s="53">
        <v>0</v>
      </c>
      <c r="K1078" s="54">
        <v>0</v>
      </c>
      <c r="L1078" s="55"/>
      <c r="M1078" s="52">
        <v>327228748.11000001</v>
      </c>
      <c r="N1078" s="53">
        <v>381975.85</v>
      </c>
      <c r="O1078" s="54">
        <v>326846772.25999999</v>
      </c>
      <c r="P1078" s="55"/>
      <c r="Q1078" s="52">
        <v>353137401.88</v>
      </c>
      <c r="R1078" s="53">
        <v>381975.85</v>
      </c>
      <c r="S1078" s="54">
        <v>352755426.02999997</v>
      </c>
      <c r="T1078" s="6"/>
    </row>
    <row r="1079" spans="2:20" ht="25.5" customHeight="1">
      <c r="B1079" s="1"/>
      <c r="C1079" s="14" t="s">
        <v>2028</v>
      </c>
      <c r="D1079" s="12"/>
      <c r="E1079" s="56">
        <v>25908653.77</v>
      </c>
      <c r="F1079" s="57">
        <v>0</v>
      </c>
      <c r="G1079" s="58">
        <v>25908653.77</v>
      </c>
      <c r="H1079" s="48"/>
      <c r="I1079" s="56">
        <v>0</v>
      </c>
      <c r="J1079" s="57">
        <v>0</v>
      </c>
      <c r="K1079" s="58">
        <v>0</v>
      </c>
      <c r="L1079" s="48"/>
      <c r="M1079" s="56">
        <v>326846772.25999999</v>
      </c>
      <c r="N1079" s="57">
        <v>0</v>
      </c>
      <c r="O1079" s="58">
        <v>326846772.25999999</v>
      </c>
      <c r="P1079" s="48"/>
      <c r="Q1079" s="56">
        <v>352755426.02999997</v>
      </c>
      <c r="R1079" s="57">
        <v>0</v>
      </c>
      <c r="S1079" s="58">
        <v>352755426.02999997</v>
      </c>
      <c r="T1079" s="6"/>
    </row>
    <row r="1080" spans="2:20">
      <c r="B1080" s="1"/>
      <c r="C1080" s="13" t="s">
        <v>2029</v>
      </c>
      <c r="D1080" s="11"/>
      <c r="E1080" s="52">
        <v>0</v>
      </c>
      <c r="F1080" s="53">
        <v>0</v>
      </c>
      <c r="G1080" s="54">
        <v>0</v>
      </c>
      <c r="H1080" s="55"/>
      <c r="I1080" s="52">
        <v>0</v>
      </c>
      <c r="J1080" s="53">
        <v>0</v>
      </c>
      <c r="K1080" s="54">
        <v>0</v>
      </c>
      <c r="L1080" s="55"/>
      <c r="M1080" s="52">
        <v>8814.11</v>
      </c>
      <c r="N1080" s="53">
        <v>8814.11</v>
      </c>
      <c r="O1080" s="54">
        <v>0</v>
      </c>
      <c r="P1080" s="55"/>
      <c r="Q1080" s="52">
        <v>8814.11</v>
      </c>
      <c r="R1080" s="53">
        <v>8814.11</v>
      </c>
      <c r="S1080" s="54">
        <v>0</v>
      </c>
      <c r="T1080" s="6"/>
    </row>
    <row r="1081" spans="2:20" ht="25.5" customHeight="1">
      <c r="B1081" s="1"/>
      <c r="C1081" s="14" t="s">
        <v>2030</v>
      </c>
      <c r="D1081" s="12"/>
      <c r="E1081" s="56">
        <v>0</v>
      </c>
      <c r="F1081" s="57">
        <v>0</v>
      </c>
      <c r="G1081" s="58">
        <v>0</v>
      </c>
      <c r="H1081" s="48"/>
      <c r="I1081" s="56">
        <v>0</v>
      </c>
      <c r="J1081" s="57">
        <v>0</v>
      </c>
      <c r="K1081" s="58">
        <v>0</v>
      </c>
      <c r="L1081" s="48"/>
      <c r="M1081" s="56">
        <v>0</v>
      </c>
      <c r="N1081" s="57">
        <v>0</v>
      </c>
      <c r="O1081" s="58">
        <v>0</v>
      </c>
      <c r="P1081" s="48"/>
      <c r="Q1081" s="56">
        <v>0</v>
      </c>
      <c r="R1081" s="57">
        <v>0</v>
      </c>
      <c r="S1081" s="58">
        <v>0</v>
      </c>
      <c r="T1081" s="6"/>
    </row>
    <row r="1082" spans="2:20" ht="25.5" customHeight="1">
      <c r="B1082" s="1"/>
      <c r="C1082" s="13" t="s">
        <v>2031</v>
      </c>
      <c r="D1082" s="11"/>
      <c r="E1082" s="52">
        <v>0</v>
      </c>
      <c r="F1082" s="53">
        <v>0</v>
      </c>
      <c r="G1082" s="54">
        <v>0</v>
      </c>
      <c r="H1082" s="55"/>
      <c r="I1082" s="52">
        <v>0</v>
      </c>
      <c r="J1082" s="53">
        <v>0</v>
      </c>
      <c r="K1082" s="54">
        <v>0</v>
      </c>
      <c r="L1082" s="55"/>
      <c r="M1082" s="52">
        <v>0</v>
      </c>
      <c r="N1082" s="53">
        <v>0</v>
      </c>
      <c r="O1082" s="54">
        <v>0</v>
      </c>
      <c r="P1082" s="55"/>
      <c r="Q1082" s="52">
        <v>0</v>
      </c>
      <c r="R1082" s="53">
        <v>0</v>
      </c>
      <c r="S1082" s="54">
        <v>0</v>
      </c>
      <c r="T1082" s="6"/>
    </row>
    <row r="1083" spans="2:20" ht="25.5" customHeight="1">
      <c r="B1083" s="1"/>
      <c r="C1083" s="14" t="s">
        <v>2032</v>
      </c>
      <c r="D1083" s="12"/>
      <c r="E1083" s="56">
        <v>0</v>
      </c>
      <c r="F1083" s="57">
        <v>0</v>
      </c>
      <c r="G1083" s="58">
        <v>0</v>
      </c>
      <c r="H1083" s="48"/>
      <c r="I1083" s="56">
        <v>0</v>
      </c>
      <c r="J1083" s="57">
        <v>0</v>
      </c>
      <c r="K1083" s="58">
        <v>0</v>
      </c>
      <c r="L1083" s="48"/>
      <c r="M1083" s="56">
        <v>373161.74</v>
      </c>
      <c r="N1083" s="57">
        <v>373161.74</v>
      </c>
      <c r="O1083" s="58">
        <v>0</v>
      </c>
      <c r="P1083" s="48"/>
      <c r="Q1083" s="56">
        <v>373161.74</v>
      </c>
      <c r="R1083" s="57">
        <v>373161.74</v>
      </c>
      <c r="S1083" s="58">
        <v>0</v>
      </c>
      <c r="T1083" s="6"/>
    </row>
    <row r="1084" spans="2:20">
      <c r="B1084" s="1"/>
      <c r="C1084" s="13" t="s">
        <v>2033</v>
      </c>
      <c r="D1084" s="11"/>
      <c r="E1084" s="52">
        <v>8517340548.9099998</v>
      </c>
      <c r="F1084" s="53">
        <v>44653.66</v>
      </c>
      <c r="G1084" s="54">
        <v>8517295895.25</v>
      </c>
      <c r="H1084" s="55"/>
      <c r="I1084" s="52">
        <v>4216172348.4200001</v>
      </c>
      <c r="J1084" s="53">
        <v>1967785.94</v>
      </c>
      <c r="K1084" s="54">
        <v>4214204562.48</v>
      </c>
      <c r="L1084" s="55"/>
      <c r="M1084" s="52">
        <v>6830482753.4899998</v>
      </c>
      <c r="N1084" s="53">
        <v>2030744.2</v>
      </c>
      <c r="O1084" s="54">
        <v>6828452009.29</v>
      </c>
      <c r="P1084" s="55"/>
      <c r="Q1084" s="52">
        <v>19563995650.82</v>
      </c>
      <c r="R1084" s="53">
        <v>4043183.799999</v>
      </c>
      <c r="S1084" s="54">
        <v>19559952467.02</v>
      </c>
      <c r="T1084" s="6"/>
    </row>
    <row r="1085" spans="2:20">
      <c r="B1085" s="1"/>
      <c r="C1085" s="14" t="s">
        <v>2034</v>
      </c>
      <c r="D1085" s="12"/>
      <c r="E1085" s="56">
        <v>8517295895.25</v>
      </c>
      <c r="F1085" s="57">
        <v>0</v>
      </c>
      <c r="G1085" s="58">
        <v>8517295895.25</v>
      </c>
      <c r="H1085" s="48"/>
      <c r="I1085" s="56">
        <v>4214204562.48</v>
      </c>
      <c r="J1085" s="57">
        <v>0</v>
      </c>
      <c r="K1085" s="58">
        <v>4214204562.48</v>
      </c>
      <c r="L1085" s="48"/>
      <c r="M1085" s="56">
        <v>6828452009.29</v>
      </c>
      <c r="N1085" s="57">
        <v>0</v>
      </c>
      <c r="O1085" s="58">
        <v>6828452009.29</v>
      </c>
      <c r="P1085" s="48"/>
      <c r="Q1085" s="56">
        <v>19559952467.02</v>
      </c>
      <c r="R1085" s="57">
        <v>0</v>
      </c>
      <c r="S1085" s="58">
        <v>19559952467.02</v>
      </c>
      <c r="T1085" s="6"/>
    </row>
    <row r="1086" spans="2:20">
      <c r="B1086" s="1"/>
      <c r="C1086" s="13" t="s">
        <v>2035</v>
      </c>
      <c r="D1086" s="11"/>
      <c r="E1086" s="52">
        <v>41759.769999999997</v>
      </c>
      <c r="F1086" s="53">
        <v>41759.769999999997</v>
      </c>
      <c r="G1086" s="54">
        <v>0</v>
      </c>
      <c r="H1086" s="55"/>
      <c r="I1086" s="52">
        <v>1409854.96</v>
      </c>
      <c r="J1086" s="53">
        <v>1409854.96</v>
      </c>
      <c r="K1086" s="54">
        <v>0</v>
      </c>
      <c r="L1086" s="55"/>
      <c r="M1086" s="52">
        <v>363863.11</v>
      </c>
      <c r="N1086" s="53">
        <v>363863.11</v>
      </c>
      <c r="O1086" s="54">
        <v>0</v>
      </c>
      <c r="P1086" s="55"/>
      <c r="Q1086" s="52">
        <v>1815477.84</v>
      </c>
      <c r="R1086" s="53">
        <v>1815477.84</v>
      </c>
      <c r="S1086" s="54">
        <v>0</v>
      </c>
      <c r="T1086" s="6"/>
    </row>
    <row r="1087" spans="2:20">
      <c r="B1087" s="1"/>
      <c r="C1087" s="14" t="s">
        <v>2036</v>
      </c>
      <c r="D1087" s="12"/>
      <c r="E1087" s="56">
        <v>0</v>
      </c>
      <c r="F1087" s="57">
        <v>0</v>
      </c>
      <c r="G1087" s="58">
        <v>0</v>
      </c>
      <c r="H1087" s="48"/>
      <c r="I1087" s="56">
        <v>557930.98</v>
      </c>
      <c r="J1087" s="57">
        <v>557930.98</v>
      </c>
      <c r="K1087" s="58">
        <v>0</v>
      </c>
      <c r="L1087" s="48"/>
      <c r="M1087" s="56">
        <v>71986.75</v>
      </c>
      <c r="N1087" s="57">
        <v>71986.75</v>
      </c>
      <c r="O1087" s="58">
        <v>0</v>
      </c>
      <c r="P1087" s="48"/>
      <c r="Q1087" s="56">
        <v>629917.73</v>
      </c>
      <c r="R1087" s="57">
        <v>629917.73</v>
      </c>
      <c r="S1087" s="58">
        <v>0</v>
      </c>
      <c r="T1087" s="6"/>
    </row>
    <row r="1088" spans="2:20">
      <c r="B1088" s="1"/>
      <c r="C1088" s="13" t="s">
        <v>2037</v>
      </c>
      <c r="D1088" s="11"/>
      <c r="E1088" s="52">
        <v>0</v>
      </c>
      <c r="F1088" s="53">
        <v>0</v>
      </c>
      <c r="G1088" s="54">
        <v>0</v>
      </c>
      <c r="H1088" s="55"/>
      <c r="I1088" s="52">
        <v>0</v>
      </c>
      <c r="J1088" s="53">
        <v>0</v>
      </c>
      <c r="K1088" s="54">
        <v>0</v>
      </c>
      <c r="L1088" s="55"/>
      <c r="M1088" s="52">
        <v>1478617.9</v>
      </c>
      <c r="N1088" s="53">
        <v>1478617.9</v>
      </c>
      <c r="O1088" s="54">
        <v>0</v>
      </c>
      <c r="P1088" s="55"/>
      <c r="Q1088" s="52">
        <v>1478617.9</v>
      </c>
      <c r="R1088" s="53">
        <v>1478617.9</v>
      </c>
      <c r="S1088" s="54">
        <v>0</v>
      </c>
      <c r="T1088" s="6"/>
    </row>
    <row r="1089" spans="2:20">
      <c r="B1089" s="1"/>
      <c r="C1089" s="14" t="s">
        <v>2038</v>
      </c>
      <c r="D1089" s="12"/>
      <c r="E1089" s="56">
        <v>2893.89</v>
      </c>
      <c r="F1089" s="57">
        <v>2893.89</v>
      </c>
      <c r="G1089" s="58">
        <v>0</v>
      </c>
      <c r="H1089" s="48"/>
      <c r="I1089" s="56">
        <v>0</v>
      </c>
      <c r="J1089" s="57">
        <v>0</v>
      </c>
      <c r="K1089" s="58">
        <v>0</v>
      </c>
      <c r="L1089" s="48"/>
      <c r="M1089" s="56">
        <v>116276.44</v>
      </c>
      <c r="N1089" s="57">
        <v>116276.44</v>
      </c>
      <c r="O1089" s="58">
        <v>0</v>
      </c>
      <c r="P1089" s="48"/>
      <c r="Q1089" s="56">
        <v>119170.33</v>
      </c>
      <c r="R1089" s="57">
        <v>119170.33</v>
      </c>
      <c r="S1089" s="58">
        <v>0</v>
      </c>
      <c r="T1089" s="6"/>
    </row>
    <row r="1090" spans="2:20">
      <c r="B1090" s="1"/>
      <c r="C1090" s="13" t="s">
        <v>2039</v>
      </c>
      <c r="D1090" s="11"/>
      <c r="E1090" s="52">
        <v>32789935270.84</v>
      </c>
      <c r="F1090" s="53">
        <v>697372163.38999903</v>
      </c>
      <c r="G1090" s="54">
        <v>32092563107.450001</v>
      </c>
      <c r="H1090" s="55"/>
      <c r="I1090" s="52">
        <v>2478863720.04</v>
      </c>
      <c r="J1090" s="53">
        <v>418159487.63999999</v>
      </c>
      <c r="K1090" s="54">
        <v>2060704232.4000001</v>
      </c>
      <c r="L1090" s="55"/>
      <c r="M1090" s="52">
        <v>1670439639.97</v>
      </c>
      <c r="N1090" s="53">
        <v>51600748.899999999</v>
      </c>
      <c r="O1090" s="54">
        <v>1618838891.0699999</v>
      </c>
      <c r="P1090" s="55"/>
      <c r="Q1090" s="52">
        <v>36939238630.849998</v>
      </c>
      <c r="R1090" s="53">
        <v>1167132399.9299929</v>
      </c>
      <c r="S1090" s="54">
        <v>35772106230.920013</v>
      </c>
      <c r="T1090" s="6"/>
    </row>
    <row r="1091" spans="2:20">
      <c r="B1091" s="1"/>
      <c r="C1091" s="14" t="s">
        <v>2040</v>
      </c>
      <c r="D1091" s="12"/>
      <c r="E1091" s="56">
        <v>32092563107.450001</v>
      </c>
      <c r="F1091" s="57">
        <v>0</v>
      </c>
      <c r="G1091" s="58">
        <v>32092563107.450001</v>
      </c>
      <c r="H1091" s="48"/>
      <c r="I1091" s="56">
        <v>2060704232.4000001</v>
      </c>
      <c r="J1091" s="57">
        <v>0</v>
      </c>
      <c r="K1091" s="58">
        <v>2060704232.4000001</v>
      </c>
      <c r="L1091" s="48"/>
      <c r="M1091" s="56">
        <v>1618838891.0699999</v>
      </c>
      <c r="N1091" s="57">
        <v>0</v>
      </c>
      <c r="O1091" s="58">
        <v>1618838891.0699999</v>
      </c>
      <c r="P1091" s="48"/>
      <c r="Q1091" s="56">
        <v>35772106230.919998</v>
      </c>
      <c r="R1091" s="57">
        <v>0</v>
      </c>
      <c r="S1091" s="58">
        <v>35772106230.919998</v>
      </c>
      <c r="T1091" s="6"/>
    </row>
    <row r="1092" spans="2:20">
      <c r="B1092" s="1"/>
      <c r="C1092" s="13" t="s">
        <v>2041</v>
      </c>
      <c r="D1092" s="11"/>
      <c r="E1092" s="52">
        <v>912902.69</v>
      </c>
      <c r="F1092" s="53">
        <v>912902.69</v>
      </c>
      <c r="G1092" s="54">
        <v>0</v>
      </c>
      <c r="H1092" s="55"/>
      <c r="I1092" s="52">
        <v>406005883.01999998</v>
      </c>
      <c r="J1092" s="53">
        <v>406005883.01999998</v>
      </c>
      <c r="K1092" s="54">
        <v>0</v>
      </c>
      <c r="L1092" s="55"/>
      <c r="M1092" s="52">
        <v>8788252.1600000001</v>
      </c>
      <c r="N1092" s="53">
        <v>8788252.1600000001</v>
      </c>
      <c r="O1092" s="54">
        <v>0</v>
      </c>
      <c r="P1092" s="55"/>
      <c r="Q1092" s="52">
        <v>415707037.87</v>
      </c>
      <c r="R1092" s="53">
        <v>415707037.87</v>
      </c>
      <c r="S1092" s="54">
        <v>0</v>
      </c>
      <c r="T1092" s="6"/>
    </row>
    <row r="1093" spans="2:20">
      <c r="B1093" s="1"/>
      <c r="C1093" s="14" t="s">
        <v>2042</v>
      </c>
      <c r="D1093" s="12"/>
      <c r="E1093" s="56">
        <v>0</v>
      </c>
      <c r="F1093" s="57">
        <v>0</v>
      </c>
      <c r="G1093" s="58">
        <v>0</v>
      </c>
      <c r="H1093" s="48"/>
      <c r="I1093" s="56">
        <v>5003437.21</v>
      </c>
      <c r="J1093" s="57">
        <v>5003437.21</v>
      </c>
      <c r="K1093" s="58">
        <v>0</v>
      </c>
      <c r="L1093" s="48"/>
      <c r="M1093" s="56">
        <v>37147834.460000001</v>
      </c>
      <c r="N1093" s="57">
        <v>37147834.460000001</v>
      </c>
      <c r="O1093" s="58">
        <v>0</v>
      </c>
      <c r="P1093" s="48"/>
      <c r="Q1093" s="56">
        <v>42151271.670000002</v>
      </c>
      <c r="R1093" s="57">
        <v>42151271.670000002</v>
      </c>
      <c r="S1093" s="58">
        <v>0</v>
      </c>
      <c r="T1093" s="6"/>
    </row>
    <row r="1094" spans="2:20">
      <c r="B1094" s="1"/>
      <c r="C1094" s="13" t="s">
        <v>2043</v>
      </c>
      <c r="D1094" s="11"/>
      <c r="E1094" s="52">
        <v>429.52</v>
      </c>
      <c r="F1094" s="53">
        <v>429.52</v>
      </c>
      <c r="G1094" s="54">
        <v>0</v>
      </c>
      <c r="H1094" s="55"/>
      <c r="I1094" s="52">
        <v>282687.94</v>
      </c>
      <c r="J1094" s="53">
        <v>282687.94</v>
      </c>
      <c r="K1094" s="54">
        <v>0</v>
      </c>
      <c r="L1094" s="55"/>
      <c r="M1094" s="52">
        <v>4018292.84</v>
      </c>
      <c r="N1094" s="53">
        <v>4018292.84</v>
      </c>
      <c r="O1094" s="54">
        <v>0</v>
      </c>
      <c r="P1094" s="55"/>
      <c r="Q1094" s="52">
        <v>4301410.3</v>
      </c>
      <c r="R1094" s="53">
        <v>4301410.3</v>
      </c>
      <c r="S1094" s="54">
        <v>0</v>
      </c>
      <c r="T1094" s="6"/>
    </row>
    <row r="1095" spans="2:20">
      <c r="B1095" s="1"/>
      <c r="C1095" s="14" t="s">
        <v>2044</v>
      </c>
      <c r="D1095" s="12"/>
      <c r="E1095" s="56">
        <v>696458831.17999995</v>
      </c>
      <c r="F1095" s="57">
        <v>696458831.17999995</v>
      </c>
      <c r="G1095" s="58">
        <v>0</v>
      </c>
      <c r="H1095" s="48"/>
      <c r="I1095" s="56">
        <v>6867479.4699999997</v>
      </c>
      <c r="J1095" s="57">
        <v>6867479.4699999997</v>
      </c>
      <c r="K1095" s="58">
        <v>0</v>
      </c>
      <c r="L1095" s="48"/>
      <c r="M1095" s="56">
        <v>1646369.44</v>
      </c>
      <c r="N1095" s="57">
        <v>1646369.44</v>
      </c>
      <c r="O1095" s="58">
        <v>0</v>
      </c>
      <c r="P1095" s="48"/>
      <c r="Q1095" s="56">
        <v>704972680.09000003</v>
      </c>
      <c r="R1095" s="57">
        <v>704972680.09000003</v>
      </c>
      <c r="S1095" s="58">
        <v>0</v>
      </c>
      <c r="T1095" s="6"/>
    </row>
    <row r="1096" spans="2:20" ht="25.5" customHeight="1">
      <c r="B1096" s="1"/>
      <c r="C1096" s="13" t="s">
        <v>2045</v>
      </c>
      <c r="D1096" s="11"/>
      <c r="E1096" s="52">
        <v>245790397083.06</v>
      </c>
      <c r="F1096" s="53">
        <v>50660715241.25</v>
      </c>
      <c r="G1096" s="54">
        <v>195129681841.81</v>
      </c>
      <c r="H1096" s="55"/>
      <c r="I1096" s="52">
        <v>57257797268.839996</v>
      </c>
      <c r="J1096" s="53">
        <v>1978552270.379997</v>
      </c>
      <c r="K1096" s="54">
        <v>55279244998.459999</v>
      </c>
      <c r="L1096" s="55"/>
      <c r="M1096" s="52">
        <v>43326924546.790001</v>
      </c>
      <c r="N1096" s="53">
        <v>1891859063.0400009</v>
      </c>
      <c r="O1096" s="54">
        <v>41435065483.75</v>
      </c>
      <c r="P1096" s="55"/>
      <c r="Q1096" s="52">
        <v>346375118898.69</v>
      </c>
      <c r="R1096" s="53">
        <v>54531126574.669983</v>
      </c>
      <c r="S1096" s="54">
        <v>291843992324.02002</v>
      </c>
      <c r="T1096" s="6"/>
    </row>
    <row r="1097" spans="2:20" ht="25.5" customHeight="1">
      <c r="B1097" s="1"/>
      <c r="C1097" s="14" t="s">
        <v>2046</v>
      </c>
      <c r="D1097" s="12"/>
      <c r="E1097" s="56">
        <v>195129681841.81</v>
      </c>
      <c r="F1097" s="57">
        <v>0</v>
      </c>
      <c r="G1097" s="58">
        <v>195129681841.81</v>
      </c>
      <c r="H1097" s="48"/>
      <c r="I1097" s="56">
        <v>55279244998.459999</v>
      </c>
      <c r="J1097" s="57">
        <v>0</v>
      </c>
      <c r="K1097" s="58">
        <v>55279244998.459999</v>
      </c>
      <c r="L1097" s="48"/>
      <c r="M1097" s="56">
        <v>41435065483.75</v>
      </c>
      <c r="N1097" s="57">
        <v>0</v>
      </c>
      <c r="O1097" s="58">
        <v>41435065483.75</v>
      </c>
      <c r="P1097" s="48"/>
      <c r="Q1097" s="56">
        <v>291843992324.02002</v>
      </c>
      <c r="R1097" s="57">
        <v>0</v>
      </c>
      <c r="S1097" s="58">
        <v>291843992324.02002</v>
      </c>
      <c r="T1097" s="6"/>
    </row>
    <row r="1098" spans="2:20" ht="25.5" customHeight="1">
      <c r="B1098" s="1"/>
      <c r="C1098" s="13" t="s">
        <v>2047</v>
      </c>
      <c r="D1098" s="11"/>
      <c r="E1098" s="52">
        <v>46621459090.709999</v>
      </c>
      <c r="F1098" s="53">
        <v>46621459090.709999</v>
      </c>
      <c r="G1098" s="54">
        <v>0</v>
      </c>
      <c r="H1098" s="55"/>
      <c r="I1098" s="52">
        <v>1971230215.3199999</v>
      </c>
      <c r="J1098" s="53">
        <v>1971230215.3199999</v>
      </c>
      <c r="K1098" s="54">
        <v>0</v>
      </c>
      <c r="L1098" s="55"/>
      <c r="M1098" s="52">
        <v>231805000.56999999</v>
      </c>
      <c r="N1098" s="53">
        <v>231805000.56999999</v>
      </c>
      <c r="O1098" s="54">
        <v>0</v>
      </c>
      <c r="P1098" s="55"/>
      <c r="Q1098" s="52">
        <v>48824494306.599998</v>
      </c>
      <c r="R1098" s="53">
        <v>48824494306.599998</v>
      </c>
      <c r="S1098" s="54">
        <v>0</v>
      </c>
      <c r="T1098" s="6"/>
    </row>
    <row r="1099" spans="2:20" ht="25.5" customHeight="1">
      <c r="B1099" s="1"/>
      <c r="C1099" s="14" t="s">
        <v>2048</v>
      </c>
      <c r="D1099" s="12"/>
      <c r="E1099" s="56">
        <v>0</v>
      </c>
      <c r="F1099" s="57">
        <v>0</v>
      </c>
      <c r="G1099" s="58">
        <v>0</v>
      </c>
      <c r="H1099" s="48"/>
      <c r="I1099" s="56">
        <v>178457.67</v>
      </c>
      <c r="J1099" s="57">
        <v>178457.67</v>
      </c>
      <c r="K1099" s="58">
        <v>0</v>
      </c>
      <c r="L1099" s="48"/>
      <c r="M1099" s="56">
        <v>1088773.28</v>
      </c>
      <c r="N1099" s="57">
        <v>1088773.28</v>
      </c>
      <c r="O1099" s="58">
        <v>0</v>
      </c>
      <c r="P1099" s="48"/>
      <c r="Q1099" s="56">
        <v>1267230.95</v>
      </c>
      <c r="R1099" s="57">
        <v>1267230.95</v>
      </c>
      <c r="S1099" s="58">
        <v>0</v>
      </c>
      <c r="T1099" s="6"/>
    </row>
    <row r="1100" spans="2:20" ht="25.5" customHeight="1">
      <c r="B1100" s="1"/>
      <c r="C1100" s="13" t="s">
        <v>2049</v>
      </c>
      <c r="D1100" s="11"/>
      <c r="E1100" s="52">
        <v>4012676630.1100001</v>
      </c>
      <c r="F1100" s="53">
        <v>4012676630.1100001</v>
      </c>
      <c r="G1100" s="54">
        <v>0</v>
      </c>
      <c r="H1100" s="55"/>
      <c r="I1100" s="52">
        <v>0</v>
      </c>
      <c r="J1100" s="53">
        <v>0</v>
      </c>
      <c r="K1100" s="54">
        <v>0</v>
      </c>
      <c r="L1100" s="55"/>
      <c r="M1100" s="52">
        <v>303271730.63</v>
      </c>
      <c r="N1100" s="53">
        <v>303271730.63</v>
      </c>
      <c r="O1100" s="54">
        <v>0</v>
      </c>
      <c r="P1100" s="55"/>
      <c r="Q1100" s="52">
        <v>4315948360.7399998</v>
      </c>
      <c r="R1100" s="53">
        <v>4315948360.7399998</v>
      </c>
      <c r="S1100" s="54">
        <v>0</v>
      </c>
      <c r="T1100" s="6"/>
    </row>
    <row r="1101" spans="2:20" ht="25.5" customHeight="1">
      <c r="B1101" s="1"/>
      <c r="C1101" s="14" t="s">
        <v>2050</v>
      </c>
      <c r="D1101" s="12"/>
      <c r="E1101" s="56">
        <v>26579520.43</v>
      </c>
      <c r="F1101" s="57">
        <v>26579520.43</v>
      </c>
      <c r="G1101" s="58">
        <v>0</v>
      </c>
      <c r="H1101" s="48"/>
      <c r="I1101" s="56">
        <v>7143597.3899999997</v>
      </c>
      <c r="J1101" s="57">
        <v>7143597.3899999997</v>
      </c>
      <c r="K1101" s="58">
        <v>0</v>
      </c>
      <c r="L1101" s="48"/>
      <c r="M1101" s="56">
        <v>1355693558.5599999</v>
      </c>
      <c r="N1101" s="57">
        <v>1355693558.5599999</v>
      </c>
      <c r="O1101" s="58">
        <v>0</v>
      </c>
      <c r="P1101" s="48"/>
      <c r="Q1101" s="56">
        <v>1389416676.3800001</v>
      </c>
      <c r="R1101" s="57">
        <v>1389416676.3800001</v>
      </c>
      <c r="S1101" s="58">
        <v>0</v>
      </c>
      <c r="T1101" s="6"/>
    </row>
    <row r="1102" spans="2:20">
      <c r="B1102" s="1"/>
      <c r="C1102" s="13" t="s">
        <v>2051</v>
      </c>
      <c r="D1102" s="11"/>
      <c r="E1102" s="52">
        <f>E645-E9</f>
        <v>-429743245860.71875</v>
      </c>
      <c r="F1102" s="52">
        <f>F645-F9</f>
        <v>-368179908233.42969</v>
      </c>
      <c r="G1102" s="52">
        <f>G645-G9</f>
        <v>-61563337627.290039</v>
      </c>
      <c r="H1102" s="55"/>
      <c r="I1102" s="52">
        <f>I645-I9</f>
        <v>-251519120265.41992</v>
      </c>
      <c r="J1102" s="52">
        <f>J645-J9</f>
        <v>-104234045998.70996</v>
      </c>
      <c r="K1102" s="52">
        <f>K645-K9</f>
        <v>-147285074266.70996</v>
      </c>
      <c r="L1102" s="55"/>
      <c r="M1102" s="52">
        <f>M645-M9</f>
        <v>55426873651.359985</v>
      </c>
      <c r="N1102" s="52">
        <f>N645-N9</f>
        <v>310565971038.87</v>
      </c>
      <c r="O1102" s="52">
        <f>O645-O9</f>
        <v>-255139097387.51001</v>
      </c>
      <c r="P1102" s="55"/>
      <c r="Q1102" s="52">
        <f>Q645-Q9</f>
        <v>-625835492474.78125</v>
      </c>
      <c r="R1102" s="52">
        <f>R645-R9</f>
        <v>-161847983193.26953</v>
      </c>
      <c r="S1102" s="52">
        <f>S645-S9</f>
        <v>-463987509281.50977</v>
      </c>
      <c r="T1102" s="6"/>
    </row>
    <row r="1103" spans="2:20" ht="15.75" customHeight="1" thickBot="1">
      <c r="B1103" s="2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7"/>
    </row>
  </sheetData>
  <mergeCells count="2">
    <mergeCell ref="C4:S4"/>
    <mergeCell ref="C3:S3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0.7109375" style="30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3974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3976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3466</v>
      </c>
      <c r="D9" s="167">
        <f>'Q17'!D17</f>
        <v>52490</v>
      </c>
      <c r="E9" s="167"/>
      <c r="F9" s="167">
        <f>'Q17'!F17</f>
        <v>73660</v>
      </c>
      <c r="G9" s="167"/>
      <c r="H9" s="167">
        <f>'Q17'!H17</f>
        <v>25736</v>
      </c>
      <c r="I9" s="167"/>
      <c r="J9" s="167">
        <f>SUM(D9+F9+H9)</f>
        <v>151886</v>
      </c>
      <c r="K9" s="168">
        <f>'Q17'!K17</f>
        <v>169364</v>
      </c>
      <c r="L9" s="165"/>
    </row>
    <row r="10" spans="2:12" ht="15.75" customHeight="1" thickBot="1">
      <c r="B10" s="155"/>
      <c r="C10" s="166" t="s">
        <v>3977</v>
      </c>
      <c r="D10" s="169">
        <f>'Q18'!D18</f>
        <v>36072.716872699995</v>
      </c>
      <c r="E10" s="167"/>
      <c r="F10" s="169">
        <f>'Q18'!F18</f>
        <v>18834.842002800004</v>
      </c>
      <c r="G10" s="167"/>
      <c r="H10" s="169">
        <f>'Q18'!H18</f>
        <v>10176.10158556</v>
      </c>
      <c r="I10" s="167"/>
      <c r="J10" s="169">
        <f>SUM(D10+F10+H10)</f>
        <v>65083.660461059997</v>
      </c>
      <c r="K10" s="170">
        <f>'Q18'!K18</f>
        <v>235674.53663021</v>
      </c>
      <c r="L10" s="165"/>
    </row>
    <row r="11" spans="2:12">
      <c r="B11" s="155"/>
      <c r="C11" s="171" t="s">
        <v>3979</v>
      </c>
      <c r="D11" s="172">
        <f>SUM(D9:D10)</f>
        <v>88562.716872699995</v>
      </c>
      <c r="E11" s="173"/>
      <c r="F11" s="172">
        <f>SUM(F9:F10)</f>
        <v>92494.842002799996</v>
      </c>
      <c r="G11" s="173"/>
      <c r="H11" s="172">
        <f>SUM(H9:H10)</f>
        <v>35912.101585559998</v>
      </c>
      <c r="I11" s="173"/>
      <c r="J11" s="172">
        <f>SUM(D11+F11+H11)</f>
        <v>216969.66046106</v>
      </c>
      <c r="K11" s="174">
        <f>SUM(K9:K10)</f>
        <v>405038.53663021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85.28515625" style="33" bestFit="1" customWidth="1"/>
    <col min="4" max="4" width="14.140625" style="33" bestFit="1" customWidth="1"/>
    <col min="5" max="5" width="5.28515625" style="33" customWidth="1"/>
    <col min="6" max="6" width="14.140625" style="33" bestFit="1" customWidth="1"/>
    <col min="7" max="7" width="5.28515625" style="33" customWidth="1"/>
    <col min="8" max="8" width="14.140625" style="33" bestFit="1" customWidth="1"/>
    <col min="9" max="9" width="6.710937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 ht="18.75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 ht="18.75">
      <c r="B4" s="155"/>
      <c r="C4" s="340" t="s">
        <v>3925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 ht="18.75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 ht="18.75">
      <c r="B6" s="155"/>
      <c r="C6" s="158"/>
      <c r="D6" s="160" t="s">
        <v>3509</v>
      </c>
      <c r="E6" s="160"/>
      <c r="F6" s="160" t="s">
        <v>3510</v>
      </c>
      <c r="G6" s="160"/>
      <c r="H6" s="160" t="s">
        <v>3511</v>
      </c>
      <c r="I6" s="160"/>
      <c r="J6" s="337" t="s">
        <v>3512</v>
      </c>
      <c r="K6" s="338"/>
      <c r="L6" s="156"/>
    </row>
    <row r="7" spans="2:12" ht="18.75">
      <c r="B7" s="155"/>
      <c r="C7" s="158" t="s">
        <v>3656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56"/>
    </row>
    <row r="8" spans="2:12" ht="18.75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 ht="18.75">
      <c r="B9" s="155"/>
      <c r="C9" s="166" t="s">
        <v>3657</v>
      </c>
      <c r="D9" s="167">
        <v>4776</v>
      </c>
      <c r="E9" s="167"/>
      <c r="F9" s="167">
        <v>12121</v>
      </c>
      <c r="G9" s="167"/>
      <c r="H9" s="167">
        <v>1036</v>
      </c>
      <c r="I9" s="167"/>
      <c r="J9" s="167">
        <f t="shared" ref="J9:J17" si="0">SUM(D9+F9+H9)</f>
        <v>17933</v>
      </c>
      <c r="K9" s="168">
        <v>19998</v>
      </c>
      <c r="L9" s="165"/>
    </row>
    <row r="10" spans="2:12" ht="18.75">
      <c r="B10" s="155"/>
      <c r="C10" s="166" t="s">
        <v>3658</v>
      </c>
      <c r="D10" s="167">
        <v>309</v>
      </c>
      <c r="E10" s="167"/>
      <c r="F10" s="167">
        <v>36</v>
      </c>
      <c r="G10" s="167"/>
      <c r="H10" s="167">
        <v>67</v>
      </c>
      <c r="I10" s="167"/>
      <c r="J10" s="167">
        <f t="shared" si="0"/>
        <v>412</v>
      </c>
      <c r="K10" s="168">
        <v>520</v>
      </c>
      <c r="L10" s="165"/>
    </row>
    <row r="11" spans="2:12" ht="18.75">
      <c r="B11" s="155"/>
      <c r="C11" s="166" t="s">
        <v>3659</v>
      </c>
      <c r="D11" s="167">
        <v>0</v>
      </c>
      <c r="E11" s="167"/>
      <c r="F11" s="167">
        <v>126</v>
      </c>
      <c r="G11" s="167"/>
      <c r="H11" s="167">
        <v>279</v>
      </c>
      <c r="I11" s="167"/>
      <c r="J11" s="167">
        <f t="shared" si="0"/>
        <v>405</v>
      </c>
      <c r="K11" s="168">
        <v>299</v>
      </c>
      <c r="L11" s="165"/>
    </row>
    <row r="12" spans="2:12" ht="18.75">
      <c r="B12" s="155"/>
      <c r="C12" s="166" t="s">
        <v>3660</v>
      </c>
      <c r="D12" s="167">
        <v>3995</v>
      </c>
      <c r="E12" s="167"/>
      <c r="F12" s="167">
        <v>5538</v>
      </c>
      <c r="G12" s="167"/>
      <c r="H12" s="167">
        <v>894</v>
      </c>
      <c r="I12" s="167"/>
      <c r="J12" s="167">
        <f t="shared" si="0"/>
        <v>10427</v>
      </c>
      <c r="K12" s="168">
        <v>9826</v>
      </c>
      <c r="L12" s="165"/>
    </row>
    <row r="13" spans="2:12" ht="18.75">
      <c r="B13" s="155"/>
      <c r="C13" s="166" t="s">
        <v>3661</v>
      </c>
      <c r="D13" s="167">
        <v>10779</v>
      </c>
      <c r="E13" s="167"/>
      <c r="F13" s="167">
        <v>21998</v>
      </c>
      <c r="G13" s="167"/>
      <c r="H13" s="167">
        <v>7966</v>
      </c>
      <c r="I13" s="167"/>
      <c r="J13" s="167">
        <f t="shared" si="0"/>
        <v>40743</v>
      </c>
      <c r="K13" s="168">
        <v>62761</v>
      </c>
      <c r="L13" s="165"/>
    </row>
    <row r="14" spans="2:12" ht="18.75">
      <c r="B14" s="155"/>
      <c r="C14" s="166" t="s">
        <v>3662</v>
      </c>
      <c r="D14" s="167">
        <v>0</v>
      </c>
      <c r="E14" s="167"/>
      <c r="F14" s="167">
        <v>299</v>
      </c>
      <c r="G14" s="167"/>
      <c r="H14" s="167">
        <v>375</v>
      </c>
      <c r="I14" s="167"/>
      <c r="J14" s="167">
        <f t="shared" si="0"/>
        <v>674</v>
      </c>
      <c r="K14" s="168">
        <v>1061</v>
      </c>
      <c r="L14" s="165"/>
    </row>
    <row r="15" spans="2:12" ht="18.75">
      <c r="B15" s="155"/>
      <c r="C15" s="166" t="s">
        <v>3663</v>
      </c>
      <c r="D15" s="167">
        <v>36629</v>
      </c>
      <c r="E15" s="167"/>
      <c r="F15" s="167">
        <v>37304</v>
      </c>
      <c r="G15" s="167"/>
      <c r="H15" s="167">
        <v>15279</v>
      </c>
      <c r="I15" s="167"/>
      <c r="J15" s="167">
        <f t="shared" si="0"/>
        <v>89212</v>
      </c>
      <c r="K15" s="168">
        <v>83740</v>
      </c>
      <c r="L15" s="165"/>
    </row>
    <row r="16" spans="2:12" ht="15.75" customHeight="1" thickBot="1">
      <c r="B16" s="155"/>
      <c r="C16" s="166" t="s">
        <v>3664</v>
      </c>
      <c r="D16" s="169">
        <v>-3998</v>
      </c>
      <c r="E16" s="167"/>
      <c r="F16" s="169">
        <v>-3762</v>
      </c>
      <c r="G16" s="167"/>
      <c r="H16" s="169">
        <v>-160</v>
      </c>
      <c r="I16" s="167"/>
      <c r="J16" s="169">
        <f t="shared" si="0"/>
        <v>-7920</v>
      </c>
      <c r="K16" s="170">
        <v>-8843</v>
      </c>
      <c r="L16" s="165"/>
    </row>
    <row r="17" spans="2:12" ht="18.75">
      <c r="B17" s="155"/>
      <c r="C17" s="171" t="s">
        <v>3665</v>
      </c>
      <c r="D17" s="172">
        <f>SUM(D9:D16)</f>
        <v>52490</v>
      </c>
      <c r="E17" s="182"/>
      <c r="F17" s="172">
        <f>SUM(F9:F16)</f>
        <v>73660</v>
      </c>
      <c r="G17" s="182"/>
      <c r="H17" s="172">
        <f>SUM(H9:H16)</f>
        <v>25736</v>
      </c>
      <c r="I17" s="182"/>
      <c r="J17" s="172">
        <f t="shared" si="0"/>
        <v>151886</v>
      </c>
      <c r="K17" s="174">
        <v>169364</v>
      </c>
      <c r="L17" s="165"/>
    </row>
    <row r="18" spans="2:12" ht="15.75" customHeight="1" thickBot="1">
      <c r="B18" s="175"/>
      <c r="C18" s="176"/>
      <c r="D18" s="177"/>
      <c r="E18" s="177"/>
      <c r="F18" s="177"/>
      <c r="G18" s="177"/>
      <c r="H18" s="177"/>
      <c r="I18" s="177"/>
      <c r="J18" s="177"/>
      <c r="K18" s="177"/>
      <c r="L18" s="178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85.28515625" style="61" bestFit="1" customWidth="1"/>
    <col min="4" max="4" width="14.140625" style="61" bestFit="1" customWidth="1"/>
    <col min="5" max="5" width="5.28515625" style="61" customWidth="1"/>
    <col min="6" max="6" width="14.140625" style="61" bestFit="1" customWidth="1"/>
    <col min="7" max="7" width="5.28515625" style="61" customWidth="1"/>
    <col min="8" max="8" width="14.140625" style="61" bestFit="1" customWidth="1"/>
    <col min="9" max="9" width="6.7109375" style="61" customWidth="1"/>
    <col min="10" max="10" width="14.425781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 ht="18.75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 ht="18.75">
      <c r="B4" s="155"/>
      <c r="C4" s="340" t="s">
        <v>3980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 ht="18.75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 ht="18.75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 ht="18.75">
      <c r="B7" s="155"/>
      <c r="C7" s="158" t="s">
        <v>3988</v>
      </c>
      <c r="D7" s="300">
        <v>2019</v>
      </c>
      <c r="E7" s="300"/>
      <c r="F7" s="300">
        <v>2019</v>
      </c>
      <c r="G7" s="300"/>
      <c r="H7" s="300">
        <v>2019</v>
      </c>
      <c r="I7" s="302"/>
      <c r="J7" s="300">
        <v>2019</v>
      </c>
      <c r="K7" s="162">
        <v>2018</v>
      </c>
      <c r="L7" s="156"/>
    </row>
    <row r="8" spans="2:12" ht="18.75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 ht="18.75">
      <c r="B9" s="155"/>
      <c r="C9" s="166" t="s">
        <v>3657</v>
      </c>
      <c r="D9" s="167">
        <f>Base_BP!E250/1000000</f>
        <v>10143.3824671</v>
      </c>
      <c r="E9" s="167"/>
      <c r="F9" s="167">
        <f>Base_BP!I250/1000000</f>
        <v>2.4673598800000001</v>
      </c>
      <c r="G9" s="167"/>
      <c r="H9" s="167">
        <f>Base_BP!M250/1000000</f>
        <v>54.711126200000002</v>
      </c>
      <c r="I9" s="167"/>
      <c r="J9" s="167">
        <f t="shared" ref="J9:J18" si="0">SUM(D9+F9+H9)</f>
        <v>10200.56095318</v>
      </c>
      <c r="K9" s="168">
        <v>9264.5250941800005</v>
      </c>
      <c r="L9" s="165"/>
    </row>
    <row r="10" spans="2:12" ht="18.75">
      <c r="B10" s="155"/>
      <c r="C10" s="166" t="s">
        <v>3981</v>
      </c>
      <c r="D10" s="167">
        <f>Base_BP!E251/1000000</f>
        <v>0.68757714999999997</v>
      </c>
      <c r="E10" s="167"/>
      <c r="F10" s="167">
        <f>Base_BP!I251/1000000</f>
        <v>66.489332000000005</v>
      </c>
      <c r="G10" s="167"/>
      <c r="H10" s="167">
        <f>Base_BP!M251/1000000</f>
        <v>40.896296509999999</v>
      </c>
      <c r="I10" s="167"/>
      <c r="J10" s="167">
        <f t="shared" si="0"/>
        <v>108.07320566</v>
      </c>
      <c r="K10" s="168">
        <v>281.31560438999998</v>
      </c>
      <c r="L10" s="165"/>
    </row>
    <row r="11" spans="2:12" ht="18.75">
      <c r="B11" s="155"/>
      <c r="C11" s="166" t="s">
        <v>3659</v>
      </c>
      <c r="D11" s="167">
        <f>Base_BP!E252/1000000</f>
        <v>0.16299839999999999</v>
      </c>
      <c r="E11" s="167"/>
      <c r="F11" s="167">
        <f>Base_BP!I252/1000000</f>
        <v>663.01902951</v>
      </c>
      <c r="G11" s="167"/>
      <c r="H11" s="167">
        <f>Base_BP!M252/1000000</f>
        <v>2830.4763716799998</v>
      </c>
      <c r="I11" s="167"/>
      <c r="J11" s="167">
        <f t="shared" si="0"/>
        <v>3493.65839959</v>
      </c>
      <c r="K11" s="168">
        <v>663.60206722999999</v>
      </c>
      <c r="L11" s="165"/>
    </row>
    <row r="12" spans="2:12" ht="18.75">
      <c r="B12" s="155"/>
      <c r="C12" s="166" t="s">
        <v>3982</v>
      </c>
      <c r="D12" s="167">
        <f>Base_BP!E253/1000000</f>
        <v>60.281302520000004</v>
      </c>
      <c r="E12" s="167"/>
      <c r="F12" s="167">
        <f>Base_BP!I253/1000000</f>
        <v>106.05660410999999</v>
      </c>
      <c r="G12" s="167"/>
      <c r="H12" s="167">
        <f>Base_BP!M253/1000000</f>
        <v>202.35978349999999</v>
      </c>
      <c r="I12" s="167"/>
      <c r="J12" s="167">
        <f t="shared" si="0"/>
        <v>368.69769012999996</v>
      </c>
      <c r="K12" s="168">
        <v>996.64979114999994</v>
      </c>
      <c r="L12" s="165"/>
    </row>
    <row r="13" spans="2:12" ht="18.75">
      <c r="B13" s="155"/>
      <c r="C13" s="166" t="s">
        <v>3983</v>
      </c>
      <c r="D13" s="167">
        <f>Base_BP!E254/1000000</f>
        <v>4314.5250441899998</v>
      </c>
      <c r="E13" s="167"/>
      <c r="F13" s="167">
        <f>Base_BP!I254/1000000</f>
        <v>59.793394399999997</v>
      </c>
      <c r="G13" s="167"/>
      <c r="H13" s="167">
        <f>Base_BP!M254/1000000</f>
        <v>69.620868110000004</v>
      </c>
      <c r="I13" s="167"/>
      <c r="J13" s="167">
        <f t="shared" si="0"/>
        <v>4443.9393066999992</v>
      </c>
      <c r="K13" s="168">
        <v>2692.7896662100002</v>
      </c>
      <c r="L13" s="165"/>
    </row>
    <row r="14" spans="2:12" ht="18.75">
      <c r="B14" s="155"/>
      <c r="C14" s="166" t="s">
        <v>3661</v>
      </c>
      <c r="D14" s="167">
        <f>Base_BP!E255/1000000</f>
        <v>2226.6552904699997</v>
      </c>
      <c r="E14" s="167"/>
      <c r="F14" s="167">
        <f>Base_BP!I255/1000000</f>
        <v>2436.1635858699997</v>
      </c>
      <c r="G14" s="167"/>
      <c r="H14" s="167">
        <f>Base_BP!M255/1000000</f>
        <v>407.94069838000001</v>
      </c>
      <c r="I14" s="167"/>
      <c r="J14" s="167">
        <f t="shared" si="0"/>
        <v>5070.7595747199994</v>
      </c>
      <c r="K14" s="168">
        <v>4110.97004431</v>
      </c>
      <c r="L14" s="165"/>
    </row>
    <row r="15" spans="2:12" ht="18.75">
      <c r="B15" s="155"/>
      <c r="C15" s="166" t="s">
        <v>3984</v>
      </c>
      <c r="D15" s="167">
        <f>Base_BP!E256/1000000</f>
        <v>0</v>
      </c>
      <c r="E15" s="167"/>
      <c r="F15" s="167">
        <f>Base_BP!I256/1000000</f>
        <v>0</v>
      </c>
      <c r="G15" s="167"/>
      <c r="H15" s="167">
        <f>Base_BP!M256/1000000</f>
        <v>0.36831440999999998</v>
      </c>
      <c r="I15" s="167"/>
      <c r="J15" s="167">
        <f t="shared" si="0"/>
        <v>0.36831440999999998</v>
      </c>
      <c r="K15" s="168">
        <v>0</v>
      </c>
      <c r="L15" s="165"/>
    </row>
    <row r="16" spans="2:12" ht="18.75">
      <c r="B16" s="155"/>
      <c r="C16" s="166" t="s">
        <v>3985</v>
      </c>
      <c r="D16" s="167">
        <f>Base_BP!E257/1000000</f>
        <v>25989.675292960001</v>
      </c>
      <c r="E16" s="167"/>
      <c r="F16" s="167">
        <f>Base_BP!I257/1000000</f>
        <v>17867.420988740003</v>
      </c>
      <c r="G16" s="167"/>
      <c r="H16" s="167">
        <f>Base_BP!M257/1000000</f>
        <v>6652.0062436899998</v>
      </c>
      <c r="I16" s="167"/>
      <c r="J16" s="167">
        <f t="shared" si="0"/>
        <v>50509.102525390001</v>
      </c>
      <c r="K16" s="168">
        <v>227363.39136779998</v>
      </c>
      <c r="L16" s="165"/>
    </row>
    <row r="17" spans="2:12" ht="15.75" customHeight="1" thickBot="1">
      <c r="B17" s="155"/>
      <c r="C17" s="166" t="s">
        <v>3986</v>
      </c>
      <c r="D17" s="169">
        <f>Base_BP!E258/1000000</f>
        <v>-6662.6531000900004</v>
      </c>
      <c r="E17" s="167"/>
      <c r="F17" s="169">
        <f>Base_BP!I258/1000000</f>
        <v>-2366.5682917099998</v>
      </c>
      <c r="G17" s="167"/>
      <c r="H17" s="169">
        <f>Base_BP!M258/1000000</f>
        <v>-82.278116920000002</v>
      </c>
      <c r="I17" s="167"/>
      <c r="J17" s="169">
        <f t="shared" si="0"/>
        <v>-9111.4995087200004</v>
      </c>
      <c r="K17" s="170">
        <v>-9698.7070050599996</v>
      </c>
      <c r="L17" s="165"/>
    </row>
    <row r="18" spans="2:12" ht="18.75">
      <c r="B18" s="155"/>
      <c r="C18" s="171" t="s">
        <v>3987</v>
      </c>
      <c r="D18" s="172">
        <f>SUM(D9:D17)</f>
        <v>36072.716872699995</v>
      </c>
      <c r="E18" s="182"/>
      <c r="F18" s="172">
        <f>SUM(F9:F17)</f>
        <v>18834.842002800004</v>
      </c>
      <c r="G18" s="182"/>
      <c r="H18" s="172">
        <f>SUM(H9:H17)</f>
        <v>10176.10158556</v>
      </c>
      <c r="I18" s="182"/>
      <c r="J18" s="172">
        <f t="shared" si="0"/>
        <v>65083.660461059997</v>
      </c>
      <c r="K18" s="174">
        <f>SUM(K9:K17)</f>
        <v>235674.53663021</v>
      </c>
      <c r="L18" s="165"/>
    </row>
    <row r="19" spans="2:12" ht="15.75" customHeight="1" thickBot="1">
      <c r="B19" s="175"/>
      <c r="C19" s="176"/>
      <c r="D19" s="177"/>
      <c r="E19" s="177"/>
      <c r="F19" s="177"/>
      <c r="G19" s="177"/>
      <c r="H19" s="177"/>
      <c r="I19" s="177"/>
      <c r="J19" s="177"/>
      <c r="K19" s="177"/>
      <c r="L19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3989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3990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3513</v>
      </c>
      <c r="D9" s="167">
        <f>'Q20'!D13</f>
        <v>415</v>
      </c>
      <c r="E9" s="167"/>
      <c r="F9" s="167">
        <f>'Q20'!F13</f>
        <v>35280</v>
      </c>
      <c r="G9" s="167"/>
      <c r="H9" s="167">
        <f>'Q20'!H13</f>
        <v>108705</v>
      </c>
      <c r="I9" s="167"/>
      <c r="J9" s="167">
        <f>SUM(D9+F9+H9)</f>
        <v>144400</v>
      </c>
      <c r="K9" s="168">
        <f>'Q20'!K13</f>
        <v>125478</v>
      </c>
      <c r="L9" s="165"/>
    </row>
    <row r="10" spans="2:12" ht="15.75" customHeight="1" thickBot="1">
      <c r="B10" s="155"/>
      <c r="C10" s="166" t="s">
        <v>3991</v>
      </c>
      <c r="D10" s="169">
        <f>'Q21'!D15</f>
        <v>25015.820269240001</v>
      </c>
      <c r="E10" s="167"/>
      <c r="F10" s="169">
        <f>'Q21'!F15</f>
        <v>2573.8340529900001</v>
      </c>
      <c r="G10" s="167"/>
      <c r="H10" s="169">
        <f>'Q21'!H15</f>
        <v>1225.7348314099997</v>
      </c>
      <c r="I10" s="167"/>
      <c r="J10" s="169">
        <f>SUM(D10+F10+H10)</f>
        <v>28815.389153640001</v>
      </c>
      <c r="K10" s="170">
        <f>'Q21'!K15</f>
        <v>14627.299316389999</v>
      </c>
      <c r="L10" s="165"/>
    </row>
    <row r="11" spans="2:12">
      <c r="B11" s="155"/>
      <c r="C11" s="171" t="s">
        <v>3992</v>
      </c>
      <c r="D11" s="172">
        <f>SUM(D9:D10)</f>
        <v>25430.820269240001</v>
      </c>
      <c r="E11" s="173"/>
      <c r="F11" s="172">
        <f>SUM(F9:F10)</f>
        <v>37853.834052990002</v>
      </c>
      <c r="G11" s="173"/>
      <c r="H11" s="172">
        <f>SUM(H9:H10)</f>
        <v>109930.73483140999</v>
      </c>
      <c r="I11" s="173"/>
      <c r="J11" s="172">
        <f>SUM(D11+F11+H11)</f>
        <v>173215.38915363999</v>
      </c>
      <c r="K11" s="174">
        <f>SUM(K9:K10)</f>
        <v>140105.29931639001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zoomScaleNormal="100" workbookViewId="0"/>
  </sheetViews>
  <sheetFormatPr defaultColWidth="10.7109375" defaultRowHeight="18.75"/>
  <cols>
    <col min="1" max="1" width="6.85546875" style="161" customWidth="1"/>
    <col min="2" max="2" width="5.28515625" style="161" customWidth="1"/>
    <col min="3" max="3" width="60.7109375" style="161" customWidth="1"/>
    <col min="4" max="4" width="13.5703125" style="161" bestFit="1" customWidth="1"/>
    <col min="5" max="5" width="6.85546875" style="161" customWidth="1"/>
    <col min="6" max="6" width="13.5703125" style="161" bestFit="1" customWidth="1"/>
    <col min="7" max="7" width="7" style="161" customWidth="1"/>
    <col min="8" max="8" width="14.42578125" style="161" bestFit="1" customWidth="1"/>
    <col min="9" max="9" width="7.28515625" style="161" customWidth="1"/>
    <col min="10" max="10" width="14.42578125" style="161" bestFit="1" customWidth="1"/>
    <col min="11" max="11" width="10.7109375" style="161" customWidth="1"/>
    <col min="12" max="12" width="5.28515625" style="161" customWidth="1"/>
    <col min="13" max="13" width="10.7109375" style="161" customWidth="1"/>
    <col min="14" max="16384" width="10.7109375" style="16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3926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160" t="s">
        <v>3509</v>
      </c>
      <c r="E6" s="160"/>
      <c r="F6" s="160" t="s">
        <v>3510</v>
      </c>
      <c r="G6" s="160"/>
      <c r="H6" s="160" t="s">
        <v>3511</v>
      </c>
      <c r="I6" s="160"/>
      <c r="J6" s="337" t="s">
        <v>3512</v>
      </c>
      <c r="K6" s="338"/>
      <c r="L6" s="156"/>
    </row>
    <row r="7" spans="2:12" ht="37.5">
      <c r="B7" s="155"/>
      <c r="C7" s="190" t="s">
        <v>3666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3667</v>
      </c>
      <c r="D9" s="167">
        <v>415</v>
      </c>
      <c r="E9" s="167"/>
      <c r="F9" s="167">
        <v>33251</v>
      </c>
      <c r="G9" s="167"/>
      <c r="H9" s="167">
        <v>109878</v>
      </c>
      <c r="I9" s="167"/>
      <c r="J9" s="167">
        <f>SUM(D9+F9+H9)</f>
        <v>143544</v>
      </c>
      <c r="K9" s="168">
        <v>126587</v>
      </c>
      <c r="L9" s="165"/>
    </row>
    <row r="10" spans="2:12">
      <c r="B10" s="155"/>
      <c r="C10" s="166" t="s">
        <v>3668</v>
      </c>
      <c r="D10" s="167">
        <v>0</v>
      </c>
      <c r="E10" s="167"/>
      <c r="F10" s="167">
        <v>2134</v>
      </c>
      <c r="G10" s="167"/>
      <c r="H10" s="167">
        <v>0</v>
      </c>
      <c r="I10" s="167"/>
      <c r="J10" s="167">
        <f>SUM(D10+F10+H10)</f>
        <v>2134</v>
      </c>
      <c r="K10" s="168">
        <v>0</v>
      </c>
      <c r="L10" s="165"/>
    </row>
    <row r="11" spans="2:12">
      <c r="B11" s="155"/>
      <c r="C11" s="166" t="s">
        <v>3669</v>
      </c>
      <c r="D11" s="167">
        <v>0</v>
      </c>
      <c r="E11" s="167"/>
      <c r="F11" s="167">
        <v>0</v>
      </c>
      <c r="G11" s="167"/>
      <c r="H11" s="167">
        <v>0</v>
      </c>
      <c r="I11" s="167"/>
      <c r="J11" s="167">
        <f>SUM(D11+F11+H11)</f>
        <v>0</v>
      </c>
      <c r="K11" s="168">
        <v>43</v>
      </c>
      <c r="L11" s="165"/>
    </row>
    <row r="12" spans="2:12" ht="40.5" customHeight="1" thickBot="1">
      <c r="B12" s="155"/>
      <c r="C12" s="183" t="s">
        <v>3670</v>
      </c>
      <c r="D12" s="169">
        <v>0</v>
      </c>
      <c r="E12" s="167"/>
      <c r="F12" s="169">
        <v>-105</v>
      </c>
      <c r="G12" s="167"/>
      <c r="H12" s="169">
        <v>-1173</v>
      </c>
      <c r="I12" s="167"/>
      <c r="J12" s="169">
        <f>SUM(D12+F12+H12)</f>
        <v>-1278</v>
      </c>
      <c r="K12" s="170">
        <v>-1152</v>
      </c>
      <c r="L12" s="165"/>
    </row>
    <row r="13" spans="2:12" ht="35.25" customHeight="1">
      <c r="B13" s="155"/>
      <c r="C13" s="183" t="s">
        <v>3671</v>
      </c>
      <c r="D13" s="172">
        <f>SUM(D9:D12)</f>
        <v>415</v>
      </c>
      <c r="E13" s="173"/>
      <c r="F13" s="172">
        <f>SUM(F9:F12)</f>
        <v>35280</v>
      </c>
      <c r="G13" s="173"/>
      <c r="H13" s="172">
        <f>SUM(H9:H12)</f>
        <v>108705</v>
      </c>
      <c r="I13" s="173"/>
      <c r="J13" s="172">
        <f>SUM(D13+F13+H13)</f>
        <v>144400</v>
      </c>
      <c r="K13" s="174">
        <v>125478</v>
      </c>
      <c r="L13" s="165"/>
    </row>
    <row r="14" spans="2:12" ht="15.75" customHeight="1" thickBot="1">
      <c r="B14" s="175"/>
      <c r="C14" s="176"/>
      <c r="D14" s="177"/>
      <c r="E14" s="177"/>
      <c r="F14" s="177"/>
      <c r="G14" s="177"/>
      <c r="H14" s="177"/>
      <c r="I14" s="177"/>
      <c r="J14" s="177"/>
      <c r="K14" s="177"/>
      <c r="L14" s="178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zoomScaleNormal="10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0.7109375" style="301" customWidth="1"/>
    <col min="4" max="4" width="13.5703125" style="301" bestFit="1" customWidth="1"/>
    <col min="5" max="5" width="6.85546875" style="301" customWidth="1"/>
    <col min="6" max="6" width="13.5703125" style="301" bestFit="1" customWidth="1"/>
    <col min="7" max="7" width="7" style="301" customWidth="1"/>
    <col min="8" max="8" width="14.42578125" style="301" bestFit="1" customWidth="1"/>
    <col min="9" max="9" width="7.28515625" style="301" customWidth="1"/>
    <col min="10" max="10" width="14.42578125" style="301" bestFit="1" customWidth="1"/>
    <col min="11" max="11" width="10.7109375" style="30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3993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 ht="37.5">
      <c r="B7" s="155"/>
      <c r="C7" s="190" t="s">
        <v>3994</v>
      </c>
      <c r="D7" s="300">
        <v>2019</v>
      </c>
      <c r="E7" s="300"/>
      <c r="F7" s="300">
        <v>2019</v>
      </c>
      <c r="G7" s="300"/>
      <c r="H7" s="300">
        <v>2019</v>
      </c>
      <c r="I7" s="302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3667</v>
      </c>
      <c r="D9" s="167">
        <f>Base_BP!E265/1000000</f>
        <v>25015.830009429999</v>
      </c>
      <c r="E9" s="167"/>
      <c r="F9" s="167">
        <f>Base_BP!I265/1000000</f>
        <v>2229.7590270700002</v>
      </c>
      <c r="G9" s="167"/>
      <c r="H9" s="167">
        <f>Base_BP!M265/1000000</f>
        <v>1068.4888093</v>
      </c>
      <c r="I9" s="167"/>
      <c r="J9" s="167">
        <f>SUM(D9+F9+H9)</f>
        <v>28314.077845800002</v>
      </c>
      <c r="K9" s="168">
        <v>14409.741197270001</v>
      </c>
      <c r="L9" s="165"/>
    </row>
    <row r="10" spans="2:12">
      <c r="B10" s="155"/>
      <c r="C10" s="166" t="s">
        <v>3668</v>
      </c>
      <c r="D10" s="167">
        <f>Base_BP!E266/1000000</f>
        <v>0</v>
      </c>
      <c r="E10" s="167"/>
      <c r="F10" s="167">
        <f>Base_BP!I266/1000000</f>
        <v>6.8212799999999999E-3</v>
      </c>
      <c r="G10" s="167"/>
      <c r="H10" s="167">
        <f>Base_BP!M266/1000000</f>
        <v>0</v>
      </c>
      <c r="I10" s="167"/>
      <c r="J10" s="167">
        <f t="shared" ref="J10:J14" si="0">SUM(D10+F10+H10)</f>
        <v>6.8212799999999999E-3</v>
      </c>
      <c r="K10" s="168">
        <v>7.4975999999999992E-3</v>
      </c>
      <c r="L10" s="165"/>
    </row>
    <row r="11" spans="2:12">
      <c r="B11" s="155"/>
      <c r="C11" s="166" t="s">
        <v>3669</v>
      </c>
      <c r="D11" s="167">
        <f>Base_BP!E267/1000000</f>
        <v>0</v>
      </c>
      <c r="E11" s="167"/>
      <c r="F11" s="167">
        <f>Base_BP!I267/1000000</f>
        <v>98.690647769999998</v>
      </c>
      <c r="G11" s="167"/>
      <c r="H11" s="167">
        <f>Base_BP!M267/1000000</f>
        <v>2.8065455299999997</v>
      </c>
      <c r="I11" s="167"/>
      <c r="J11" s="167">
        <f t="shared" si="0"/>
        <v>101.49719329999999</v>
      </c>
      <c r="K11" s="168">
        <v>97.74854551</v>
      </c>
      <c r="L11" s="165"/>
    </row>
    <row r="12" spans="2:12">
      <c r="B12" s="155"/>
      <c r="C12" s="166" t="s">
        <v>3996</v>
      </c>
      <c r="D12" s="167">
        <f>Base_BP!E268/1000000</f>
        <v>0</v>
      </c>
      <c r="E12" s="167"/>
      <c r="F12" s="167">
        <f>Base_BP!I268/1000000</f>
        <v>2.66285E-3</v>
      </c>
      <c r="G12" s="167"/>
      <c r="H12" s="167">
        <f>Base_BP!M268/1000000</f>
        <v>146.7941141</v>
      </c>
      <c r="I12" s="167"/>
      <c r="J12" s="167">
        <f t="shared" si="0"/>
        <v>146.79677695000001</v>
      </c>
      <c r="K12" s="168">
        <v>132.04607221000001</v>
      </c>
      <c r="L12" s="165"/>
    </row>
    <row r="13" spans="2:12" ht="37.5">
      <c r="B13" s="155"/>
      <c r="C13" s="219" t="s">
        <v>3998</v>
      </c>
      <c r="D13" s="167">
        <f>Base_BP!E269/1000000</f>
        <v>0</v>
      </c>
      <c r="E13" s="167"/>
      <c r="F13" s="167">
        <f>Base_BP!I269/1000000</f>
        <v>245.37489402</v>
      </c>
      <c r="G13" s="167"/>
      <c r="H13" s="167">
        <f>Base_BP!M269/1000000</f>
        <v>14.569663449999998</v>
      </c>
      <c r="I13" s="167"/>
      <c r="J13" s="167">
        <f t="shared" si="0"/>
        <v>259.94455747000001</v>
      </c>
      <c r="K13" s="168"/>
      <c r="L13" s="165"/>
    </row>
    <row r="14" spans="2:12" ht="40.5" customHeight="1" thickBot="1">
      <c r="B14" s="155"/>
      <c r="C14" s="303" t="s">
        <v>3997</v>
      </c>
      <c r="D14" s="169">
        <f>Base_BP!E270/1000000</f>
        <v>-9.740190000000001E-3</v>
      </c>
      <c r="E14" s="167"/>
      <c r="F14" s="169">
        <f>Base_BP!I270/1000000</f>
        <v>0</v>
      </c>
      <c r="G14" s="167"/>
      <c r="H14" s="169">
        <f>Base_BP!M270/1000000</f>
        <v>-6.92430097</v>
      </c>
      <c r="I14" s="167"/>
      <c r="J14" s="169">
        <f t="shared" si="0"/>
        <v>-6.9340411599999996</v>
      </c>
      <c r="K14" s="170">
        <v>-12.2439962</v>
      </c>
      <c r="L14" s="165"/>
    </row>
    <row r="15" spans="2:12" ht="37.5">
      <c r="B15" s="155"/>
      <c r="C15" s="183" t="s">
        <v>3995</v>
      </c>
      <c r="D15" s="172">
        <f>SUM(D9:D14)</f>
        <v>25015.820269240001</v>
      </c>
      <c r="E15" s="173"/>
      <c r="F15" s="172">
        <f>SUM(F9:F14)</f>
        <v>2573.8340529900001</v>
      </c>
      <c r="G15" s="173"/>
      <c r="H15" s="172">
        <f>SUM(H9:H14)</f>
        <v>1225.7348314099997</v>
      </c>
      <c r="I15" s="173"/>
      <c r="J15" s="172">
        <f>SUM(D15+F15+H15)</f>
        <v>28815.389153640001</v>
      </c>
      <c r="K15" s="174">
        <f>SUM(K9:K14)</f>
        <v>14627.299316389999</v>
      </c>
      <c r="L15" s="165"/>
    </row>
    <row r="16" spans="2:12" ht="15.75" customHeight="1" thickBot="1">
      <c r="B16" s="175"/>
      <c r="C16" s="176"/>
      <c r="D16" s="177"/>
      <c r="E16" s="177"/>
      <c r="F16" s="177"/>
      <c r="G16" s="177"/>
      <c r="H16" s="177"/>
      <c r="I16" s="177"/>
      <c r="J16" s="177"/>
      <c r="K16" s="177"/>
      <c r="L16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3927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3672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3999</v>
      </c>
      <c r="D9" s="167">
        <f>'Q23'!D17</f>
        <v>23448</v>
      </c>
      <c r="E9" s="167"/>
      <c r="F9" s="167">
        <f>'Q23'!F17</f>
        <v>13486</v>
      </c>
      <c r="G9" s="167"/>
      <c r="H9" s="167">
        <f>'Q23'!H17</f>
        <v>8882</v>
      </c>
      <c r="I9" s="167"/>
      <c r="J9" s="167">
        <f>SUM(D9+F9+H9)</f>
        <v>45816</v>
      </c>
      <c r="K9" s="168">
        <f>'Q23'!K17</f>
        <v>44171</v>
      </c>
      <c r="L9" s="165"/>
    </row>
    <row r="10" spans="2:12" ht="15.75" customHeight="1" thickBot="1">
      <c r="B10" s="155"/>
      <c r="C10" s="166" t="s">
        <v>4000</v>
      </c>
      <c r="D10" s="169">
        <f>'Q24'!D18</f>
        <v>0</v>
      </c>
      <c r="E10" s="167"/>
      <c r="F10" s="169">
        <f>'Q24'!F18</f>
        <v>358.22262053000003</v>
      </c>
      <c r="G10" s="167"/>
      <c r="H10" s="169">
        <f>'Q24'!H18</f>
        <v>397.17227332000004</v>
      </c>
      <c r="I10" s="167"/>
      <c r="J10" s="169">
        <f>SUM(D10+F10+H10)</f>
        <v>755.39489385000002</v>
      </c>
      <c r="K10" s="170">
        <f>'Q24'!K18</f>
        <v>861.34169216999999</v>
      </c>
      <c r="L10" s="165"/>
    </row>
    <row r="11" spans="2:12">
      <c r="B11" s="155"/>
      <c r="C11" s="171" t="s">
        <v>3681</v>
      </c>
      <c r="D11" s="172">
        <f>SUM(D9:D10)</f>
        <v>23448</v>
      </c>
      <c r="E11" s="173"/>
      <c r="F11" s="172">
        <f>SUM(F9:F10)</f>
        <v>13844.222620529999</v>
      </c>
      <c r="G11" s="173"/>
      <c r="H11" s="172">
        <f>SUM(H9:H10)</f>
        <v>9279.1722733200004</v>
      </c>
      <c r="I11" s="173"/>
      <c r="J11" s="172">
        <f>SUM(D11+F11+H11)</f>
        <v>46571.394893849996</v>
      </c>
      <c r="K11" s="174">
        <f>SUM(K9:K10)</f>
        <v>45032.341692169997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161" customWidth="1"/>
    <col min="2" max="2" width="5.28515625" style="161" customWidth="1"/>
    <col min="3" max="3" width="47.85546875" style="161" customWidth="1"/>
    <col min="4" max="4" width="13.5703125" style="161" bestFit="1" customWidth="1"/>
    <col min="5" max="5" width="10.7109375" style="161" customWidth="1"/>
    <col min="6" max="6" width="13.5703125" style="161" bestFit="1" customWidth="1"/>
    <col min="7" max="7" width="10.7109375" style="161" customWidth="1"/>
    <col min="8" max="8" width="16.28515625" style="161" customWidth="1"/>
    <col min="9" max="9" width="10.7109375" style="161" customWidth="1"/>
    <col min="10" max="10" width="14.42578125" style="161" bestFit="1" customWidth="1"/>
    <col min="11" max="11" width="10.7109375" style="161" customWidth="1"/>
    <col min="12" max="12" width="5.28515625" style="161" customWidth="1"/>
    <col min="13" max="13" width="10.7109375" style="161" customWidth="1"/>
    <col min="14" max="16384" width="10.7109375" style="16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4003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>
      <c r="B7" s="187"/>
      <c r="C7" s="190" t="s">
        <v>4004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3673</v>
      </c>
      <c r="D9" s="167">
        <v>424</v>
      </c>
      <c r="E9" s="167"/>
      <c r="F9" s="167">
        <v>9</v>
      </c>
      <c r="G9" s="167"/>
      <c r="H9" s="167">
        <v>63</v>
      </c>
      <c r="I9" s="167"/>
      <c r="J9" s="167">
        <f t="shared" ref="J9:J17" si="0">SUM(D9+F9+H9)</f>
        <v>496</v>
      </c>
      <c r="K9" s="168">
        <v>847</v>
      </c>
      <c r="L9" s="194"/>
    </row>
    <row r="10" spans="2:12">
      <c r="B10" s="187"/>
      <c r="C10" s="166" t="s">
        <v>3674</v>
      </c>
      <c r="D10" s="167">
        <v>175</v>
      </c>
      <c r="E10" s="167"/>
      <c r="F10" s="167">
        <v>24</v>
      </c>
      <c r="G10" s="167"/>
      <c r="H10" s="167">
        <v>10</v>
      </c>
      <c r="I10" s="167"/>
      <c r="J10" s="167">
        <f t="shared" si="0"/>
        <v>209</v>
      </c>
      <c r="K10" s="168">
        <v>160</v>
      </c>
      <c r="L10" s="194"/>
    </row>
    <row r="11" spans="2:12">
      <c r="B11" s="187"/>
      <c r="C11" s="166" t="s">
        <v>3675</v>
      </c>
      <c r="D11" s="167">
        <v>993</v>
      </c>
      <c r="E11" s="167"/>
      <c r="F11" s="167">
        <v>4</v>
      </c>
      <c r="G11" s="167"/>
      <c r="H11" s="167">
        <v>1</v>
      </c>
      <c r="I11" s="167"/>
      <c r="J11" s="167">
        <f t="shared" si="0"/>
        <v>998</v>
      </c>
      <c r="K11" s="168">
        <v>854</v>
      </c>
      <c r="L11" s="194"/>
    </row>
    <row r="12" spans="2:12">
      <c r="B12" s="187"/>
      <c r="C12" s="166" t="s">
        <v>3676</v>
      </c>
      <c r="D12" s="167">
        <v>842</v>
      </c>
      <c r="E12" s="167"/>
      <c r="F12" s="167">
        <v>17</v>
      </c>
      <c r="G12" s="167"/>
      <c r="H12" s="167">
        <v>242</v>
      </c>
      <c r="I12" s="167"/>
      <c r="J12" s="167">
        <f t="shared" si="0"/>
        <v>1101</v>
      </c>
      <c r="K12" s="168">
        <v>966</v>
      </c>
      <c r="L12" s="194"/>
    </row>
    <row r="13" spans="2:12">
      <c r="B13" s="187"/>
      <c r="C13" s="166" t="s">
        <v>3677</v>
      </c>
      <c r="D13" s="167">
        <v>1483</v>
      </c>
      <c r="E13" s="167"/>
      <c r="F13" s="167">
        <v>12</v>
      </c>
      <c r="G13" s="167"/>
      <c r="H13" s="167">
        <v>3</v>
      </c>
      <c r="I13" s="167"/>
      <c r="J13" s="167">
        <f t="shared" si="0"/>
        <v>1498</v>
      </c>
      <c r="K13" s="168">
        <v>1007</v>
      </c>
      <c r="L13" s="194"/>
    </row>
    <row r="14" spans="2:12">
      <c r="B14" s="187"/>
      <c r="C14" s="166" t="s">
        <v>3678</v>
      </c>
      <c r="D14" s="167">
        <v>6201</v>
      </c>
      <c r="E14" s="167"/>
      <c r="F14" s="167">
        <v>12875</v>
      </c>
      <c r="G14" s="167"/>
      <c r="H14" s="167">
        <v>8028</v>
      </c>
      <c r="I14" s="167"/>
      <c r="J14" s="167">
        <f t="shared" si="0"/>
        <v>27104</v>
      </c>
      <c r="K14" s="168">
        <v>24512</v>
      </c>
      <c r="L14" s="194"/>
    </row>
    <row r="15" spans="2:12">
      <c r="B15" s="187"/>
      <c r="C15" s="166" t="s">
        <v>3679</v>
      </c>
      <c r="D15" s="167">
        <v>13340</v>
      </c>
      <c r="E15" s="167"/>
      <c r="F15" s="167">
        <v>683</v>
      </c>
      <c r="G15" s="167"/>
      <c r="H15" s="167">
        <v>535</v>
      </c>
      <c r="I15" s="167"/>
      <c r="J15" s="167">
        <f t="shared" si="0"/>
        <v>14558</v>
      </c>
      <c r="K15" s="168">
        <v>15850</v>
      </c>
      <c r="L15" s="194"/>
    </row>
    <row r="16" spans="2:12" ht="15.75" customHeight="1" thickBot="1">
      <c r="B16" s="187"/>
      <c r="C16" s="166" t="s">
        <v>3680</v>
      </c>
      <c r="D16" s="169">
        <v>-10</v>
      </c>
      <c r="E16" s="167"/>
      <c r="F16" s="169">
        <v>-138</v>
      </c>
      <c r="G16" s="167"/>
      <c r="H16" s="169">
        <v>0</v>
      </c>
      <c r="I16" s="167"/>
      <c r="J16" s="169">
        <f t="shared" si="0"/>
        <v>-148</v>
      </c>
      <c r="K16" s="170">
        <v>-25</v>
      </c>
      <c r="L16" s="194"/>
    </row>
    <row r="17" spans="2:12">
      <c r="B17" s="187"/>
      <c r="C17" s="195" t="s">
        <v>3681</v>
      </c>
      <c r="D17" s="196">
        <f>SUM(D9:D16)</f>
        <v>23448</v>
      </c>
      <c r="E17" s="197"/>
      <c r="F17" s="196">
        <f>SUM(F9:F16)</f>
        <v>13486</v>
      </c>
      <c r="G17" s="197"/>
      <c r="H17" s="196">
        <f>SUM(H9:H16)</f>
        <v>8882</v>
      </c>
      <c r="I17" s="197"/>
      <c r="J17" s="196">
        <f t="shared" si="0"/>
        <v>45816</v>
      </c>
      <c r="K17" s="198">
        <v>44171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47.85546875" style="301" customWidth="1"/>
    <col min="4" max="4" width="13.5703125" style="301" bestFit="1" customWidth="1"/>
    <col min="5" max="5" width="10.7109375" style="301" customWidth="1"/>
    <col min="6" max="6" width="13.5703125" style="301" bestFit="1" customWidth="1"/>
    <col min="7" max="7" width="10.7109375" style="301" customWidth="1"/>
    <col min="8" max="8" width="15.7109375" style="301" customWidth="1"/>
    <col min="9" max="9" width="10.7109375" style="301" customWidth="1"/>
    <col min="10" max="10" width="14.42578125" style="301" bestFit="1" customWidth="1"/>
    <col min="11" max="11" width="10.7109375" style="30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4001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302" t="s">
        <v>3509</v>
      </c>
      <c r="E6" s="302"/>
      <c r="F6" s="302" t="s">
        <v>3510</v>
      </c>
      <c r="G6" s="302"/>
      <c r="H6" s="302" t="s">
        <v>3511</v>
      </c>
      <c r="I6" s="302"/>
      <c r="J6" s="341" t="s">
        <v>3512</v>
      </c>
      <c r="K6" s="338"/>
      <c r="L6" s="188"/>
    </row>
    <row r="7" spans="2:12">
      <c r="B7" s="187"/>
      <c r="C7" s="190" t="s">
        <v>4002</v>
      </c>
      <c r="D7" s="300">
        <v>2019</v>
      </c>
      <c r="E7" s="300"/>
      <c r="F7" s="300">
        <v>2019</v>
      </c>
      <c r="G7" s="300"/>
      <c r="H7" s="300">
        <v>2019</v>
      </c>
      <c r="I7" s="302"/>
      <c r="J7" s="30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3673</v>
      </c>
      <c r="D9" s="167">
        <f>Base_BP!E273/1000000</f>
        <v>0</v>
      </c>
      <c r="E9" s="167"/>
      <c r="F9" s="167">
        <f>Base_BP!I273/1000000</f>
        <v>0</v>
      </c>
      <c r="G9" s="167"/>
      <c r="H9" s="167">
        <f>Base_BP!M273/1000000</f>
        <v>0.12762939000000001</v>
      </c>
      <c r="I9" s="167"/>
      <c r="J9" s="167">
        <f t="shared" ref="J9:J18" si="0">SUM(D9+F9+H9)</f>
        <v>0.12762939000000001</v>
      </c>
      <c r="K9" s="168">
        <v>0.55729086999999999</v>
      </c>
      <c r="L9" s="194"/>
    </row>
    <row r="10" spans="2:12">
      <c r="B10" s="187"/>
      <c r="C10" s="166" t="s">
        <v>3674</v>
      </c>
      <c r="D10" s="167">
        <f>Base_BP!E274/1000000</f>
        <v>0</v>
      </c>
      <c r="E10" s="167"/>
      <c r="F10" s="167">
        <f>Base_BP!I274/1000000</f>
        <v>0</v>
      </c>
      <c r="G10" s="167"/>
      <c r="H10" s="167">
        <f>Base_BP!M274/1000000</f>
        <v>6.1582456299999997</v>
      </c>
      <c r="I10" s="167"/>
      <c r="J10" s="167">
        <f t="shared" si="0"/>
        <v>6.1582456299999997</v>
      </c>
      <c r="K10" s="168">
        <v>6.64994E-2</v>
      </c>
      <c r="L10" s="194"/>
    </row>
    <row r="11" spans="2:12">
      <c r="B11" s="187"/>
      <c r="C11" s="166" t="s">
        <v>3675</v>
      </c>
      <c r="D11" s="167">
        <f>Base_BP!E275/1000000</f>
        <v>0</v>
      </c>
      <c r="E11" s="167"/>
      <c r="F11" s="167">
        <f>Base_BP!I275/1000000</f>
        <v>0</v>
      </c>
      <c r="G11" s="167"/>
      <c r="H11" s="167">
        <f>Base_BP!M275/1000000</f>
        <v>26.967990789999998</v>
      </c>
      <c r="I11" s="167"/>
      <c r="J11" s="167">
        <f t="shared" si="0"/>
        <v>26.967990789999998</v>
      </c>
      <c r="K11" s="168">
        <v>45.367842490000001</v>
      </c>
      <c r="L11" s="194"/>
    </row>
    <row r="12" spans="2:12">
      <c r="B12" s="187"/>
      <c r="C12" s="166" t="s">
        <v>3676</v>
      </c>
      <c r="D12" s="167">
        <f>Base_BP!E276/1000000</f>
        <v>0</v>
      </c>
      <c r="E12" s="167"/>
      <c r="F12" s="167">
        <f>Base_BP!I276/1000000</f>
        <v>0.36036490000000004</v>
      </c>
      <c r="G12" s="167"/>
      <c r="H12" s="167">
        <f>Base_BP!M276/1000000</f>
        <v>0</v>
      </c>
      <c r="I12" s="167"/>
      <c r="J12" s="167">
        <f t="shared" si="0"/>
        <v>0.36036490000000004</v>
      </c>
      <c r="K12" s="168">
        <v>0.42706358</v>
      </c>
      <c r="L12" s="194"/>
    </row>
    <row r="13" spans="2:12">
      <c r="B13" s="187"/>
      <c r="C13" s="166" t="s">
        <v>3677</v>
      </c>
      <c r="D13" s="167">
        <f>Base_BP!E277/1000000</f>
        <v>0</v>
      </c>
      <c r="E13" s="167"/>
      <c r="F13" s="167">
        <f>Base_BP!I277/1000000</f>
        <v>0</v>
      </c>
      <c r="G13" s="167"/>
      <c r="H13" s="167">
        <f>Base_BP!M277/1000000</f>
        <v>11.828357499999999</v>
      </c>
      <c r="I13" s="167"/>
      <c r="J13" s="167">
        <f t="shared" si="0"/>
        <v>11.828357499999999</v>
      </c>
      <c r="K13" s="168">
        <v>1.2180117800000001</v>
      </c>
      <c r="L13" s="194"/>
    </row>
    <row r="14" spans="2:12">
      <c r="B14" s="187"/>
      <c r="C14" s="166" t="s">
        <v>3678</v>
      </c>
      <c r="D14" s="167">
        <f>Base_BP!E278/1000000</f>
        <v>0</v>
      </c>
      <c r="E14" s="167"/>
      <c r="F14" s="167">
        <f>Base_BP!I278/1000000</f>
        <v>7.4994190000000002E-2</v>
      </c>
      <c r="G14" s="167"/>
      <c r="H14" s="167">
        <f>Base_BP!M278/1000000</f>
        <v>40.043826000000003</v>
      </c>
      <c r="I14" s="167"/>
      <c r="J14" s="167">
        <f t="shared" si="0"/>
        <v>40.118820190000001</v>
      </c>
      <c r="K14" s="168">
        <v>40.459565909999995</v>
      </c>
      <c r="L14" s="194"/>
    </row>
    <row r="15" spans="2:12">
      <c r="B15" s="187"/>
      <c r="C15" s="166" t="s">
        <v>3679</v>
      </c>
      <c r="D15" s="167">
        <f>Base_BP!E279/1000000</f>
        <v>0</v>
      </c>
      <c r="E15" s="167"/>
      <c r="F15" s="167">
        <f>Base_BP!I279/1000000</f>
        <v>2.7980000000000001E-3</v>
      </c>
      <c r="G15" s="167"/>
      <c r="H15" s="167">
        <f>Base_BP!M279/1000000</f>
        <v>7.0000000000000001E-3</v>
      </c>
      <c r="I15" s="167"/>
      <c r="J15" s="167">
        <f t="shared" si="0"/>
        <v>9.7980000000000012E-3</v>
      </c>
      <c r="K15" s="168">
        <v>1.5468000000000001E-2</v>
      </c>
      <c r="L15" s="194"/>
    </row>
    <row r="16" spans="2:12">
      <c r="B16" s="187"/>
      <c r="C16" s="166" t="s">
        <v>4005</v>
      </c>
      <c r="D16" s="167">
        <f>Base_BP!E280/1000000</f>
        <v>0</v>
      </c>
      <c r="E16" s="167"/>
      <c r="F16" s="167">
        <f>Base_BP!I280/1000000</f>
        <v>357.78446344000002</v>
      </c>
      <c r="G16" s="167"/>
      <c r="H16" s="167">
        <f>Base_BP!M280/1000000</f>
        <v>312.03923300999998</v>
      </c>
      <c r="I16" s="167"/>
      <c r="J16" s="167">
        <f t="shared" si="0"/>
        <v>669.82369644999994</v>
      </c>
      <c r="K16" s="168">
        <v>773.22995014000003</v>
      </c>
      <c r="L16" s="194"/>
    </row>
    <row r="17" spans="2:12" ht="15.75" customHeight="1" thickBot="1">
      <c r="B17" s="187"/>
      <c r="C17" s="166" t="s">
        <v>3680</v>
      </c>
      <c r="D17" s="169">
        <f>Base_BP!E281/1000000</f>
        <v>0</v>
      </c>
      <c r="E17" s="167"/>
      <c r="F17" s="169">
        <f>Base_BP!I281/1000000</f>
        <v>0</v>
      </c>
      <c r="G17" s="167"/>
      <c r="H17" s="169">
        <f>Base_BP!M281/1000000</f>
        <v>-9.0000000000000002E-6</v>
      </c>
      <c r="I17" s="167"/>
      <c r="J17" s="169">
        <f t="shared" si="0"/>
        <v>-9.0000000000000002E-6</v>
      </c>
      <c r="K17" s="170">
        <v>0</v>
      </c>
      <c r="L17" s="194"/>
    </row>
    <row r="18" spans="2:12">
      <c r="B18" s="187"/>
      <c r="C18" s="195" t="s">
        <v>3681</v>
      </c>
      <c r="D18" s="196">
        <f>SUM(D9:D17)</f>
        <v>0</v>
      </c>
      <c r="E18" s="197"/>
      <c r="F18" s="196">
        <f>SUM(F9:F17)</f>
        <v>358.22262053000003</v>
      </c>
      <c r="G18" s="197"/>
      <c r="H18" s="196">
        <f>SUM(H9:H17)</f>
        <v>397.17227332000004</v>
      </c>
      <c r="I18" s="197"/>
      <c r="J18" s="196">
        <f t="shared" si="0"/>
        <v>755.39489385000002</v>
      </c>
      <c r="K18" s="198">
        <f>SUM(K9:K17)</f>
        <v>861.34169216999999</v>
      </c>
      <c r="L18" s="194"/>
    </row>
    <row r="19" spans="2:12" ht="15.75" customHeight="1" thickBot="1">
      <c r="B19" s="199"/>
      <c r="C19" s="200"/>
      <c r="D19" s="201"/>
      <c r="E19" s="201"/>
      <c r="F19" s="201"/>
      <c r="G19" s="201"/>
      <c r="H19" s="201"/>
      <c r="I19" s="201"/>
      <c r="J19" s="201"/>
      <c r="K19" s="201"/>
      <c r="L19" s="202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/>
  </sheetViews>
  <sheetFormatPr defaultRowHeight="18.75"/>
  <cols>
    <col min="1" max="1" width="6.85546875" style="161" customWidth="1"/>
    <col min="2" max="2" width="5.28515625" style="161" customWidth="1"/>
    <col min="3" max="3" width="52.5703125" style="161" customWidth="1"/>
    <col min="4" max="5" width="9.140625" style="161" customWidth="1"/>
    <col min="6" max="6" width="11.7109375" style="161" bestFit="1" customWidth="1"/>
    <col min="7" max="7" width="9.140625" style="161" customWidth="1"/>
    <col min="8" max="8" width="16.5703125" style="161" customWidth="1"/>
    <col min="9" max="11" width="9.140625" style="161" customWidth="1"/>
    <col min="12" max="12" width="5.28515625" style="161" customWidth="1"/>
    <col min="13" max="13" width="9.140625" style="161" customWidth="1"/>
    <col min="14" max="16384" width="9.140625" style="161"/>
  </cols>
  <sheetData>
    <row r="1" spans="2:12" ht="15.75" customHeight="1" thickBot="1"/>
    <row r="2" spans="2:12">
      <c r="B2" s="152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55"/>
      <c r="C4" s="340" t="s">
        <v>3928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55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55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 ht="37.5">
      <c r="B7" s="155"/>
      <c r="C7" s="190" t="s">
        <v>3682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>
      <c r="B8" s="155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55"/>
      <c r="C9" s="166" t="s">
        <v>3683</v>
      </c>
      <c r="D9" s="167">
        <v>0</v>
      </c>
      <c r="E9" s="167"/>
      <c r="F9" s="167">
        <v>0</v>
      </c>
      <c r="G9" s="167"/>
      <c r="H9" s="167">
        <v>11</v>
      </c>
      <c r="I9" s="167"/>
      <c r="J9" s="167">
        <f>SUM(D9+F9+H9)</f>
        <v>11</v>
      </c>
      <c r="K9" s="168">
        <v>37</v>
      </c>
      <c r="L9" s="194"/>
    </row>
    <row r="10" spans="2:12">
      <c r="B10" s="203"/>
      <c r="C10" s="166" t="s">
        <v>3684</v>
      </c>
      <c r="D10" s="167">
        <v>178</v>
      </c>
      <c r="E10" s="167"/>
      <c r="F10" s="167">
        <v>35</v>
      </c>
      <c r="G10" s="167"/>
      <c r="H10" s="167">
        <v>8</v>
      </c>
      <c r="I10" s="167"/>
      <c r="J10" s="167">
        <f>SUM(D10+F10+H10)</f>
        <v>221</v>
      </c>
      <c r="K10" s="168">
        <v>312</v>
      </c>
      <c r="L10" s="194"/>
    </row>
    <row r="11" spans="2:12">
      <c r="B11" s="203"/>
      <c r="C11" s="166" t="s">
        <v>3685</v>
      </c>
      <c r="D11" s="167">
        <v>0</v>
      </c>
      <c r="E11" s="167"/>
      <c r="F11" s="167">
        <v>0</v>
      </c>
      <c r="G11" s="167"/>
      <c r="H11" s="167">
        <v>0</v>
      </c>
      <c r="I11" s="167"/>
      <c r="J11" s="167">
        <f>SUM(D11+F11+H11)</f>
        <v>0</v>
      </c>
      <c r="K11" s="168">
        <v>0</v>
      </c>
      <c r="L11" s="194"/>
    </row>
    <row r="12" spans="2:12" ht="38.25" thickBot="1">
      <c r="B12" s="203"/>
      <c r="C12" s="219" t="s">
        <v>3686</v>
      </c>
      <c r="D12" s="169">
        <v>0</v>
      </c>
      <c r="E12" s="167"/>
      <c r="F12" s="169">
        <v>0</v>
      </c>
      <c r="G12" s="167"/>
      <c r="H12" s="169">
        <v>0</v>
      </c>
      <c r="I12" s="167"/>
      <c r="J12" s="169">
        <f>SUM(D12+F12+H12)</f>
        <v>0</v>
      </c>
      <c r="K12" s="170">
        <v>-11</v>
      </c>
      <c r="L12" s="194"/>
    </row>
    <row r="13" spans="2:12" ht="37.5">
      <c r="B13" s="155"/>
      <c r="C13" s="195" t="s">
        <v>3687</v>
      </c>
      <c r="D13" s="196">
        <f>SUM(D9:D12)</f>
        <v>178</v>
      </c>
      <c r="E13" s="197"/>
      <c r="F13" s="196">
        <f>SUM(F9:F12)</f>
        <v>35</v>
      </c>
      <c r="G13" s="197"/>
      <c r="H13" s="196">
        <f>SUM(H9:H12)</f>
        <v>19</v>
      </c>
      <c r="I13" s="197"/>
      <c r="J13" s="196">
        <f>SUM(D13+F13+H13)</f>
        <v>232</v>
      </c>
      <c r="K13" s="198">
        <v>339</v>
      </c>
      <c r="L13" s="194"/>
    </row>
    <row r="14" spans="2:12" ht="15.75" customHeight="1" thickBot="1">
      <c r="B14" s="175"/>
      <c r="C14" s="200"/>
      <c r="D14" s="201"/>
      <c r="E14" s="201"/>
      <c r="F14" s="201"/>
      <c r="G14" s="201"/>
      <c r="H14" s="201"/>
      <c r="I14" s="201"/>
      <c r="J14" s="201"/>
      <c r="K14" s="201"/>
      <c r="L14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9"/>
  <sheetViews>
    <sheetView showGridLines="0" zoomScale="85" zoomScaleNormal="85" workbookViewId="0"/>
  </sheetViews>
  <sheetFormatPr defaultColWidth="12.85546875" defaultRowHeight="15"/>
  <cols>
    <col min="1" max="1" width="6.85546875" style="32" customWidth="1"/>
    <col min="2" max="2" width="2.28515625" style="32" customWidth="1"/>
    <col min="3" max="3" width="71" style="32" customWidth="1"/>
    <col min="4" max="4" width="1.28515625" style="32" customWidth="1"/>
    <col min="5" max="5" width="25.7109375" style="32" customWidth="1"/>
    <col min="6" max="6" width="26" style="32" customWidth="1"/>
    <col min="7" max="7" width="25.7109375" style="32" customWidth="1"/>
    <col min="8" max="8" width="26" style="32" customWidth="1"/>
    <col min="9" max="9" width="26.140625" style="32" customWidth="1"/>
    <col min="10" max="10" width="1.28515625" style="32" customWidth="1"/>
    <col min="11" max="11" width="26" style="32" customWidth="1"/>
    <col min="12" max="12" width="25.85546875" style="32" customWidth="1"/>
    <col min="13" max="13" width="26" style="32" customWidth="1"/>
    <col min="14" max="15" width="25.85546875" style="32" customWidth="1"/>
    <col min="16" max="16" width="1.28515625" style="32" customWidth="1"/>
    <col min="17" max="17" width="25.5703125" style="32" customWidth="1"/>
    <col min="18" max="18" width="25.85546875" style="32" customWidth="1"/>
    <col min="19" max="19" width="25.7109375" style="32" customWidth="1"/>
    <col min="20" max="21" width="26.28515625" style="32" customWidth="1"/>
    <col min="22" max="22" width="2.42578125" style="32" customWidth="1"/>
  </cols>
  <sheetData>
    <row r="1" spans="2:22" ht="15.75" customHeight="1" thickBot="1"/>
    <row r="2" spans="2:22">
      <c r="B2" s="4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</row>
    <row r="3" spans="2:22">
      <c r="B3" s="27"/>
      <c r="C3" s="326" t="s">
        <v>0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6"/>
    </row>
    <row r="4" spans="2:22">
      <c r="B4" s="26"/>
      <c r="C4" s="328" t="s">
        <v>2052</v>
      </c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6"/>
    </row>
    <row r="5" spans="2:22">
      <c r="B5" s="1"/>
      <c r="V5" s="6"/>
    </row>
    <row r="6" spans="2:22" ht="15.75" customHeight="1" thickBot="1">
      <c r="B6" s="1"/>
      <c r="V6" s="6"/>
    </row>
    <row r="7" spans="2:22">
      <c r="B7" s="1"/>
      <c r="E7" s="23"/>
      <c r="F7" s="29"/>
      <c r="G7" s="24" t="s">
        <v>2</v>
      </c>
      <c r="H7" s="30"/>
      <c r="I7" s="25"/>
      <c r="K7" s="23"/>
      <c r="L7" s="29"/>
      <c r="M7" s="24" t="s">
        <v>3</v>
      </c>
      <c r="N7" s="30"/>
      <c r="O7" s="25"/>
      <c r="Q7" s="23"/>
      <c r="R7" s="29"/>
      <c r="S7" s="24" t="s">
        <v>4</v>
      </c>
      <c r="T7" s="30"/>
      <c r="U7" s="25"/>
      <c r="V7" s="6"/>
    </row>
    <row r="8" spans="2:22" ht="30" customHeight="1">
      <c r="B8" s="1"/>
      <c r="C8" s="10" t="s">
        <v>2053</v>
      </c>
      <c r="E8" s="20" t="s">
        <v>2054</v>
      </c>
      <c r="F8" s="21" t="s">
        <v>2055</v>
      </c>
      <c r="G8" s="10" t="s">
        <v>2056</v>
      </c>
      <c r="H8" s="10" t="s">
        <v>2057</v>
      </c>
      <c r="I8" s="31" t="s">
        <v>2058</v>
      </c>
      <c r="K8" s="20" t="s">
        <v>2054</v>
      </c>
      <c r="L8" s="21" t="s">
        <v>2055</v>
      </c>
      <c r="M8" s="10" t="s">
        <v>2056</v>
      </c>
      <c r="N8" s="10" t="s">
        <v>2057</v>
      </c>
      <c r="O8" s="31" t="s">
        <v>2058</v>
      </c>
      <c r="Q8" s="20" t="s">
        <v>2054</v>
      </c>
      <c r="R8" s="21" t="s">
        <v>2055</v>
      </c>
      <c r="S8" s="10" t="s">
        <v>2056</v>
      </c>
      <c r="T8" s="10" t="s">
        <v>2057</v>
      </c>
      <c r="U8" s="31" t="s">
        <v>2058</v>
      </c>
      <c r="V8" s="6"/>
    </row>
    <row r="9" spans="2:22">
      <c r="B9" s="1"/>
      <c r="C9" s="46" t="s">
        <v>2059</v>
      </c>
      <c r="D9" s="12"/>
      <c r="E9" s="56">
        <v>3062687184834.6699</v>
      </c>
      <c r="F9" s="57">
        <v>0</v>
      </c>
      <c r="G9" s="57">
        <v>0</v>
      </c>
      <c r="H9" s="57">
        <v>-103788832446.95</v>
      </c>
      <c r="I9" s="59">
        <v>2958898352387.7202</v>
      </c>
      <c r="J9" s="12"/>
      <c r="K9" s="56">
        <v>995016163839.60999</v>
      </c>
      <c r="L9" s="57">
        <v>21516913256.27</v>
      </c>
      <c r="M9" s="57">
        <v>59446173068.449997</v>
      </c>
      <c r="N9" s="57">
        <v>4170679372.52</v>
      </c>
      <c r="O9" s="59">
        <v>909882398142.37</v>
      </c>
      <c r="P9" s="12"/>
      <c r="Q9" s="56">
        <v>653796257317.42004</v>
      </c>
      <c r="R9" s="57">
        <v>1436231293.26</v>
      </c>
      <c r="S9" s="57">
        <v>39919352276.309998</v>
      </c>
      <c r="T9" s="57">
        <v>3661517864.9499998</v>
      </c>
      <c r="U9" s="59">
        <v>608779155882.90015</v>
      </c>
      <c r="V9" s="6"/>
    </row>
    <row r="10" spans="2:22">
      <c r="B10" s="1"/>
      <c r="C10" s="53" t="s">
        <v>2060</v>
      </c>
      <c r="D10" s="11"/>
      <c r="E10" s="52">
        <v>1755828841775.6599</v>
      </c>
      <c r="F10" s="53">
        <v>0</v>
      </c>
      <c r="G10" s="53">
        <v>0</v>
      </c>
      <c r="H10" s="53">
        <v>-64813954637.940002</v>
      </c>
      <c r="I10" s="60">
        <v>1691014887137.72</v>
      </c>
      <c r="J10" s="11"/>
      <c r="K10" s="52">
        <v>975338110691.73999</v>
      </c>
      <c r="L10" s="53">
        <v>21516913256.27</v>
      </c>
      <c r="M10" s="53">
        <v>59446173068.449997</v>
      </c>
      <c r="N10" s="53">
        <v>4030160257.0300002</v>
      </c>
      <c r="O10" s="60">
        <v>890344864109.98999</v>
      </c>
      <c r="P10" s="11"/>
      <c r="Q10" s="52">
        <v>631289038705.08997</v>
      </c>
      <c r="R10" s="53">
        <v>1418878921.99</v>
      </c>
      <c r="S10" s="53">
        <v>39913650760.010002</v>
      </c>
      <c r="T10" s="53">
        <v>3033443615.4899998</v>
      </c>
      <c r="U10" s="60">
        <v>586923065407.59998</v>
      </c>
      <c r="V10" s="6"/>
    </row>
    <row r="11" spans="2:22">
      <c r="B11" s="1"/>
      <c r="C11" s="57" t="s">
        <v>2061</v>
      </c>
      <c r="D11" s="12"/>
      <c r="E11" s="56">
        <v>584146742777.18005</v>
      </c>
      <c r="F11" s="57">
        <v>0</v>
      </c>
      <c r="G11" s="57">
        <v>0</v>
      </c>
      <c r="H11" s="57">
        <v>-38337752075.790001</v>
      </c>
      <c r="I11" s="59">
        <v>545808990701.39008</v>
      </c>
      <c r="J11" s="12"/>
      <c r="K11" s="56">
        <v>658272762580.78003</v>
      </c>
      <c r="L11" s="57">
        <v>21629368684.290001</v>
      </c>
      <c r="M11" s="57">
        <v>41830221431.190002</v>
      </c>
      <c r="N11" s="57">
        <v>14885247083.9</v>
      </c>
      <c r="O11" s="59">
        <v>579927925381.40002</v>
      </c>
      <c r="P11" s="12"/>
      <c r="Q11" s="56">
        <v>158399093784.79999</v>
      </c>
      <c r="R11" s="57">
        <v>96155048.420000002</v>
      </c>
      <c r="S11" s="57">
        <v>74909786.540000007</v>
      </c>
      <c r="T11" s="57">
        <v>1034999106.5</v>
      </c>
      <c r="U11" s="59">
        <v>157193029843.34</v>
      </c>
      <c r="V11" s="6"/>
    </row>
    <row r="12" spans="2:22">
      <c r="B12" s="1"/>
      <c r="C12" s="53" t="s">
        <v>2062</v>
      </c>
      <c r="D12" s="11"/>
      <c r="E12" s="52">
        <v>575509247482.64001</v>
      </c>
      <c r="F12" s="53">
        <v>0</v>
      </c>
      <c r="G12" s="53">
        <v>0</v>
      </c>
      <c r="H12" s="53">
        <v>-38284734415.580002</v>
      </c>
      <c r="I12" s="60">
        <v>537224513067.06</v>
      </c>
      <c r="J12" s="11"/>
      <c r="K12" s="52">
        <v>629726220599.14001</v>
      </c>
      <c r="L12" s="53">
        <v>21629368684.290001</v>
      </c>
      <c r="M12" s="53">
        <v>41830229043.489998</v>
      </c>
      <c r="N12" s="53">
        <v>14346172184.889999</v>
      </c>
      <c r="O12" s="60">
        <v>551920450686.46997</v>
      </c>
      <c r="P12" s="11"/>
      <c r="Q12" s="52">
        <v>146695118937.69</v>
      </c>
      <c r="R12" s="53">
        <v>83137608.430000007</v>
      </c>
      <c r="S12" s="53">
        <v>73451834.579999998</v>
      </c>
      <c r="T12" s="53">
        <v>918364427.88</v>
      </c>
      <c r="U12" s="60">
        <v>145620165066.79999</v>
      </c>
      <c r="V12" s="6"/>
    </row>
    <row r="13" spans="2:22">
      <c r="B13" s="1"/>
      <c r="C13" s="57" t="s">
        <v>2063</v>
      </c>
      <c r="D13" s="12"/>
      <c r="E13" s="56">
        <v>43020479099.209999</v>
      </c>
      <c r="F13" s="57">
        <v>0</v>
      </c>
      <c r="G13" s="57">
        <v>0</v>
      </c>
      <c r="H13" s="57">
        <v>112065241.77</v>
      </c>
      <c r="I13" s="59">
        <v>43132544340.980003</v>
      </c>
      <c r="J13" s="12"/>
      <c r="K13" s="56">
        <v>0</v>
      </c>
      <c r="L13" s="57">
        <v>0</v>
      </c>
      <c r="M13" s="57">
        <v>0</v>
      </c>
      <c r="N13" s="57">
        <v>0</v>
      </c>
      <c r="O13" s="59">
        <v>0</v>
      </c>
      <c r="P13" s="12"/>
      <c r="Q13" s="56">
        <v>34862527.409999996</v>
      </c>
      <c r="R13" s="57">
        <v>15972532.59</v>
      </c>
      <c r="S13" s="57">
        <v>27725337.77</v>
      </c>
      <c r="T13" s="57">
        <v>818650.35</v>
      </c>
      <c r="U13" s="59">
        <v>-9653993.3000000007</v>
      </c>
      <c r="V13" s="6"/>
    </row>
    <row r="14" spans="2:22">
      <c r="B14" s="1"/>
      <c r="C14" s="53" t="s">
        <v>2064</v>
      </c>
      <c r="D14" s="11"/>
      <c r="E14" s="52">
        <v>43011801040.419998</v>
      </c>
      <c r="F14" s="53">
        <v>0</v>
      </c>
      <c r="G14" s="53">
        <v>0</v>
      </c>
      <c r="H14" s="53">
        <v>23491190.890000001</v>
      </c>
      <c r="I14" s="60">
        <v>43035292231.309998</v>
      </c>
      <c r="J14" s="11"/>
      <c r="K14" s="52">
        <v>0</v>
      </c>
      <c r="L14" s="53">
        <v>0</v>
      </c>
      <c r="M14" s="53">
        <v>0</v>
      </c>
      <c r="N14" s="53">
        <v>0</v>
      </c>
      <c r="O14" s="60">
        <v>0</v>
      </c>
      <c r="P14" s="11"/>
      <c r="Q14" s="52">
        <v>34862527.409999996</v>
      </c>
      <c r="R14" s="53">
        <v>0</v>
      </c>
      <c r="S14" s="53">
        <v>0</v>
      </c>
      <c r="T14" s="53">
        <v>818650.35</v>
      </c>
      <c r="U14" s="60">
        <v>34043877.060000002</v>
      </c>
      <c r="V14" s="6"/>
    </row>
    <row r="15" spans="2:22">
      <c r="B15" s="1"/>
      <c r="C15" s="57" t="s">
        <v>2065</v>
      </c>
      <c r="D15" s="12"/>
      <c r="E15" s="56">
        <v>8678058.7899999991</v>
      </c>
      <c r="F15" s="57">
        <v>0</v>
      </c>
      <c r="G15" s="57">
        <v>0</v>
      </c>
      <c r="H15" s="57">
        <v>88574050.879999995</v>
      </c>
      <c r="I15" s="59">
        <v>97252109.670000002</v>
      </c>
      <c r="J15" s="12"/>
      <c r="K15" s="56">
        <v>0</v>
      </c>
      <c r="L15" s="57">
        <v>0</v>
      </c>
      <c r="M15" s="57">
        <v>0</v>
      </c>
      <c r="N15" s="57">
        <v>0</v>
      </c>
      <c r="O15" s="59">
        <v>0</v>
      </c>
      <c r="P15" s="12"/>
      <c r="Q15" s="56">
        <v>0</v>
      </c>
      <c r="R15" s="57">
        <v>15972532.59</v>
      </c>
      <c r="S15" s="57">
        <v>27725337.77</v>
      </c>
      <c r="T15" s="57">
        <v>0</v>
      </c>
      <c r="U15" s="59">
        <v>-43697870.359999999</v>
      </c>
      <c r="V15" s="6"/>
    </row>
    <row r="16" spans="2:22">
      <c r="B16" s="1"/>
      <c r="C16" s="53" t="s">
        <v>2066</v>
      </c>
      <c r="D16" s="11"/>
      <c r="E16" s="52">
        <v>1710449273.96</v>
      </c>
      <c r="F16" s="53">
        <v>0</v>
      </c>
      <c r="G16" s="53">
        <v>0</v>
      </c>
      <c r="H16" s="53">
        <v>-4590950.34</v>
      </c>
      <c r="I16" s="60">
        <v>1705858323.6199999</v>
      </c>
      <c r="J16" s="11"/>
      <c r="K16" s="52">
        <v>0</v>
      </c>
      <c r="L16" s="53">
        <v>0</v>
      </c>
      <c r="M16" s="53">
        <v>0</v>
      </c>
      <c r="N16" s="53">
        <v>0</v>
      </c>
      <c r="O16" s="60">
        <v>0</v>
      </c>
      <c r="P16" s="11"/>
      <c r="Q16" s="52">
        <v>143588592.63</v>
      </c>
      <c r="R16" s="53">
        <v>1685374.92</v>
      </c>
      <c r="S16" s="53">
        <v>13461261.99</v>
      </c>
      <c r="T16" s="53">
        <v>4840921.07</v>
      </c>
      <c r="U16" s="60">
        <v>123601034.65000001</v>
      </c>
      <c r="V16" s="6"/>
    </row>
    <row r="17" spans="2:22">
      <c r="B17" s="1"/>
      <c r="C17" s="57" t="s">
        <v>2067</v>
      </c>
      <c r="D17" s="12"/>
      <c r="E17" s="56">
        <v>1710449273.96</v>
      </c>
      <c r="F17" s="57">
        <v>0</v>
      </c>
      <c r="G17" s="57">
        <v>0</v>
      </c>
      <c r="H17" s="57">
        <v>-4590950.34</v>
      </c>
      <c r="I17" s="59">
        <v>1705858323.6199999</v>
      </c>
      <c r="J17" s="12"/>
      <c r="K17" s="56">
        <v>0</v>
      </c>
      <c r="L17" s="57">
        <v>0</v>
      </c>
      <c r="M17" s="57">
        <v>0</v>
      </c>
      <c r="N17" s="57">
        <v>0</v>
      </c>
      <c r="O17" s="59">
        <v>0</v>
      </c>
      <c r="P17" s="12"/>
      <c r="Q17" s="56">
        <v>143588592.63</v>
      </c>
      <c r="R17" s="57">
        <v>1685374.92</v>
      </c>
      <c r="S17" s="57">
        <v>13461261.99</v>
      </c>
      <c r="T17" s="57">
        <v>4840921.07</v>
      </c>
      <c r="U17" s="59">
        <v>123601034.65000001</v>
      </c>
      <c r="V17" s="6"/>
    </row>
    <row r="18" spans="2:22" ht="25.5" customHeight="1">
      <c r="B18" s="1"/>
      <c r="C18" s="53" t="s">
        <v>2068</v>
      </c>
      <c r="D18" s="11"/>
      <c r="E18" s="52">
        <v>433323545886.03003</v>
      </c>
      <c r="F18" s="53">
        <v>0</v>
      </c>
      <c r="G18" s="53">
        <v>0</v>
      </c>
      <c r="H18" s="53">
        <v>-34689988297.57</v>
      </c>
      <c r="I18" s="60">
        <v>398633557588.46002</v>
      </c>
      <c r="J18" s="11"/>
      <c r="K18" s="52">
        <v>46500665881.419998</v>
      </c>
      <c r="L18" s="53">
        <v>0</v>
      </c>
      <c r="M18" s="53">
        <v>0</v>
      </c>
      <c r="N18" s="53">
        <v>11572599.789999999</v>
      </c>
      <c r="O18" s="60">
        <v>46489093281.629997</v>
      </c>
      <c r="P18" s="11"/>
      <c r="Q18" s="52">
        <v>18768329473.27</v>
      </c>
      <c r="R18" s="53">
        <v>8809416.5399999991</v>
      </c>
      <c r="S18" s="53">
        <v>4869953.01</v>
      </c>
      <c r="T18" s="53">
        <v>3002061.44</v>
      </c>
      <c r="U18" s="60">
        <v>18751648042.279999</v>
      </c>
      <c r="V18" s="6"/>
    </row>
    <row r="19" spans="2:22">
      <c r="B19" s="1"/>
      <c r="C19" s="57" t="s">
        <v>2069</v>
      </c>
      <c r="D19" s="12"/>
      <c r="E19" s="56">
        <v>39480212938.32</v>
      </c>
      <c r="F19" s="57">
        <v>0</v>
      </c>
      <c r="G19" s="57">
        <v>0</v>
      </c>
      <c r="H19" s="57">
        <v>715076758.5</v>
      </c>
      <c r="I19" s="59">
        <v>40195289696.82</v>
      </c>
      <c r="J19" s="12"/>
      <c r="K19" s="56">
        <v>3274342550.21</v>
      </c>
      <c r="L19" s="57">
        <v>0</v>
      </c>
      <c r="M19" s="57">
        <v>0</v>
      </c>
      <c r="N19" s="57">
        <v>0</v>
      </c>
      <c r="O19" s="59">
        <v>3274342550.21</v>
      </c>
      <c r="P19" s="12"/>
      <c r="Q19" s="56">
        <v>349005825.50999999</v>
      </c>
      <c r="R19" s="57">
        <v>1323387.22</v>
      </c>
      <c r="S19" s="57">
        <v>1323387.22</v>
      </c>
      <c r="T19" s="57">
        <v>285922.12</v>
      </c>
      <c r="U19" s="59">
        <v>346073128.94999999</v>
      </c>
      <c r="V19" s="6"/>
    </row>
    <row r="20" spans="2:22" ht="25.5" customHeight="1">
      <c r="B20" s="1"/>
      <c r="C20" s="53" t="s">
        <v>2070</v>
      </c>
      <c r="D20" s="11"/>
      <c r="E20" s="52">
        <v>165217772138.95001</v>
      </c>
      <c r="F20" s="53">
        <v>0</v>
      </c>
      <c r="G20" s="53">
        <v>0</v>
      </c>
      <c r="H20" s="53">
        <v>-33838155041.630001</v>
      </c>
      <c r="I20" s="60">
        <v>131379617097.32001</v>
      </c>
      <c r="J20" s="11"/>
      <c r="K20" s="52">
        <v>30258.42</v>
      </c>
      <c r="L20" s="53">
        <v>0</v>
      </c>
      <c r="M20" s="53">
        <v>0</v>
      </c>
      <c r="N20" s="53">
        <v>0</v>
      </c>
      <c r="O20" s="60">
        <v>30258.42</v>
      </c>
      <c r="P20" s="11"/>
      <c r="Q20" s="52">
        <v>27650362.34</v>
      </c>
      <c r="R20" s="53">
        <v>308441.59000000003</v>
      </c>
      <c r="S20" s="53">
        <v>308441.59000000003</v>
      </c>
      <c r="T20" s="53">
        <v>-21558.41</v>
      </c>
      <c r="U20" s="60">
        <v>27055037.57</v>
      </c>
      <c r="V20" s="6"/>
    </row>
    <row r="21" spans="2:22">
      <c r="B21" s="1"/>
      <c r="C21" s="57" t="s">
        <v>2071</v>
      </c>
      <c r="D21" s="12"/>
      <c r="E21" s="56">
        <v>228625560808.76001</v>
      </c>
      <c r="F21" s="57">
        <v>0</v>
      </c>
      <c r="G21" s="57">
        <v>0</v>
      </c>
      <c r="H21" s="57">
        <v>-1566910014.4400001</v>
      </c>
      <c r="I21" s="59">
        <v>227058650794.32001</v>
      </c>
      <c r="J21" s="12"/>
      <c r="K21" s="56">
        <v>43226293072.790001</v>
      </c>
      <c r="L21" s="57">
        <v>0</v>
      </c>
      <c r="M21" s="57">
        <v>0</v>
      </c>
      <c r="N21" s="57">
        <v>11572599.789999999</v>
      </c>
      <c r="O21" s="59">
        <v>43214720473</v>
      </c>
      <c r="P21" s="12"/>
      <c r="Q21" s="56">
        <v>18391673285.419998</v>
      </c>
      <c r="R21" s="57">
        <v>7177587.7300000004</v>
      </c>
      <c r="S21" s="57">
        <v>3238124.2</v>
      </c>
      <c r="T21" s="57">
        <v>2737697.73</v>
      </c>
      <c r="U21" s="59">
        <v>18378519875.759998</v>
      </c>
      <c r="V21" s="6"/>
    </row>
    <row r="22" spans="2:22">
      <c r="B22" s="1"/>
      <c r="C22" s="53" t="s">
        <v>2072</v>
      </c>
      <c r="D22" s="11"/>
      <c r="E22" s="52">
        <v>129355961360.53</v>
      </c>
      <c r="F22" s="53">
        <v>0</v>
      </c>
      <c r="G22" s="53">
        <v>0</v>
      </c>
      <c r="H22" s="53">
        <v>-10956750941.4</v>
      </c>
      <c r="I22" s="60">
        <v>118399210419.13</v>
      </c>
      <c r="J22" s="11"/>
      <c r="K22" s="52">
        <v>32267671043.5</v>
      </c>
      <c r="L22" s="53">
        <v>0</v>
      </c>
      <c r="M22" s="53">
        <v>0</v>
      </c>
      <c r="N22" s="53">
        <v>9928029.7799999993</v>
      </c>
      <c r="O22" s="60">
        <v>32257743013.720001</v>
      </c>
      <c r="P22" s="11"/>
      <c r="Q22" s="52">
        <v>16866865561.25</v>
      </c>
      <c r="R22" s="53">
        <v>6250459.3700000001</v>
      </c>
      <c r="S22" s="53">
        <v>3238124.2</v>
      </c>
      <c r="T22" s="53">
        <v>1677782.31</v>
      </c>
      <c r="U22" s="60">
        <v>16855699195.370001</v>
      </c>
      <c r="V22" s="6"/>
    </row>
    <row r="23" spans="2:22">
      <c r="B23" s="1"/>
      <c r="C23" s="57" t="s">
        <v>2073</v>
      </c>
      <c r="D23" s="12"/>
      <c r="E23" s="56">
        <v>53649538615.370003</v>
      </c>
      <c r="F23" s="57">
        <v>0</v>
      </c>
      <c r="G23" s="57">
        <v>0</v>
      </c>
      <c r="H23" s="57">
        <v>3534621755.1399999</v>
      </c>
      <c r="I23" s="59">
        <v>57184160370.510002</v>
      </c>
      <c r="J23" s="12"/>
      <c r="K23" s="56">
        <v>0</v>
      </c>
      <c r="L23" s="57">
        <v>0</v>
      </c>
      <c r="M23" s="57">
        <v>0</v>
      </c>
      <c r="N23" s="57">
        <v>0</v>
      </c>
      <c r="O23" s="59">
        <v>0</v>
      </c>
      <c r="P23" s="12"/>
      <c r="Q23" s="56">
        <v>9211781.2200000007</v>
      </c>
      <c r="R23" s="57">
        <v>0</v>
      </c>
      <c r="S23" s="57">
        <v>0</v>
      </c>
      <c r="T23" s="57">
        <v>0</v>
      </c>
      <c r="U23" s="59">
        <v>9211781.2200000007</v>
      </c>
      <c r="V23" s="6"/>
    </row>
    <row r="24" spans="2:22" ht="25.5" customHeight="1">
      <c r="B24" s="1"/>
      <c r="C24" s="53" t="s">
        <v>2074</v>
      </c>
      <c r="D24" s="11"/>
      <c r="E24" s="52">
        <v>34132511753.669998</v>
      </c>
      <c r="F24" s="53">
        <v>0</v>
      </c>
      <c r="G24" s="53">
        <v>0</v>
      </c>
      <c r="H24" s="53">
        <v>5160391672.4700003</v>
      </c>
      <c r="I24" s="60">
        <v>39292903426.139999</v>
      </c>
      <c r="J24" s="11"/>
      <c r="K24" s="52">
        <v>0</v>
      </c>
      <c r="L24" s="53">
        <v>0</v>
      </c>
      <c r="M24" s="53">
        <v>0</v>
      </c>
      <c r="N24" s="53">
        <v>0</v>
      </c>
      <c r="O24" s="60">
        <v>0</v>
      </c>
      <c r="P24" s="11"/>
      <c r="Q24" s="52">
        <v>10873583.01</v>
      </c>
      <c r="R24" s="53">
        <v>0</v>
      </c>
      <c r="S24" s="53">
        <v>0</v>
      </c>
      <c r="T24" s="53">
        <v>0</v>
      </c>
      <c r="U24" s="60">
        <v>10873583.01</v>
      </c>
      <c r="V24" s="6"/>
    </row>
    <row r="25" spans="2:22" ht="25.5" customHeight="1">
      <c r="B25" s="1"/>
      <c r="C25" s="57" t="s">
        <v>2075</v>
      </c>
      <c r="D25" s="12"/>
      <c r="E25" s="56">
        <v>11487549079.190001</v>
      </c>
      <c r="F25" s="57">
        <v>0</v>
      </c>
      <c r="G25" s="57">
        <v>0</v>
      </c>
      <c r="H25" s="57">
        <v>694827499.35000002</v>
      </c>
      <c r="I25" s="59">
        <v>12182376578.540001</v>
      </c>
      <c r="J25" s="12"/>
      <c r="K25" s="56">
        <v>10958622029.290001</v>
      </c>
      <c r="L25" s="57">
        <v>0</v>
      </c>
      <c r="M25" s="57">
        <v>0</v>
      </c>
      <c r="N25" s="57">
        <v>1644570.01</v>
      </c>
      <c r="O25" s="59">
        <v>10956977459.280001</v>
      </c>
      <c r="P25" s="12"/>
      <c r="Q25" s="56">
        <v>1504722359.9400001</v>
      </c>
      <c r="R25" s="57">
        <v>927128.36</v>
      </c>
      <c r="S25" s="57">
        <v>0</v>
      </c>
      <c r="T25" s="57">
        <v>1059915.42</v>
      </c>
      <c r="U25" s="59">
        <v>1502735316.1600001</v>
      </c>
      <c r="V25" s="6"/>
    </row>
    <row r="26" spans="2:22">
      <c r="B26" s="1"/>
      <c r="C26" s="53" t="s">
        <v>2076</v>
      </c>
      <c r="D26" s="11"/>
      <c r="E26" s="52">
        <v>56569016799.839996</v>
      </c>
      <c r="F26" s="53">
        <v>0</v>
      </c>
      <c r="G26" s="53">
        <v>0</v>
      </c>
      <c r="H26" s="53">
        <v>-3883094239.8099999</v>
      </c>
      <c r="I26" s="60">
        <v>52685922560.029999</v>
      </c>
      <c r="J26" s="11"/>
      <c r="K26" s="52">
        <v>0</v>
      </c>
      <c r="L26" s="53">
        <v>2126777.7999999998</v>
      </c>
      <c r="M26" s="53">
        <v>0</v>
      </c>
      <c r="N26" s="53">
        <v>0</v>
      </c>
      <c r="O26" s="60">
        <v>-2126777.7999999998</v>
      </c>
      <c r="P26" s="11"/>
      <c r="Q26" s="52">
        <v>21482399.48</v>
      </c>
      <c r="R26" s="53">
        <v>0</v>
      </c>
      <c r="S26" s="53">
        <v>0</v>
      </c>
      <c r="T26" s="53">
        <v>0</v>
      </c>
      <c r="U26" s="60">
        <v>21482399.48</v>
      </c>
      <c r="V26" s="6"/>
    </row>
    <row r="27" spans="2:22">
      <c r="B27" s="1"/>
      <c r="C27" s="57" t="s">
        <v>2077</v>
      </c>
      <c r="D27" s="12"/>
      <c r="E27" s="56">
        <v>56569016799.839996</v>
      </c>
      <c r="F27" s="57">
        <v>0</v>
      </c>
      <c r="G27" s="57">
        <v>0</v>
      </c>
      <c r="H27" s="57">
        <v>-3883094239.8099999</v>
      </c>
      <c r="I27" s="59">
        <v>52685922560.029999</v>
      </c>
      <c r="J27" s="12"/>
      <c r="K27" s="56">
        <v>0</v>
      </c>
      <c r="L27" s="57">
        <v>2126777.7999999998</v>
      </c>
      <c r="M27" s="57">
        <v>0</v>
      </c>
      <c r="N27" s="57">
        <v>0</v>
      </c>
      <c r="O27" s="59">
        <v>-2126777.7999999998</v>
      </c>
      <c r="P27" s="12"/>
      <c r="Q27" s="56">
        <v>21482399.48</v>
      </c>
      <c r="R27" s="57">
        <v>0</v>
      </c>
      <c r="S27" s="57">
        <v>0</v>
      </c>
      <c r="T27" s="57">
        <v>0</v>
      </c>
      <c r="U27" s="59">
        <v>21482399.48</v>
      </c>
      <c r="V27" s="6"/>
    </row>
    <row r="28" spans="2:22">
      <c r="B28" s="1"/>
      <c r="C28" s="53" t="s">
        <v>2078</v>
      </c>
      <c r="D28" s="11"/>
      <c r="E28" s="52">
        <v>5418668536.3900003</v>
      </c>
      <c r="F28" s="53">
        <v>0</v>
      </c>
      <c r="G28" s="53">
        <v>0</v>
      </c>
      <c r="H28" s="53">
        <v>179040171.25999999</v>
      </c>
      <c r="I28" s="60">
        <v>5597708707.6500006</v>
      </c>
      <c r="J28" s="11"/>
      <c r="K28" s="52">
        <v>0</v>
      </c>
      <c r="L28" s="53">
        <v>0</v>
      </c>
      <c r="M28" s="53">
        <v>0</v>
      </c>
      <c r="N28" s="53">
        <v>0</v>
      </c>
      <c r="O28" s="60">
        <v>0</v>
      </c>
      <c r="P28" s="11"/>
      <c r="Q28" s="52">
        <v>216142.54</v>
      </c>
      <c r="R28" s="53">
        <v>0</v>
      </c>
      <c r="S28" s="53">
        <v>0</v>
      </c>
      <c r="T28" s="53">
        <v>0</v>
      </c>
      <c r="U28" s="60">
        <v>216142.54</v>
      </c>
      <c r="V28" s="6"/>
    </row>
    <row r="29" spans="2:22" ht="25.5" customHeight="1">
      <c r="B29" s="1"/>
      <c r="C29" s="57" t="s">
        <v>2079</v>
      </c>
      <c r="D29" s="12"/>
      <c r="E29" s="56">
        <v>3043517122.9200001</v>
      </c>
      <c r="F29" s="57">
        <v>0</v>
      </c>
      <c r="G29" s="57">
        <v>0</v>
      </c>
      <c r="H29" s="57">
        <v>597430350.34000003</v>
      </c>
      <c r="I29" s="59">
        <v>3640947473.2600002</v>
      </c>
      <c r="J29" s="12"/>
      <c r="K29" s="56">
        <v>0</v>
      </c>
      <c r="L29" s="57">
        <v>0</v>
      </c>
      <c r="M29" s="57">
        <v>0</v>
      </c>
      <c r="N29" s="57">
        <v>0</v>
      </c>
      <c r="O29" s="59">
        <v>0</v>
      </c>
      <c r="P29" s="12"/>
      <c r="Q29" s="56">
        <v>59240.85</v>
      </c>
      <c r="R29" s="57">
        <v>0</v>
      </c>
      <c r="S29" s="57">
        <v>0</v>
      </c>
      <c r="T29" s="57">
        <v>0</v>
      </c>
      <c r="U29" s="59">
        <v>59240.85</v>
      </c>
      <c r="V29" s="6"/>
    </row>
    <row r="30" spans="2:22" ht="25.5" customHeight="1">
      <c r="B30" s="1"/>
      <c r="C30" s="53" t="s">
        <v>2080</v>
      </c>
      <c r="D30" s="11"/>
      <c r="E30" s="52">
        <v>4437958598.79</v>
      </c>
      <c r="F30" s="53">
        <v>0</v>
      </c>
      <c r="G30" s="53">
        <v>0</v>
      </c>
      <c r="H30" s="53">
        <v>1201435290.25</v>
      </c>
      <c r="I30" s="60">
        <v>5639393889.04</v>
      </c>
      <c r="J30" s="11"/>
      <c r="K30" s="52">
        <v>0</v>
      </c>
      <c r="L30" s="53">
        <v>0</v>
      </c>
      <c r="M30" s="53">
        <v>0</v>
      </c>
      <c r="N30" s="53">
        <v>0</v>
      </c>
      <c r="O30" s="60">
        <v>0</v>
      </c>
      <c r="P30" s="11"/>
      <c r="Q30" s="52">
        <v>21207016.09</v>
      </c>
      <c r="R30" s="53">
        <v>0</v>
      </c>
      <c r="S30" s="53">
        <v>0</v>
      </c>
      <c r="T30" s="53">
        <v>0</v>
      </c>
      <c r="U30" s="60">
        <v>21207016.09</v>
      </c>
      <c r="V30" s="6"/>
    </row>
    <row r="31" spans="2:22" ht="25.5" customHeight="1">
      <c r="B31" s="1"/>
      <c r="C31" s="57" t="s">
        <v>2081</v>
      </c>
      <c r="D31" s="12"/>
      <c r="E31" s="56">
        <v>19108422245.759998</v>
      </c>
      <c r="F31" s="57">
        <v>0</v>
      </c>
      <c r="G31" s="57">
        <v>0</v>
      </c>
      <c r="H31" s="57">
        <v>97299106.310000002</v>
      </c>
      <c r="I31" s="59">
        <v>19205721352.07</v>
      </c>
      <c r="J31" s="12"/>
      <c r="K31" s="56">
        <v>0</v>
      </c>
      <c r="L31" s="57">
        <v>0</v>
      </c>
      <c r="M31" s="57">
        <v>0</v>
      </c>
      <c r="N31" s="57">
        <v>0</v>
      </c>
      <c r="O31" s="59">
        <v>0</v>
      </c>
      <c r="P31" s="12"/>
      <c r="Q31" s="56">
        <v>0</v>
      </c>
      <c r="R31" s="57">
        <v>0</v>
      </c>
      <c r="S31" s="57">
        <v>0</v>
      </c>
      <c r="T31" s="57">
        <v>0</v>
      </c>
      <c r="U31" s="59">
        <v>0</v>
      </c>
      <c r="V31" s="6"/>
    </row>
    <row r="32" spans="2:22" ht="25.5" customHeight="1">
      <c r="B32" s="1"/>
      <c r="C32" s="53" t="s">
        <v>2082</v>
      </c>
      <c r="D32" s="11"/>
      <c r="E32" s="52">
        <v>24560450295.98</v>
      </c>
      <c r="F32" s="53">
        <v>0</v>
      </c>
      <c r="G32" s="53">
        <v>0</v>
      </c>
      <c r="H32" s="53">
        <v>-5958299157.9700003</v>
      </c>
      <c r="I32" s="60">
        <v>18602151138.009998</v>
      </c>
      <c r="J32" s="11"/>
      <c r="K32" s="52">
        <v>0</v>
      </c>
      <c r="L32" s="53">
        <v>2126777.7999999998</v>
      </c>
      <c r="M32" s="53">
        <v>0</v>
      </c>
      <c r="N32" s="53">
        <v>0</v>
      </c>
      <c r="O32" s="60">
        <v>-2126777.7999999998</v>
      </c>
      <c r="P32" s="11"/>
      <c r="Q32" s="52">
        <v>0</v>
      </c>
      <c r="R32" s="53">
        <v>0</v>
      </c>
      <c r="S32" s="53">
        <v>0</v>
      </c>
      <c r="T32" s="53">
        <v>0</v>
      </c>
      <c r="U32" s="60">
        <v>0</v>
      </c>
      <c r="V32" s="6"/>
    </row>
    <row r="33" spans="2:22" ht="25.5" customHeight="1">
      <c r="B33" s="1"/>
      <c r="C33" s="57" t="s">
        <v>2083</v>
      </c>
      <c r="D33" s="12"/>
      <c r="E33" s="56">
        <v>40881273097.980003</v>
      </c>
      <c r="F33" s="57">
        <v>0</v>
      </c>
      <c r="G33" s="57">
        <v>0</v>
      </c>
      <c r="H33" s="57">
        <v>162948212.15000001</v>
      </c>
      <c r="I33" s="59">
        <v>41044221310.129997</v>
      </c>
      <c r="J33" s="12"/>
      <c r="K33" s="56">
        <v>0</v>
      </c>
      <c r="L33" s="57">
        <v>0</v>
      </c>
      <c r="M33" s="57">
        <v>0</v>
      </c>
      <c r="N33" s="57">
        <v>0</v>
      </c>
      <c r="O33" s="59">
        <v>0</v>
      </c>
      <c r="P33" s="12"/>
      <c r="Q33" s="56">
        <v>228.95</v>
      </c>
      <c r="R33" s="57">
        <v>0</v>
      </c>
      <c r="S33" s="57">
        <v>0</v>
      </c>
      <c r="T33" s="57">
        <v>0</v>
      </c>
      <c r="U33" s="59">
        <v>228.95</v>
      </c>
      <c r="V33" s="6"/>
    </row>
    <row r="34" spans="2:22">
      <c r="B34" s="1"/>
      <c r="C34" s="53" t="s">
        <v>2084</v>
      </c>
      <c r="D34" s="11"/>
      <c r="E34" s="52">
        <v>40881273097.980003</v>
      </c>
      <c r="F34" s="53">
        <v>0</v>
      </c>
      <c r="G34" s="53">
        <v>0</v>
      </c>
      <c r="H34" s="53">
        <v>162948212.15000001</v>
      </c>
      <c r="I34" s="60">
        <v>41044221310.129997</v>
      </c>
      <c r="J34" s="11"/>
      <c r="K34" s="52">
        <v>0</v>
      </c>
      <c r="L34" s="53">
        <v>0</v>
      </c>
      <c r="M34" s="53">
        <v>0</v>
      </c>
      <c r="N34" s="53">
        <v>0</v>
      </c>
      <c r="O34" s="60">
        <v>0</v>
      </c>
      <c r="P34" s="11"/>
      <c r="Q34" s="52">
        <v>228.95</v>
      </c>
      <c r="R34" s="53">
        <v>0</v>
      </c>
      <c r="S34" s="53">
        <v>0</v>
      </c>
      <c r="T34" s="53">
        <v>0</v>
      </c>
      <c r="U34" s="60">
        <v>228.95</v>
      </c>
      <c r="V34" s="6"/>
    </row>
    <row r="35" spans="2:22">
      <c r="B35" s="1"/>
      <c r="C35" s="57" t="s">
        <v>2085</v>
      </c>
      <c r="D35" s="12"/>
      <c r="E35" s="56">
        <v>26658049.829999998</v>
      </c>
      <c r="F35" s="57">
        <v>0</v>
      </c>
      <c r="G35" s="57">
        <v>0</v>
      </c>
      <c r="H35" s="57">
        <v>-58813.96</v>
      </c>
      <c r="I35" s="59">
        <v>26599235.870000001</v>
      </c>
      <c r="J35" s="12"/>
      <c r="K35" s="56">
        <v>0</v>
      </c>
      <c r="L35" s="57">
        <v>0</v>
      </c>
      <c r="M35" s="57">
        <v>0</v>
      </c>
      <c r="N35" s="57">
        <v>0</v>
      </c>
      <c r="O35" s="59">
        <v>0</v>
      </c>
      <c r="P35" s="12"/>
      <c r="Q35" s="56">
        <v>0</v>
      </c>
      <c r="R35" s="57">
        <v>0</v>
      </c>
      <c r="S35" s="57">
        <v>0</v>
      </c>
      <c r="T35" s="57">
        <v>0</v>
      </c>
      <c r="U35" s="59">
        <v>0</v>
      </c>
      <c r="V35" s="6"/>
    </row>
    <row r="36" spans="2:22" ht="25.5" customHeight="1">
      <c r="B36" s="1"/>
      <c r="C36" s="53" t="s">
        <v>2086</v>
      </c>
      <c r="D36" s="11"/>
      <c r="E36" s="52">
        <v>40854615048.150002</v>
      </c>
      <c r="F36" s="53">
        <v>0</v>
      </c>
      <c r="G36" s="53">
        <v>0</v>
      </c>
      <c r="H36" s="53">
        <v>163007026.11000001</v>
      </c>
      <c r="I36" s="60">
        <v>41017622074.260002</v>
      </c>
      <c r="J36" s="11"/>
      <c r="K36" s="52">
        <v>0</v>
      </c>
      <c r="L36" s="53">
        <v>0</v>
      </c>
      <c r="M36" s="53">
        <v>0</v>
      </c>
      <c r="N36" s="53">
        <v>0</v>
      </c>
      <c r="O36" s="60">
        <v>0</v>
      </c>
      <c r="P36" s="11"/>
      <c r="Q36" s="52">
        <v>228.95</v>
      </c>
      <c r="R36" s="53">
        <v>0</v>
      </c>
      <c r="S36" s="53">
        <v>0</v>
      </c>
      <c r="T36" s="53">
        <v>0</v>
      </c>
      <c r="U36" s="60">
        <v>228.95</v>
      </c>
      <c r="V36" s="6"/>
    </row>
    <row r="37" spans="2:22">
      <c r="B37" s="1"/>
      <c r="C37" s="57" t="s">
        <v>2087</v>
      </c>
      <c r="D37" s="12"/>
      <c r="E37" s="56">
        <v>0</v>
      </c>
      <c r="F37" s="57">
        <v>0</v>
      </c>
      <c r="G37" s="57">
        <v>0</v>
      </c>
      <c r="H37" s="57">
        <v>0</v>
      </c>
      <c r="I37" s="59">
        <v>0</v>
      </c>
      <c r="J37" s="12"/>
      <c r="K37" s="56">
        <v>583144862068.90002</v>
      </c>
      <c r="L37" s="57">
        <v>21583445272.799999</v>
      </c>
      <c r="M37" s="57">
        <v>41828383486.730003</v>
      </c>
      <c r="N37" s="57">
        <v>14334216104.940001</v>
      </c>
      <c r="O37" s="59">
        <v>505398817204.42999</v>
      </c>
      <c r="P37" s="12"/>
      <c r="Q37" s="56">
        <v>126713372984.14999</v>
      </c>
      <c r="R37" s="57">
        <v>56312053.119999997</v>
      </c>
      <c r="S37" s="57">
        <v>12363088.470000001</v>
      </c>
      <c r="T37" s="57">
        <v>908769268.21000004</v>
      </c>
      <c r="U37" s="59">
        <v>125735928574.35001</v>
      </c>
      <c r="V37" s="6"/>
    </row>
    <row r="38" spans="2:22">
      <c r="B38" s="1"/>
      <c r="C38" s="53" t="s">
        <v>2088</v>
      </c>
      <c r="D38" s="11"/>
      <c r="E38" s="52">
        <v>0</v>
      </c>
      <c r="F38" s="53">
        <v>0</v>
      </c>
      <c r="G38" s="53">
        <v>0</v>
      </c>
      <c r="H38" s="53">
        <v>0</v>
      </c>
      <c r="I38" s="60">
        <v>0</v>
      </c>
      <c r="J38" s="11"/>
      <c r="K38" s="52">
        <v>58260084849.449997</v>
      </c>
      <c r="L38" s="53">
        <v>2741775703.0700002</v>
      </c>
      <c r="M38" s="53">
        <v>2879849064.9099998</v>
      </c>
      <c r="N38" s="53">
        <v>682220476.44000006</v>
      </c>
      <c r="O38" s="60">
        <v>51956239605.029999</v>
      </c>
      <c r="P38" s="11"/>
      <c r="Q38" s="52">
        <v>59788676372.050003</v>
      </c>
      <c r="R38" s="53">
        <v>29011630.670000002</v>
      </c>
      <c r="S38" s="53">
        <v>6602742.0599999996</v>
      </c>
      <c r="T38" s="53">
        <v>756005063.45000005</v>
      </c>
      <c r="U38" s="60">
        <v>58997056935.87001</v>
      </c>
      <c r="V38" s="6"/>
    </row>
    <row r="39" spans="2:22" ht="25.5" customHeight="1">
      <c r="B39" s="1"/>
      <c r="C39" s="57" t="s">
        <v>2089</v>
      </c>
      <c r="D39" s="12"/>
      <c r="E39" s="56">
        <v>0</v>
      </c>
      <c r="F39" s="57">
        <v>0</v>
      </c>
      <c r="G39" s="57">
        <v>0</v>
      </c>
      <c r="H39" s="57">
        <v>0</v>
      </c>
      <c r="I39" s="59">
        <v>0</v>
      </c>
      <c r="J39" s="12"/>
      <c r="K39" s="56">
        <v>1040836996.89</v>
      </c>
      <c r="L39" s="57">
        <v>0</v>
      </c>
      <c r="M39" s="57">
        <v>0</v>
      </c>
      <c r="N39" s="57">
        <v>292783.19</v>
      </c>
      <c r="O39" s="59">
        <v>1040544213.7</v>
      </c>
      <c r="P39" s="12"/>
      <c r="Q39" s="56">
        <v>47836227609.739998</v>
      </c>
      <c r="R39" s="57">
        <v>20718899.34</v>
      </c>
      <c r="S39" s="57">
        <v>4161169.65</v>
      </c>
      <c r="T39" s="57">
        <v>710003810.72000003</v>
      </c>
      <c r="U39" s="59">
        <v>47101343730.029999</v>
      </c>
      <c r="V39" s="6"/>
    </row>
    <row r="40" spans="2:22">
      <c r="B40" s="1"/>
      <c r="C40" s="53" t="s">
        <v>2090</v>
      </c>
      <c r="D40" s="11"/>
      <c r="E40" s="52">
        <v>0</v>
      </c>
      <c r="F40" s="53">
        <v>0</v>
      </c>
      <c r="G40" s="53">
        <v>0</v>
      </c>
      <c r="H40" s="53">
        <v>0</v>
      </c>
      <c r="I40" s="60">
        <v>0</v>
      </c>
      <c r="J40" s="11"/>
      <c r="K40" s="52">
        <v>47835073302.209999</v>
      </c>
      <c r="L40" s="53">
        <v>2741775703.0700002</v>
      </c>
      <c r="M40" s="53">
        <v>2240483985.5700002</v>
      </c>
      <c r="N40" s="53">
        <v>675491320.39999998</v>
      </c>
      <c r="O40" s="60">
        <v>42177322293.169998</v>
      </c>
      <c r="P40" s="11"/>
      <c r="Q40" s="52">
        <v>13650350.279999999</v>
      </c>
      <c r="R40" s="53">
        <v>70555.679999999993</v>
      </c>
      <c r="S40" s="53">
        <v>0</v>
      </c>
      <c r="T40" s="53">
        <v>0.01</v>
      </c>
      <c r="U40" s="60">
        <v>13579794.59</v>
      </c>
      <c r="V40" s="6"/>
    </row>
    <row r="41" spans="2:22" ht="25.5" customHeight="1">
      <c r="B41" s="1"/>
      <c r="C41" s="57" t="s">
        <v>2091</v>
      </c>
      <c r="D41" s="12"/>
      <c r="E41" s="56">
        <v>0</v>
      </c>
      <c r="F41" s="57">
        <v>0</v>
      </c>
      <c r="G41" s="57">
        <v>0</v>
      </c>
      <c r="H41" s="57">
        <v>0</v>
      </c>
      <c r="I41" s="59">
        <v>0</v>
      </c>
      <c r="J41" s="12"/>
      <c r="K41" s="56">
        <v>8965527833.8500004</v>
      </c>
      <c r="L41" s="57">
        <v>0</v>
      </c>
      <c r="M41" s="57">
        <v>639365079.34000003</v>
      </c>
      <c r="N41" s="57">
        <v>6020431.5700000003</v>
      </c>
      <c r="O41" s="59">
        <v>8320142322.9400005</v>
      </c>
      <c r="P41" s="12"/>
      <c r="Q41" s="56">
        <v>54374177.420000002</v>
      </c>
      <c r="R41" s="57">
        <v>716839.7</v>
      </c>
      <c r="S41" s="57">
        <v>492928.3</v>
      </c>
      <c r="T41" s="57">
        <v>257625.68</v>
      </c>
      <c r="U41" s="59">
        <v>52906783.740000002</v>
      </c>
      <c r="V41" s="6"/>
    </row>
    <row r="42" spans="2:22" ht="25.5" customHeight="1">
      <c r="B42" s="1"/>
      <c r="C42" s="53" t="s">
        <v>2092</v>
      </c>
      <c r="D42" s="11"/>
      <c r="E42" s="52">
        <v>0</v>
      </c>
      <c r="F42" s="53">
        <v>0</v>
      </c>
      <c r="G42" s="53">
        <v>0</v>
      </c>
      <c r="H42" s="53">
        <v>0</v>
      </c>
      <c r="I42" s="60">
        <v>0</v>
      </c>
      <c r="J42" s="11"/>
      <c r="K42" s="52">
        <v>418646716.5</v>
      </c>
      <c r="L42" s="53">
        <v>0</v>
      </c>
      <c r="M42" s="53">
        <v>0</v>
      </c>
      <c r="N42" s="53">
        <v>415941.28</v>
      </c>
      <c r="O42" s="60">
        <v>418230775.22000003</v>
      </c>
      <c r="P42" s="11"/>
      <c r="Q42" s="52">
        <v>11884424234.610001</v>
      </c>
      <c r="R42" s="53">
        <v>7505335.9500000002</v>
      </c>
      <c r="S42" s="53">
        <v>1948644.11</v>
      </c>
      <c r="T42" s="53">
        <v>45743627.039999999</v>
      </c>
      <c r="U42" s="60">
        <v>11829226627.51</v>
      </c>
      <c r="V42" s="6"/>
    </row>
    <row r="43" spans="2:22" ht="25.5" customHeight="1">
      <c r="B43" s="1"/>
      <c r="C43" s="57" t="s">
        <v>2093</v>
      </c>
      <c r="D43" s="12"/>
      <c r="E43" s="56">
        <v>0</v>
      </c>
      <c r="F43" s="57">
        <v>0</v>
      </c>
      <c r="G43" s="57">
        <v>0</v>
      </c>
      <c r="H43" s="57">
        <v>0</v>
      </c>
      <c r="I43" s="59">
        <v>0</v>
      </c>
      <c r="J43" s="12"/>
      <c r="K43" s="56">
        <v>524884777219.45001</v>
      </c>
      <c r="L43" s="57">
        <v>18841669569.73</v>
      </c>
      <c r="M43" s="57">
        <v>38948534421.82</v>
      </c>
      <c r="N43" s="57">
        <v>13651995628.5</v>
      </c>
      <c r="O43" s="59">
        <v>453442577599.40002</v>
      </c>
      <c r="P43" s="12"/>
      <c r="Q43" s="56">
        <v>66924696612.099998</v>
      </c>
      <c r="R43" s="57">
        <v>27300422.449999999</v>
      </c>
      <c r="S43" s="57">
        <v>5760346.4100000001</v>
      </c>
      <c r="T43" s="57">
        <v>152764204.75999999</v>
      </c>
      <c r="U43" s="59">
        <v>66738871638.480003</v>
      </c>
      <c r="V43" s="6"/>
    </row>
    <row r="44" spans="2:22" ht="38.25" customHeight="1">
      <c r="B44" s="1"/>
      <c r="C44" s="53" t="s">
        <v>2094</v>
      </c>
      <c r="D44" s="11"/>
      <c r="E44" s="52">
        <v>0</v>
      </c>
      <c r="F44" s="53">
        <v>0</v>
      </c>
      <c r="G44" s="53">
        <v>0</v>
      </c>
      <c r="H44" s="53">
        <v>0</v>
      </c>
      <c r="I44" s="60">
        <v>0</v>
      </c>
      <c r="J44" s="11"/>
      <c r="K44" s="52">
        <v>511217627877.03003</v>
      </c>
      <c r="L44" s="53">
        <v>18841669569.73</v>
      </c>
      <c r="M44" s="53">
        <v>37794149135.559998</v>
      </c>
      <c r="N44" s="53">
        <v>13652002099.450001</v>
      </c>
      <c r="O44" s="60">
        <v>440929807072.28998</v>
      </c>
      <c r="P44" s="11"/>
      <c r="Q44" s="52">
        <v>346841035.11000001</v>
      </c>
      <c r="R44" s="53">
        <v>5608227.5</v>
      </c>
      <c r="S44" s="53">
        <v>5542790.4699999997</v>
      </c>
      <c r="T44" s="53">
        <v>3694840.56</v>
      </c>
      <c r="U44" s="60">
        <v>331995176.57999998</v>
      </c>
      <c r="V44" s="6"/>
    </row>
    <row r="45" spans="2:22">
      <c r="B45" s="1"/>
      <c r="C45" s="57" t="s">
        <v>2095</v>
      </c>
      <c r="D45" s="12"/>
      <c r="E45" s="56">
        <v>0</v>
      </c>
      <c r="F45" s="57">
        <v>0</v>
      </c>
      <c r="G45" s="57">
        <v>0</v>
      </c>
      <c r="H45" s="57">
        <v>0</v>
      </c>
      <c r="I45" s="59">
        <v>0</v>
      </c>
      <c r="J45" s="12"/>
      <c r="K45" s="56">
        <v>11644534040.709999</v>
      </c>
      <c r="L45" s="57">
        <v>0</v>
      </c>
      <c r="M45" s="57">
        <v>1154385286.26</v>
      </c>
      <c r="N45" s="57">
        <v>-57006.95</v>
      </c>
      <c r="O45" s="59">
        <v>10490205761.4</v>
      </c>
      <c r="P45" s="12"/>
      <c r="Q45" s="56">
        <v>34747479.880000003</v>
      </c>
      <c r="R45" s="57">
        <v>0</v>
      </c>
      <c r="S45" s="57">
        <v>0</v>
      </c>
      <c r="T45" s="57">
        <v>0</v>
      </c>
      <c r="U45" s="59">
        <v>34747479.880000003</v>
      </c>
      <c r="V45" s="6"/>
    </row>
    <row r="46" spans="2:22">
      <c r="B46" s="1"/>
      <c r="C46" s="53" t="s">
        <v>2096</v>
      </c>
      <c r="D46" s="11"/>
      <c r="E46" s="52">
        <v>0</v>
      </c>
      <c r="F46" s="53">
        <v>0</v>
      </c>
      <c r="G46" s="53">
        <v>0</v>
      </c>
      <c r="H46" s="53">
        <v>0</v>
      </c>
      <c r="I46" s="60">
        <v>0</v>
      </c>
      <c r="J46" s="11"/>
      <c r="K46" s="52">
        <v>2022615301.71</v>
      </c>
      <c r="L46" s="53">
        <v>0</v>
      </c>
      <c r="M46" s="53">
        <v>0</v>
      </c>
      <c r="N46" s="53">
        <v>50536</v>
      </c>
      <c r="O46" s="60">
        <v>2022564765.71</v>
      </c>
      <c r="P46" s="11"/>
      <c r="Q46" s="52">
        <v>66505401304.07</v>
      </c>
      <c r="R46" s="53">
        <v>21692194.949999999</v>
      </c>
      <c r="S46" s="53">
        <v>217555.94</v>
      </c>
      <c r="T46" s="53">
        <v>148885485.12</v>
      </c>
      <c r="U46" s="60">
        <v>66334606068.059998</v>
      </c>
      <c r="V46" s="6"/>
    </row>
    <row r="47" spans="2:22">
      <c r="B47" s="1"/>
      <c r="C47" s="57" t="s">
        <v>2097</v>
      </c>
      <c r="D47" s="12"/>
      <c r="E47" s="56">
        <v>0</v>
      </c>
      <c r="F47" s="57">
        <v>0</v>
      </c>
      <c r="G47" s="57">
        <v>0</v>
      </c>
      <c r="H47" s="57">
        <v>0</v>
      </c>
      <c r="I47" s="59">
        <v>0</v>
      </c>
      <c r="J47" s="12"/>
      <c r="K47" s="56">
        <v>0</v>
      </c>
      <c r="L47" s="57">
        <v>0</v>
      </c>
      <c r="M47" s="57">
        <v>0</v>
      </c>
      <c r="N47" s="57">
        <v>0</v>
      </c>
      <c r="O47" s="59">
        <v>0</v>
      </c>
      <c r="P47" s="12"/>
      <c r="Q47" s="56">
        <v>35176021.329999998</v>
      </c>
      <c r="R47" s="57">
        <v>0</v>
      </c>
      <c r="S47" s="57">
        <v>0</v>
      </c>
      <c r="T47" s="57">
        <v>0</v>
      </c>
      <c r="U47" s="59">
        <v>35176021.329999998</v>
      </c>
      <c r="V47" s="6"/>
    </row>
    <row r="48" spans="2:22" ht="25.5" customHeight="1">
      <c r="B48" s="1"/>
      <c r="C48" s="53" t="s">
        <v>2098</v>
      </c>
      <c r="D48" s="11"/>
      <c r="E48" s="52">
        <v>0</v>
      </c>
      <c r="F48" s="53">
        <v>0</v>
      </c>
      <c r="G48" s="53">
        <v>0</v>
      </c>
      <c r="H48" s="53">
        <v>0</v>
      </c>
      <c r="I48" s="60">
        <v>0</v>
      </c>
      <c r="J48" s="11"/>
      <c r="K48" s="52">
        <v>0</v>
      </c>
      <c r="L48" s="53">
        <v>0</v>
      </c>
      <c r="M48" s="53">
        <v>0</v>
      </c>
      <c r="N48" s="53">
        <v>0</v>
      </c>
      <c r="O48" s="60">
        <v>0</v>
      </c>
      <c r="P48" s="11"/>
      <c r="Q48" s="52">
        <v>2530771.71</v>
      </c>
      <c r="R48" s="53">
        <v>0</v>
      </c>
      <c r="S48" s="53">
        <v>0</v>
      </c>
      <c r="T48" s="53">
        <v>183879.08</v>
      </c>
      <c r="U48" s="60">
        <v>2346892.63</v>
      </c>
      <c r="V48" s="6"/>
    </row>
    <row r="49" spans="2:22">
      <c r="B49" s="1"/>
      <c r="C49" s="57" t="s">
        <v>2099</v>
      </c>
      <c r="D49" s="12"/>
      <c r="E49" s="56">
        <v>4483325.62</v>
      </c>
      <c r="F49" s="57">
        <v>0</v>
      </c>
      <c r="G49" s="57">
        <v>0</v>
      </c>
      <c r="H49" s="57">
        <v>17925618.219999999</v>
      </c>
      <c r="I49" s="59">
        <v>22408943.84</v>
      </c>
      <c r="J49" s="12"/>
      <c r="K49" s="56">
        <v>80692648.819999993</v>
      </c>
      <c r="L49" s="57">
        <v>43796633.689999998</v>
      </c>
      <c r="M49" s="57">
        <v>1845556.76</v>
      </c>
      <c r="N49" s="57">
        <v>383480.16</v>
      </c>
      <c r="O49" s="59">
        <v>34666978.210000001</v>
      </c>
      <c r="P49" s="12"/>
      <c r="Q49" s="56">
        <v>1013482731.8</v>
      </c>
      <c r="R49" s="57">
        <v>358231.26</v>
      </c>
      <c r="S49" s="57">
        <v>15032193.34</v>
      </c>
      <c r="T49" s="57">
        <v>933526.81</v>
      </c>
      <c r="U49" s="59">
        <v>997158780.38999999</v>
      </c>
      <c r="V49" s="6"/>
    </row>
    <row r="50" spans="2:22">
      <c r="B50" s="1"/>
      <c r="C50" s="53" t="s">
        <v>2100</v>
      </c>
      <c r="D50" s="11"/>
      <c r="E50" s="52">
        <v>8637495294.5400009</v>
      </c>
      <c r="F50" s="53">
        <v>0</v>
      </c>
      <c r="G50" s="53">
        <v>0</v>
      </c>
      <c r="H50" s="53">
        <v>-53017660.210000001</v>
      </c>
      <c r="I50" s="60">
        <v>8584477634.3300009</v>
      </c>
      <c r="J50" s="11"/>
      <c r="K50" s="52">
        <v>28546541720.790001</v>
      </c>
      <c r="L50" s="53">
        <v>0</v>
      </c>
      <c r="M50" s="53">
        <v>-7612.3</v>
      </c>
      <c r="N50" s="53">
        <v>539074899.00999999</v>
      </c>
      <c r="O50" s="60">
        <v>28007474434.080002</v>
      </c>
      <c r="P50" s="11"/>
      <c r="Q50" s="52">
        <v>11346333354.07</v>
      </c>
      <c r="R50" s="53">
        <v>10048504.5</v>
      </c>
      <c r="S50" s="53">
        <v>1388180.15</v>
      </c>
      <c r="T50" s="53">
        <v>108484760.42</v>
      </c>
      <c r="U50" s="60">
        <v>11226411909</v>
      </c>
      <c r="V50" s="6"/>
    </row>
    <row r="51" spans="2:22">
      <c r="B51" s="1"/>
      <c r="C51" s="57" t="s">
        <v>2101</v>
      </c>
      <c r="D51" s="12"/>
      <c r="E51" s="56">
        <v>7552547152.2799997</v>
      </c>
      <c r="F51" s="57">
        <v>0</v>
      </c>
      <c r="G51" s="57">
        <v>0</v>
      </c>
      <c r="H51" s="57">
        <v>-39512695.240000002</v>
      </c>
      <c r="I51" s="59">
        <v>7513034457.04</v>
      </c>
      <c r="J51" s="12"/>
      <c r="K51" s="56">
        <v>5876954377.6599998</v>
      </c>
      <c r="L51" s="57">
        <v>0</v>
      </c>
      <c r="M51" s="57">
        <v>0</v>
      </c>
      <c r="N51" s="57">
        <v>-171681546.09</v>
      </c>
      <c r="O51" s="59">
        <v>6048635923.75</v>
      </c>
      <c r="P51" s="12"/>
      <c r="Q51" s="56">
        <v>1851161442.0999999</v>
      </c>
      <c r="R51" s="57">
        <v>6753371.6600000001</v>
      </c>
      <c r="S51" s="57">
        <v>686588.52</v>
      </c>
      <c r="T51" s="57">
        <v>20688084.68</v>
      </c>
      <c r="U51" s="59">
        <v>1823033397.24</v>
      </c>
      <c r="V51" s="6"/>
    </row>
    <row r="52" spans="2:22">
      <c r="B52" s="1"/>
      <c r="C52" s="53" t="s">
        <v>2102</v>
      </c>
      <c r="D52" s="11"/>
      <c r="E52" s="52">
        <v>5118672853.8299999</v>
      </c>
      <c r="F52" s="53">
        <v>0</v>
      </c>
      <c r="G52" s="53">
        <v>0</v>
      </c>
      <c r="H52" s="53">
        <v>-19505617.98</v>
      </c>
      <c r="I52" s="60">
        <v>5099167235.8500004</v>
      </c>
      <c r="J52" s="11"/>
      <c r="K52" s="52">
        <v>5190657123.29</v>
      </c>
      <c r="L52" s="53">
        <v>0</v>
      </c>
      <c r="M52" s="53">
        <v>0</v>
      </c>
      <c r="N52" s="53">
        <v>-167453742.31</v>
      </c>
      <c r="O52" s="60">
        <v>5358110865.6000004</v>
      </c>
      <c r="P52" s="11"/>
      <c r="Q52" s="52">
        <v>1517757346.98</v>
      </c>
      <c r="R52" s="53">
        <v>1658900</v>
      </c>
      <c r="S52" s="53">
        <v>686588.52</v>
      </c>
      <c r="T52" s="53">
        <v>18957506.300000001</v>
      </c>
      <c r="U52" s="60">
        <v>1496454352.1600001</v>
      </c>
      <c r="V52" s="6"/>
    </row>
    <row r="53" spans="2:22">
      <c r="B53" s="1"/>
      <c r="C53" s="57" t="s">
        <v>2103</v>
      </c>
      <c r="D53" s="12"/>
      <c r="E53" s="56">
        <v>2026828876.6700001</v>
      </c>
      <c r="F53" s="57">
        <v>0</v>
      </c>
      <c r="G53" s="57">
        <v>0</v>
      </c>
      <c r="H53" s="57">
        <v>-217206.25</v>
      </c>
      <c r="I53" s="59">
        <v>2026611670.4200001</v>
      </c>
      <c r="J53" s="12"/>
      <c r="K53" s="56">
        <v>0</v>
      </c>
      <c r="L53" s="57">
        <v>0</v>
      </c>
      <c r="M53" s="57">
        <v>0</v>
      </c>
      <c r="N53" s="57">
        <v>11635.96</v>
      </c>
      <c r="O53" s="59">
        <v>-11635.96</v>
      </c>
      <c r="P53" s="12"/>
      <c r="Q53" s="56">
        <v>230801423.71000001</v>
      </c>
      <c r="R53" s="57">
        <v>0</v>
      </c>
      <c r="S53" s="57">
        <v>0</v>
      </c>
      <c r="T53" s="57">
        <v>1525953.13</v>
      </c>
      <c r="U53" s="59">
        <v>229275470.58000001</v>
      </c>
      <c r="V53" s="6"/>
    </row>
    <row r="54" spans="2:22">
      <c r="B54" s="1"/>
      <c r="C54" s="53" t="s">
        <v>2104</v>
      </c>
      <c r="D54" s="11"/>
      <c r="E54" s="52">
        <v>130999441.93000001</v>
      </c>
      <c r="F54" s="53">
        <v>0</v>
      </c>
      <c r="G54" s="53">
        <v>0</v>
      </c>
      <c r="H54" s="53">
        <v>-139095.79999999999</v>
      </c>
      <c r="I54" s="60">
        <v>130860346.13</v>
      </c>
      <c r="J54" s="11"/>
      <c r="K54" s="52">
        <v>0</v>
      </c>
      <c r="L54" s="53">
        <v>0</v>
      </c>
      <c r="M54" s="53">
        <v>0</v>
      </c>
      <c r="N54" s="53">
        <v>11464.88</v>
      </c>
      <c r="O54" s="60">
        <v>-11464.88</v>
      </c>
      <c r="P54" s="11"/>
      <c r="Q54" s="52">
        <v>10749952.93</v>
      </c>
      <c r="R54" s="53">
        <v>0</v>
      </c>
      <c r="S54" s="53">
        <v>0</v>
      </c>
      <c r="T54" s="53">
        <v>106311.43</v>
      </c>
      <c r="U54" s="60">
        <v>10643641.5</v>
      </c>
      <c r="V54" s="6"/>
    </row>
    <row r="55" spans="2:22">
      <c r="B55" s="1"/>
      <c r="C55" s="57" t="s">
        <v>2105</v>
      </c>
      <c r="D55" s="12"/>
      <c r="E55" s="56">
        <v>1895829434.74</v>
      </c>
      <c r="F55" s="57">
        <v>0</v>
      </c>
      <c r="G55" s="57">
        <v>0</v>
      </c>
      <c r="H55" s="57">
        <v>-78110.45</v>
      </c>
      <c r="I55" s="59">
        <v>1895751324.29</v>
      </c>
      <c r="J55" s="12"/>
      <c r="K55" s="56">
        <v>0</v>
      </c>
      <c r="L55" s="57">
        <v>0</v>
      </c>
      <c r="M55" s="57">
        <v>0</v>
      </c>
      <c r="N55" s="57">
        <v>171.08</v>
      </c>
      <c r="O55" s="59">
        <v>-171.08</v>
      </c>
      <c r="P55" s="12"/>
      <c r="Q55" s="56">
        <v>220051470.78</v>
      </c>
      <c r="R55" s="57">
        <v>0</v>
      </c>
      <c r="S55" s="57">
        <v>0</v>
      </c>
      <c r="T55" s="57">
        <v>1419641.7</v>
      </c>
      <c r="U55" s="59">
        <v>218631829.08000001</v>
      </c>
      <c r="V55" s="6"/>
    </row>
    <row r="56" spans="2:22">
      <c r="B56" s="1"/>
      <c r="C56" s="53" t="s">
        <v>2106</v>
      </c>
      <c r="D56" s="11"/>
      <c r="E56" s="52">
        <v>62151511.579999998</v>
      </c>
      <c r="F56" s="53">
        <v>0</v>
      </c>
      <c r="G56" s="53">
        <v>0</v>
      </c>
      <c r="H56" s="53">
        <v>-18860591.280000001</v>
      </c>
      <c r="I56" s="60">
        <v>43290920.299999997</v>
      </c>
      <c r="J56" s="11"/>
      <c r="K56" s="52">
        <v>0</v>
      </c>
      <c r="L56" s="53">
        <v>0</v>
      </c>
      <c r="M56" s="53">
        <v>0</v>
      </c>
      <c r="N56" s="53">
        <v>1145.4100000000001</v>
      </c>
      <c r="O56" s="60">
        <v>-1145.4100000000001</v>
      </c>
      <c r="P56" s="11"/>
      <c r="Q56" s="52">
        <v>309437.59999999998</v>
      </c>
      <c r="R56" s="53">
        <v>0</v>
      </c>
      <c r="S56" s="53">
        <v>0</v>
      </c>
      <c r="T56" s="53">
        <v>1975.68</v>
      </c>
      <c r="U56" s="60">
        <v>307461.92</v>
      </c>
      <c r="V56" s="6"/>
    </row>
    <row r="57" spans="2:22">
      <c r="B57" s="1"/>
      <c r="C57" s="57" t="s">
        <v>2107</v>
      </c>
      <c r="D57" s="12"/>
      <c r="E57" s="56">
        <v>331007022.66000003</v>
      </c>
      <c r="F57" s="57">
        <v>0</v>
      </c>
      <c r="G57" s="57">
        <v>0</v>
      </c>
      <c r="H57" s="57">
        <v>-584731.82999999996</v>
      </c>
      <c r="I57" s="59">
        <v>330422290.82999998</v>
      </c>
      <c r="J57" s="12"/>
      <c r="K57" s="56">
        <v>686203582.09000003</v>
      </c>
      <c r="L57" s="57">
        <v>0</v>
      </c>
      <c r="M57" s="57">
        <v>0</v>
      </c>
      <c r="N57" s="57">
        <v>-4240585.1500000004</v>
      </c>
      <c r="O57" s="59">
        <v>690444167.24000001</v>
      </c>
      <c r="P57" s="12"/>
      <c r="Q57" s="56">
        <v>101830191.59999999</v>
      </c>
      <c r="R57" s="57">
        <v>5094471.66</v>
      </c>
      <c r="S57" s="57">
        <v>0</v>
      </c>
      <c r="T57" s="57">
        <v>137425.97</v>
      </c>
      <c r="U57" s="59">
        <v>96598293.969999999</v>
      </c>
      <c r="V57" s="6"/>
    </row>
    <row r="58" spans="2:22" ht="25.5" customHeight="1">
      <c r="B58" s="1"/>
      <c r="C58" s="53" t="s">
        <v>2108</v>
      </c>
      <c r="D58" s="11"/>
      <c r="E58" s="52">
        <v>13886887.539999999</v>
      </c>
      <c r="F58" s="53">
        <v>0</v>
      </c>
      <c r="G58" s="53">
        <v>0</v>
      </c>
      <c r="H58" s="53">
        <v>-344547.9</v>
      </c>
      <c r="I58" s="60">
        <v>13542339.640000001</v>
      </c>
      <c r="J58" s="11"/>
      <c r="K58" s="52">
        <v>93672.28</v>
      </c>
      <c r="L58" s="53">
        <v>0</v>
      </c>
      <c r="M58" s="53">
        <v>0</v>
      </c>
      <c r="N58" s="53">
        <v>0</v>
      </c>
      <c r="O58" s="60">
        <v>93672.28</v>
      </c>
      <c r="P58" s="11"/>
      <c r="Q58" s="52">
        <v>463042.21</v>
      </c>
      <c r="R58" s="53">
        <v>0</v>
      </c>
      <c r="S58" s="53">
        <v>0</v>
      </c>
      <c r="T58" s="53">
        <v>65223.6</v>
      </c>
      <c r="U58" s="60">
        <v>397818.61</v>
      </c>
      <c r="V58" s="6"/>
    </row>
    <row r="59" spans="2:22">
      <c r="B59" s="1"/>
      <c r="C59" s="57" t="s">
        <v>2109</v>
      </c>
      <c r="D59" s="12"/>
      <c r="E59" s="56">
        <v>1084948142.26</v>
      </c>
      <c r="F59" s="57">
        <v>0</v>
      </c>
      <c r="G59" s="57">
        <v>0</v>
      </c>
      <c r="H59" s="57">
        <v>-13504964.970000001</v>
      </c>
      <c r="I59" s="59">
        <v>1071443177.29</v>
      </c>
      <c r="J59" s="12"/>
      <c r="K59" s="56">
        <v>20572731490.34</v>
      </c>
      <c r="L59" s="57">
        <v>0</v>
      </c>
      <c r="M59" s="57">
        <v>-7612.3</v>
      </c>
      <c r="N59" s="57">
        <v>694455170.87</v>
      </c>
      <c r="O59" s="59">
        <v>19878283931.77</v>
      </c>
      <c r="P59" s="12"/>
      <c r="Q59" s="56">
        <v>6823559427.6700001</v>
      </c>
      <c r="R59" s="57">
        <v>3019913.32</v>
      </c>
      <c r="S59" s="57">
        <v>697664.58</v>
      </c>
      <c r="T59" s="57">
        <v>72144155.430000007</v>
      </c>
      <c r="U59" s="59">
        <v>6747697694.3400002</v>
      </c>
      <c r="V59" s="6"/>
    </row>
    <row r="60" spans="2:22">
      <c r="B60" s="1"/>
      <c r="C60" s="53" t="s">
        <v>2110</v>
      </c>
      <c r="D60" s="11"/>
      <c r="E60" s="52">
        <v>203212764.52000001</v>
      </c>
      <c r="F60" s="53">
        <v>0</v>
      </c>
      <c r="G60" s="53">
        <v>0</v>
      </c>
      <c r="H60" s="53">
        <v>-116322.18</v>
      </c>
      <c r="I60" s="60">
        <v>203096442.34</v>
      </c>
      <c r="J60" s="11"/>
      <c r="K60" s="52">
        <v>15560120780.67</v>
      </c>
      <c r="L60" s="53">
        <v>0</v>
      </c>
      <c r="M60" s="53">
        <v>-7612.3</v>
      </c>
      <c r="N60" s="53">
        <v>563120151.32000005</v>
      </c>
      <c r="O60" s="60">
        <v>14997008241.65</v>
      </c>
      <c r="P60" s="11"/>
      <c r="Q60" s="52">
        <v>6811359642.6499996</v>
      </c>
      <c r="R60" s="53">
        <v>2915571.19</v>
      </c>
      <c r="S60" s="53">
        <v>697664.58</v>
      </c>
      <c r="T60" s="53">
        <v>72141631.709999993</v>
      </c>
      <c r="U60" s="60">
        <v>6735604775.1700001</v>
      </c>
      <c r="V60" s="6"/>
    </row>
    <row r="61" spans="2:22">
      <c r="B61" s="1"/>
      <c r="C61" s="57" t="s">
        <v>2111</v>
      </c>
      <c r="D61" s="12"/>
      <c r="E61" s="56">
        <v>881735377.74000001</v>
      </c>
      <c r="F61" s="57">
        <v>0</v>
      </c>
      <c r="G61" s="57">
        <v>0</v>
      </c>
      <c r="H61" s="57">
        <v>-13388642.789999999</v>
      </c>
      <c r="I61" s="59">
        <v>868346734.95000005</v>
      </c>
      <c r="J61" s="12"/>
      <c r="K61" s="56">
        <v>5012610709.6700001</v>
      </c>
      <c r="L61" s="57">
        <v>0</v>
      </c>
      <c r="M61" s="57">
        <v>0</v>
      </c>
      <c r="N61" s="57">
        <v>131335019.55</v>
      </c>
      <c r="O61" s="59">
        <v>4881275690.1199999</v>
      </c>
      <c r="P61" s="12"/>
      <c r="Q61" s="56">
        <v>12199785.02</v>
      </c>
      <c r="R61" s="57">
        <v>104342.13</v>
      </c>
      <c r="S61" s="57">
        <v>0</v>
      </c>
      <c r="T61" s="57">
        <v>2523.7199999999998</v>
      </c>
      <c r="U61" s="59">
        <v>12092919.17</v>
      </c>
      <c r="V61" s="6"/>
    </row>
    <row r="62" spans="2:22">
      <c r="B62" s="1"/>
      <c r="C62" s="53" t="s">
        <v>2112</v>
      </c>
      <c r="D62" s="11"/>
      <c r="E62" s="52">
        <v>0</v>
      </c>
      <c r="F62" s="53">
        <v>0</v>
      </c>
      <c r="G62" s="53">
        <v>0</v>
      </c>
      <c r="H62" s="53">
        <v>0</v>
      </c>
      <c r="I62" s="60">
        <v>0</v>
      </c>
      <c r="J62" s="11"/>
      <c r="K62" s="52">
        <v>2096855852.79</v>
      </c>
      <c r="L62" s="53">
        <v>0</v>
      </c>
      <c r="M62" s="53">
        <v>0</v>
      </c>
      <c r="N62" s="53">
        <v>16301274.23</v>
      </c>
      <c r="O62" s="60">
        <v>2080554578.5599999</v>
      </c>
      <c r="P62" s="11"/>
      <c r="Q62" s="52">
        <v>2671612484.3000002</v>
      </c>
      <c r="R62" s="53">
        <v>275219.52</v>
      </c>
      <c r="S62" s="53">
        <v>3927.05</v>
      </c>
      <c r="T62" s="53">
        <v>15652520.310000001</v>
      </c>
      <c r="U62" s="60">
        <v>2655680817.4200001</v>
      </c>
      <c r="V62" s="6"/>
    </row>
    <row r="63" spans="2:22">
      <c r="B63" s="1"/>
      <c r="C63" s="57" t="s">
        <v>2113</v>
      </c>
      <c r="D63" s="12"/>
      <c r="E63" s="56">
        <v>0</v>
      </c>
      <c r="F63" s="57">
        <v>0</v>
      </c>
      <c r="G63" s="57">
        <v>0</v>
      </c>
      <c r="H63" s="57">
        <v>0</v>
      </c>
      <c r="I63" s="59">
        <v>0</v>
      </c>
      <c r="J63" s="12"/>
      <c r="K63" s="56">
        <v>2096855852.79</v>
      </c>
      <c r="L63" s="57">
        <v>0</v>
      </c>
      <c r="M63" s="57">
        <v>0</v>
      </c>
      <c r="N63" s="57">
        <v>16301274.23</v>
      </c>
      <c r="O63" s="59">
        <v>2080554578.5599999</v>
      </c>
      <c r="P63" s="12"/>
      <c r="Q63" s="56">
        <v>2671612484.3000002</v>
      </c>
      <c r="R63" s="57">
        <v>275219.52</v>
      </c>
      <c r="S63" s="57">
        <v>3927.05</v>
      </c>
      <c r="T63" s="57">
        <v>15652520.310000001</v>
      </c>
      <c r="U63" s="59">
        <v>2655680817.4200001</v>
      </c>
      <c r="V63" s="6"/>
    </row>
    <row r="64" spans="2:22">
      <c r="B64" s="1"/>
      <c r="C64" s="53" t="s">
        <v>2114</v>
      </c>
      <c r="D64" s="11"/>
      <c r="E64" s="52">
        <v>0</v>
      </c>
      <c r="F64" s="53">
        <v>0</v>
      </c>
      <c r="G64" s="53">
        <v>0</v>
      </c>
      <c r="H64" s="53">
        <v>0</v>
      </c>
      <c r="I64" s="60">
        <v>0</v>
      </c>
      <c r="J64" s="11"/>
      <c r="K64" s="52">
        <v>63697157.090000004</v>
      </c>
      <c r="L64" s="53">
        <v>0</v>
      </c>
      <c r="M64" s="53">
        <v>0</v>
      </c>
      <c r="N64" s="53">
        <v>609.63</v>
      </c>
      <c r="O64" s="60">
        <v>63696547.460000001</v>
      </c>
      <c r="P64" s="11"/>
      <c r="Q64" s="52">
        <v>318481220.70999998</v>
      </c>
      <c r="R64" s="53">
        <v>108796.17</v>
      </c>
      <c r="S64" s="53">
        <v>354.46</v>
      </c>
      <c r="T64" s="53">
        <v>1397213.36</v>
      </c>
      <c r="U64" s="60">
        <v>316974856.72000003</v>
      </c>
      <c r="V64" s="6"/>
    </row>
    <row r="65" spans="2:22">
      <c r="B65" s="1"/>
      <c r="C65" s="57" t="s">
        <v>2115</v>
      </c>
      <c r="D65" s="12"/>
      <c r="E65" s="56">
        <v>0</v>
      </c>
      <c r="F65" s="57">
        <v>0</v>
      </c>
      <c r="G65" s="57">
        <v>0</v>
      </c>
      <c r="H65" s="57">
        <v>0</v>
      </c>
      <c r="I65" s="59">
        <v>0</v>
      </c>
      <c r="J65" s="12"/>
      <c r="K65" s="56">
        <v>0</v>
      </c>
      <c r="L65" s="57">
        <v>0</v>
      </c>
      <c r="M65" s="57">
        <v>0</v>
      </c>
      <c r="N65" s="57">
        <v>0</v>
      </c>
      <c r="O65" s="59">
        <v>0</v>
      </c>
      <c r="P65" s="12"/>
      <c r="Q65" s="56">
        <v>1587590.26</v>
      </c>
      <c r="R65" s="57">
        <v>0</v>
      </c>
      <c r="S65" s="57">
        <v>0</v>
      </c>
      <c r="T65" s="57">
        <v>0</v>
      </c>
      <c r="U65" s="59">
        <v>1587590.26</v>
      </c>
      <c r="V65" s="6"/>
    </row>
    <row r="66" spans="2:22">
      <c r="B66" s="1"/>
      <c r="C66" s="53" t="s">
        <v>2116</v>
      </c>
      <c r="D66" s="11"/>
      <c r="E66" s="52">
        <v>0</v>
      </c>
      <c r="F66" s="53">
        <v>0</v>
      </c>
      <c r="G66" s="53">
        <v>0</v>
      </c>
      <c r="H66" s="53">
        <v>0</v>
      </c>
      <c r="I66" s="60">
        <v>0</v>
      </c>
      <c r="J66" s="11"/>
      <c r="K66" s="52">
        <v>2033158695.7</v>
      </c>
      <c r="L66" s="53">
        <v>0</v>
      </c>
      <c r="M66" s="53">
        <v>0</v>
      </c>
      <c r="N66" s="53">
        <v>16300664.6</v>
      </c>
      <c r="O66" s="60">
        <v>2016858031.0999999</v>
      </c>
      <c r="P66" s="11"/>
      <c r="Q66" s="52">
        <v>2351543673.3299999</v>
      </c>
      <c r="R66" s="53">
        <v>166423.35</v>
      </c>
      <c r="S66" s="53">
        <v>3572.59</v>
      </c>
      <c r="T66" s="53">
        <v>14255306.949999999</v>
      </c>
      <c r="U66" s="60">
        <v>2337118370.4400001</v>
      </c>
      <c r="V66" s="6"/>
    </row>
    <row r="67" spans="2:22">
      <c r="B67" s="1"/>
      <c r="C67" s="57" t="s">
        <v>2117</v>
      </c>
      <c r="D67" s="12"/>
      <c r="E67" s="56">
        <v>0</v>
      </c>
      <c r="F67" s="57">
        <v>0</v>
      </c>
      <c r="G67" s="57">
        <v>0</v>
      </c>
      <c r="H67" s="57">
        <v>0</v>
      </c>
      <c r="I67" s="59">
        <v>0</v>
      </c>
      <c r="J67" s="12"/>
      <c r="K67" s="56">
        <v>260.85000000000002</v>
      </c>
      <c r="L67" s="57">
        <v>0</v>
      </c>
      <c r="M67" s="57">
        <v>0</v>
      </c>
      <c r="N67" s="57">
        <v>0</v>
      </c>
      <c r="O67" s="59">
        <v>260.85000000000002</v>
      </c>
      <c r="P67" s="12"/>
      <c r="Q67" s="56">
        <v>357641493.04000002</v>
      </c>
      <c r="R67" s="57">
        <v>2968935.49</v>
      </c>
      <c r="S67" s="57">
        <v>69771.81</v>
      </c>
      <c r="T67" s="57">
        <v>8149918.2000000002</v>
      </c>
      <c r="U67" s="59">
        <v>346452867.54000002</v>
      </c>
      <c r="V67" s="6"/>
    </row>
    <row r="68" spans="2:22">
      <c r="B68" s="1"/>
      <c r="C68" s="53" t="s">
        <v>2118</v>
      </c>
      <c r="D68" s="11"/>
      <c r="E68" s="52">
        <v>0</v>
      </c>
      <c r="F68" s="53">
        <v>0</v>
      </c>
      <c r="G68" s="53">
        <v>0</v>
      </c>
      <c r="H68" s="53">
        <v>0</v>
      </c>
      <c r="I68" s="60">
        <v>0</v>
      </c>
      <c r="J68" s="11"/>
      <c r="K68" s="52">
        <v>256.95</v>
      </c>
      <c r="L68" s="53">
        <v>0</v>
      </c>
      <c r="M68" s="53">
        <v>0</v>
      </c>
      <c r="N68" s="53">
        <v>0</v>
      </c>
      <c r="O68" s="60">
        <v>256.95</v>
      </c>
      <c r="P68" s="11"/>
      <c r="Q68" s="52">
        <v>48271151.979999997</v>
      </c>
      <c r="R68" s="53">
        <v>2873838.76</v>
      </c>
      <c r="S68" s="53">
        <v>0</v>
      </c>
      <c r="T68" s="53">
        <v>323254.93</v>
      </c>
      <c r="U68" s="60">
        <v>45074058.289999999</v>
      </c>
      <c r="V68" s="6"/>
    </row>
    <row r="69" spans="2:22" ht="25.5" customHeight="1">
      <c r="B69" s="1"/>
      <c r="C69" s="57" t="s">
        <v>2119</v>
      </c>
      <c r="D69" s="12"/>
      <c r="E69" s="56">
        <v>0</v>
      </c>
      <c r="F69" s="57">
        <v>0</v>
      </c>
      <c r="G69" s="57">
        <v>0</v>
      </c>
      <c r="H69" s="57">
        <v>0</v>
      </c>
      <c r="I69" s="59">
        <v>0</v>
      </c>
      <c r="J69" s="12"/>
      <c r="K69" s="56">
        <v>3.9</v>
      </c>
      <c r="L69" s="57">
        <v>0</v>
      </c>
      <c r="M69" s="57">
        <v>0</v>
      </c>
      <c r="N69" s="57">
        <v>0</v>
      </c>
      <c r="O69" s="59">
        <v>3.9</v>
      </c>
      <c r="P69" s="12"/>
      <c r="Q69" s="56">
        <v>309370341.06</v>
      </c>
      <c r="R69" s="57">
        <v>95096.73</v>
      </c>
      <c r="S69" s="57">
        <v>69771.81</v>
      </c>
      <c r="T69" s="57">
        <v>7826663.2699999996</v>
      </c>
      <c r="U69" s="59">
        <v>301378809.25</v>
      </c>
      <c r="V69" s="6"/>
    </row>
    <row r="70" spans="2:22" ht="25.5" customHeight="1">
      <c r="B70" s="1"/>
      <c r="C70" s="53" t="s">
        <v>2120</v>
      </c>
      <c r="D70" s="11"/>
      <c r="E70" s="52">
        <v>0</v>
      </c>
      <c r="F70" s="53">
        <v>0</v>
      </c>
      <c r="G70" s="53">
        <v>0</v>
      </c>
      <c r="H70" s="53">
        <v>0</v>
      </c>
      <c r="I70" s="60">
        <v>0</v>
      </c>
      <c r="J70" s="11"/>
      <c r="K70" s="52">
        <v>0</v>
      </c>
      <c r="L70" s="53">
        <v>0</v>
      </c>
      <c r="M70" s="53">
        <v>0</v>
      </c>
      <c r="N70" s="53">
        <v>0</v>
      </c>
      <c r="O70" s="60">
        <v>0</v>
      </c>
      <c r="P70" s="11"/>
      <c r="Q70" s="52">
        <v>6064097.3799999999</v>
      </c>
      <c r="R70" s="53">
        <v>76040.259999999995</v>
      </c>
      <c r="S70" s="53">
        <v>0</v>
      </c>
      <c r="T70" s="53">
        <v>-18078.46</v>
      </c>
      <c r="U70" s="60">
        <v>6006135.5800000001</v>
      </c>
      <c r="V70" s="6"/>
    </row>
    <row r="71" spans="2:22" ht="25.5" customHeight="1">
      <c r="B71" s="1"/>
      <c r="C71" s="57" t="s">
        <v>2121</v>
      </c>
      <c r="D71" s="12"/>
      <c r="E71" s="56">
        <v>0</v>
      </c>
      <c r="F71" s="57">
        <v>0</v>
      </c>
      <c r="G71" s="57">
        <v>0</v>
      </c>
      <c r="H71" s="57">
        <v>0</v>
      </c>
      <c r="I71" s="59">
        <v>0</v>
      </c>
      <c r="J71" s="12"/>
      <c r="K71" s="56">
        <v>0</v>
      </c>
      <c r="L71" s="57">
        <v>0</v>
      </c>
      <c r="M71" s="57">
        <v>0</v>
      </c>
      <c r="N71" s="57">
        <v>0</v>
      </c>
      <c r="O71" s="59">
        <v>0</v>
      </c>
      <c r="P71" s="12"/>
      <c r="Q71" s="56">
        <v>192730961.88</v>
      </c>
      <c r="R71" s="57">
        <v>0</v>
      </c>
      <c r="S71" s="57">
        <v>0</v>
      </c>
      <c r="T71" s="57">
        <v>-279604.13</v>
      </c>
      <c r="U71" s="59">
        <v>193010566.00999999</v>
      </c>
      <c r="V71" s="6"/>
    </row>
    <row r="72" spans="2:22" ht="25.5" customHeight="1">
      <c r="B72" s="1"/>
      <c r="C72" s="53" t="s">
        <v>2122</v>
      </c>
      <c r="D72" s="11"/>
      <c r="E72" s="52">
        <v>0</v>
      </c>
      <c r="F72" s="53">
        <v>0</v>
      </c>
      <c r="G72" s="53">
        <v>0</v>
      </c>
      <c r="H72" s="53">
        <v>0</v>
      </c>
      <c r="I72" s="60">
        <v>0</v>
      </c>
      <c r="J72" s="11"/>
      <c r="K72" s="52">
        <v>0</v>
      </c>
      <c r="L72" s="53">
        <v>0</v>
      </c>
      <c r="M72" s="53">
        <v>0</v>
      </c>
      <c r="N72" s="53">
        <v>0</v>
      </c>
      <c r="O72" s="60">
        <v>0</v>
      </c>
      <c r="P72" s="11"/>
      <c r="Q72" s="52">
        <v>7691802.6500000004</v>
      </c>
      <c r="R72" s="53">
        <v>0</v>
      </c>
      <c r="S72" s="53">
        <v>0</v>
      </c>
      <c r="T72" s="53">
        <v>223.52</v>
      </c>
      <c r="U72" s="60">
        <v>7691579.1299999999</v>
      </c>
      <c r="V72" s="6"/>
    </row>
    <row r="73" spans="2:22" ht="25.5" customHeight="1">
      <c r="B73" s="1"/>
      <c r="C73" s="57" t="s">
        <v>2123</v>
      </c>
      <c r="D73" s="12"/>
      <c r="E73" s="56">
        <v>0</v>
      </c>
      <c r="F73" s="57">
        <v>0</v>
      </c>
      <c r="G73" s="57">
        <v>0</v>
      </c>
      <c r="H73" s="57">
        <v>0</v>
      </c>
      <c r="I73" s="59">
        <v>0</v>
      </c>
      <c r="J73" s="12"/>
      <c r="K73" s="56">
        <v>0</v>
      </c>
      <c r="L73" s="57">
        <v>0</v>
      </c>
      <c r="M73" s="57">
        <v>0</v>
      </c>
      <c r="N73" s="57">
        <v>0</v>
      </c>
      <c r="O73" s="59">
        <v>0</v>
      </c>
      <c r="P73" s="12"/>
      <c r="Q73" s="56">
        <v>80409295.090000004</v>
      </c>
      <c r="R73" s="57">
        <v>12860.59</v>
      </c>
      <c r="S73" s="57">
        <v>69771.81</v>
      </c>
      <c r="T73" s="57">
        <v>4175806.28</v>
      </c>
      <c r="U73" s="59">
        <v>76150856.409999996</v>
      </c>
      <c r="V73" s="6"/>
    </row>
    <row r="74" spans="2:22">
      <c r="B74" s="1"/>
      <c r="C74" s="53" t="s">
        <v>2124</v>
      </c>
      <c r="D74" s="11"/>
      <c r="E74" s="52">
        <v>0</v>
      </c>
      <c r="F74" s="53">
        <v>0</v>
      </c>
      <c r="G74" s="53">
        <v>0</v>
      </c>
      <c r="H74" s="53">
        <v>0</v>
      </c>
      <c r="I74" s="60">
        <v>0</v>
      </c>
      <c r="J74" s="11"/>
      <c r="K74" s="52">
        <v>3.9</v>
      </c>
      <c r="L74" s="53">
        <v>0</v>
      </c>
      <c r="M74" s="53">
        <v>0</v>
      </c>
      <c r="N74" s="53">
        <v>0</v>
      </c>
      <c r="O74" s="60">
        <v>3.9</v>
      </c>
      <c r="P74" s="11"/>
      <c r="Q74" s="52">
        <v>22474184.059999999</v>
      </c>
      <c r="R74" s="53">
        <v>6195.88</v>
      </c>
      <c r="S74" s="53">
        <v>0</v>
      </c>
      <c r="T74" s="53">
        <v>3948316.06</v>
      </c>
      <c r="U74" s="60">
        <v>18519672.120000001</v>
      </c>
      <c r="V74" s="6"/>
    </row>
    <row r="75" spans="2:22">
      <c r="B75" s="1"/>
      <c r="C75" s="57" t="s">
        <v>2125</v>
      </c>
      <c r="D75" s="12"/>
      <c r="E75" s="56">
        <v>862501332462.06006</v>
      </c>
      <c r="F75" s="57">
        <v>0</v>
      </c>
      <c r="G75" s="57">
        <v>0</v>
      </c>
      <c r="H75" s="57">
        <v>-9094232027.2700005</v>
      </c>
      <c r="I75" s="59">
        <v>853407100434.79004</v>
      </c>
      <c r="J75" s="12"/>
      <c r="K75" s="56">
        <v>39532570342.550003</v>
      </c>
      <c r="L75" s="57">
        <v>239499771.24000001</v>
      </c>
      <c r="M75" s="57">
        <v>0</v>
      </c>
      <c r="N75" s="57">
        <v>20661251.98</v>
      </c>
      <c r="O75" s="59">
        <v>39272409319.330002</v>
      </c>
      <c r="P75" s="12"/>
      <c r="Q75" s="56">
        <v>24181185243.16</v>
      </c>
      <c r="R75" s="57">
        <v>11175758.35</v>
      </c>
      <c r="S75" s="57">
        <v>7366155.0599999996</v>
      </c>
      <c r="T75" s="57">
        <v>111819897.13</v>
      </c>
      <c r="U75" s="59">
        <v>24050823432.619999</v>
      </c>
      <c r="V75" s="6"/>
    </row>
    <row r="76" spans="2:22">
      <c r="B76" s="1"/>
      <c r="C76" s="53" t="s">
        <v>2126</v>
      </c>
      <c r="D76" s="11"/>
      <c r="E76" s="52">
        <v>847076447248.07996</v>
      </c>
      <c r="F76" s="53">
        <v>0</v>
      </c>
      <c r="G76" s="53">
        <v>0</v>
      </c>
      <c r="H76" s="53">
        <v>-8967803761.0599995</v>
      </c>
      <c r="I76" s="60">
        <v>838108643487.0199</v>
      </c>
      <c r="J76" s="11"/>
      <c r="K76" s="52">
        <v>35463337898.760002</v>
      </c>
      <c r="L76" s="53">
        <v>0</v>
      </c>
      <c r="M76" s="53">
        <v>0</v>
      </c>
      <c r="N76" s="53">
        <v>20534622.949999999</v>
      </c>
      <c r="O76" s="60">
        <v>35442803275.810013</v>
      </c>
      <c r="P76" s="11"/>
      <c r="Q76" s="52">
        <v>14149686355.190001</v>
      </c>
      <c r="R76" s="53">
        <v>5921146.2800000003</v>
      </c>
      <c r="S76" s="53">
        <v>1506224.22</v>
      </c>
      <c r="T76" s="53">
        <v>-19272910.420000002</v>
      </c>
      <c r="U76" s="60">
        <v>14161531895.110001</v>
      </c>
      <c r="V76" s="6"/>
    </row>
    <row r="77" spans="2:22" ht="25.5" customHeight="1">
      <c r="B77" s="1"/>
      <c r="C77" s="57" t="s">
        <v>2127</v>
      </c>
      <c r="D77" s="12"/>
      <c r="E77" s="56">
        <v>250558506951.13</v>
      </c>
      <c r="F77" s="57">
        <v>0</v>
      </c>
      <c r="G77" s="57">
        <v>0</v>
      </c>
      <c r="H77" s="57">
        <v>-11862436056.190001</v>
      </c>
      <c r="I77" s="59">
        <v>238696070894.94</v>
      </c>
      <c r="J77" s="12"/>
      <c r="K77" s="56">
        <v>0</v>
      </c>
      <c r="L77" s="57">
        <v>0</v>
      </c>
      <c r="M77" s="57">
        <v>0</v>
      </c>
      <c r="N77" s="57">
        <v>157034.04999999999</v>
      </c>
      <c r="O77" s="59">
        <v>-157034.04999999999</v>
      </c>
      <c r="P77" s="12"/>
      <c r="Q77" s="56">
        <v>65272395.600000001</v>
      </c>
      <c r="R77" s="57">
        <v>0</v>
      </c>
      <c r="S77" s="57">
        <v>0</v>
      </c>
      <c r="T77" s="57">
        <v>4345.7700000000004</v>
      </c>
      <c r="U77" s="59">
        <v>65268049.829999998</v>
      </c>
      <c r="V77" s="6"/>
    </row>
    <row r="78" spans="2:22" ht="25.5" customHeight="1">
      <c r="B78" s="1"/>
      <c r="C78" s="53" t="s">
        <v>2128</v>
      </c>
      <c r="D78" s="11"/>
      <c r="E78" s="52">
        <v>248473621043.67999</v>
      </c>
      <c r="F78" s="53">
        <v>0</v>
      </c>
      <c r="G78" s="53">
        <v>0</v>
      </c>
      <c r="H78" s="53">
        <v>-5270693373.0900002</v>
      </c>
      <c r="I78" s="60">
        <v>243202927670.59</v>
      </c>
      <c r="J78" s="11"/>
      <c r="K78" s="52">
        <v>0</v>
      </c>
      <c r="L78" s="53">
        <v>0</v>
      </c>
      <c r="M78" s="53">
        <v>0</v>
      </c>
      <c r="N78" s="53">
        <v>157034.04999999999</v>
      </c>
      <c r="O78" s="60">
        <v>-157034.04999999999</v>
      </c>
      <c r="P78" s="11"/>
      <c r="Q78" s="52">
        <v>51527773.020000003</v>
      </c>
      <c r="R78" s="53">
        <v>0</v>
      </c>
      <c r="S78" s="53">
        <v>0</v>
      </c>
      <c r="T78" s="53">
        <v>4345.7700000000004</v>
      </c>
      <c r="U78" s="60">
        <v>51523427.25</v>
      </c>
      <c r="V78" s="6"/>
    </row>
    <row r="79" spans="2:22" ht="25.5" customHeight="1">
      <c r="B79" s="1"/>
      <c r="C79" s="57" t="s">
        <v>2129</v>
      </c>
      <c r="D79" s="12"/>
      <c r="E79" s="56">
        <v>2531925.2999999998</v>
      </c>
      <c r="F79" s="57">
        <v>0</v>
      </c>
      <c r="G79" s="57">
        <v>0</v>
      </c>
      <c r="H79" s="57">
        <v>6097424.9000000004</v>
      </c>
      <c r="I79" s="59">
        <v>8629350.1999999993</v>
      </c>
      <c r="J79" s="12"/>
      <c r="K79" s="56">
        <v>0</v>
      </c>
      <c r="L79" s="57">
        <v>0</v>
      </c>
      <c r="M79" s="57">
        <v>0</v>
      </c>
      <c r="N79" s="57">
        <v>0</v>
      </c>
      <c r="O79" s="59">
        <v>0</v>
      </c>
      <c r="P79" s="12"/>
      <c r="Q79" s="56">
        <v>888773.61</v>
      </c>
      <c r="R79" s="57">
        <v>0</v>
      </c>
      <c r="S79" s="57">
        <v>0</v>
      </c>
      <c r="T79" s="57">
        <v>0</v>
      </c>
      <c r="U79" s="59">
        <v>888773.61</v>
      </c>
      <c r="V79" s="6"/>
    </row>
    <row r="80" spans="2:22" ht="25.5" customHeight="1">
      <c r="B80" s="1"/>
      <c r="C80" s="53" t="s">
        <v>2130</v>
      </c>
      <c r="D80" s="11"/>
      <c r="E80" s="52">
        <v>2082353982.1500001</v>
      </c>
      <c r="F80" s="53">
        <v>0</v>
      </c>
      <c r="G80" s="53">
        <v>0</v>
      </c>
      <c r="H80" s="53">
        <v>-6597840108</v>
      </c>
      <c r="I80" s="60">
        <v>-4515486125.8500004</v>
      </c>
      <c r="J80" s="11"/>
      <c r="K80" s="52">
        <v>0</v>
      </c>
      <c r="L80" s="53">
        <v>0</v>
      </c>
      <c r="M80" s="53">
        <v>0</v>
      </c>
      <c r="N80" s="53">
        <v>0</v>
      </c>
      <c r="O80" s="60">
        <v>0</v>
      </c>
      <c r="P80" s="11"/>
      <c r="Q80" s="52">
        <v>12855848.970000001</v>
      </c>
      <c r="R80" s="53">
        <v>0</v>
      </c>
      <c r="S80" s="53">
        <v>0</v>
      </c>
      <c r="T80" s="53">
        <v>0</v>
      </c>
      <c r="U80" s="60">
        <v>12855848.970000001</v>
      </c>
      <c r="V80" s="6"/>
    </row>
    <row r="81" spans="2:22" ht="38.25" customHeight="1">
      <c r="B81" s="1"/>
      <c r="C81" s="57" t="s">
        <v>2131</v>
      </c>
      <c r="D81" s="12"/>
      <c r="E81" s="56">
        <v>67543639576.419998</v>
      </c>
      <c r="F81" s="57">
        <v>0</v>
      </c>
      <c r="G81" s="57">
        <v>0</v>
      </c>
      <c r="H81" s="57">
        <v>-2792236992.3000002</v>
      </c>
      <c r="I81" s="59">
        <v>64751402584.120003</v>
      </c>
      <c r="J81" s="12"/>
      <c r="K81" s="56">
        <v>0</v>
      </c>
      <c r="L81" s="57">
        <v>0</v>
      </c>
      <c r="M81" s="57">
        <v>0</v>
      </c>
      <c r="N81" s="57">
        <v>33794.300000000003</v>
      </c>
      <c r="O81" s="59">
        <v>-33794.300000000003</v>
      </c>
      <c r="P81" s="12"/>
      <c r="Q81" s="56">
        <v>9164181.9600000009</v>
      </c>
      <c r="R81" s="57">
        <v>0</v>
      </c>
      <c r="S81" s="57">
        <v>0</v>
      </c>
      <c r="T81" s="57">
        <v>147335.95000000001</v>
      </c>
      <c r="U81" s="59">
        <v>9016846.0099999998</v>
      </c>
      <c r="V81" s="6"/>
    </row>
    <row r="82" spans="2:22">
      <c r="B82" s="1"/>
      <c r="C82" s="53" t="s">
        <v>2132</v>
      </c>
      <c r="D82" s="11"/>
      <c r="E82" s="52">
        <v>66858144852.080002</v>
      </c>
      <c r="F82" s="53">
        <v>0</v>
      </c>
      <c r="G82" s="53">
        <v>0</v>
      </c>
      <c r="H82" s="53">
        <v>-929367640.46000004</v>
      </c>
      <c r="I82" s="60">
        <v>65928777211.620003</v>
      </c>
      <c r="J82" s="11"/>
      <c r="K82" s="52">
        <v>0</v>
      </c>
      <c r="L82" s="53">
        <v>0</v>
      </c>
      <c r="M82" s="53">
        <v>0</v>
      </c>
      <c r="N82" s="53">
        <v>33794.300000000003</v>
      </c>
      <c r="O82" s="60">
        <v>-33794.300000000003</v>
      </c>
      <c r="P82" s="11"/>
      <c r="Q82" s="52">
        <v>9164181.9600000009</v>
      </c>
      <c r="R82" s="53">
        <v>0</v>
      </c>
      <c r="S82" s="53">
        <v>0</v>
      </c>
      <c r="T82" s="53">
        <v>147335.95000000001</v>
      </c>
      <c r="U82" s="60">
        <v>9016846.0099999998</v>
      </c>
      <c r="V82" s="6"/>
    </row>
    <row r="83" spans="2:22" ht="25.5" customHeight="1">
      <c r="B83" s="1"/>
      <c r="C83" s="57" t="s">
        <v>2133</v>
      </c>
      <c r="D83" s="12"/>
      <c r="E83" s="56">
        <v>0</v>
      </c>
      <c r="F83" s="57">
        <v>0</v>
      </c>
      <c r="G83" s="57">
        <v>0</v>
      </c>
      <c r="H83" s="57">
        <v>0</v>
      </c>
      <c r="I83" s="59">
        <v>0</v>
      </c>
      <c r="J83" s="12"/>
      <c r="K83" s="56">
        <v>0</v>
      </c>
      <c r="L83" s="57">
        <v>0</v>
      </c>
      <c r="M83" s="57">
        <v>0</v>
      </c>
      <c r="N83" s="57">
        <v>0</v>
      </c>
      <c r="O83" s="59">
        <v>0</v>
      </c>
      <c r="P83" s="12"/>
      <c r="Q83" s="56">
        <v>0</v>
      </c>
      <c r="R83" s="57">
        <v>0</v>
      </c>
      <c r="S83" s="57">
        <v>0</v>
      </c>
      <c r="T83" s="57">
        <v>0</v>
      </c>
      <c r="U83" s="59">
        <v>0</v>
      </c>
      <c r="V83" s="6"/>
    </row>
    <row r="84" spans="2:22" ht="25.5" customHeight="1">
      <c r="B84" s="1"/>
      <c r="C84" s="53" t="s">
        <v>2134</v>
      </c>
      <c r="D84" s="11"/>
      <c r="E84" s="52">
        <v>0</v>
      </c>
      <c r="F84" s="53">
        <v>0</v>
      </c>
      <c r="G84" s="53">
        <v>0</v>
      </c>
      <c r="H84" s="53">
        <v>0</v>
      </c>
      <c r="I84" s="60">
        <v>0</v>
      </c>
      <c r="J84" s="11"/>
      <c r="K84" s="52">
        <v>0</v>
      </c>
      <c r="L84" s="53">
        <v>0</v>
      </c>
      <c r="M84" s="53">
        <v>0</v>
      </c>
      <c r="N84" s="53">
        <v>0</v>
      </c>
      <c r="O84" s="60">
        <v>0</v>
      </c>
      <c r="P84" s="11"/>
      <c r="Q84" s="52">
        <v>0</v>
      </c>
      <c r="R84" s="53">
        <v>0</v>
      </c>
      <c r="S84" s="53">
        <v>0</v>
      </c>
      <c r="T84" s="53">
        <v>0</v>
      </c>
      <c r="U84" s="60">
        <v>0</v>
      </c>
      <c r="V84" s="6"/>
    </row>
    <row r="85" spans="2:22" ht="25.5" customHeight="1">
      <c r="B85" s="1"/>
      <c r="C85" s="57" t="s">
        <v>2135</v>
      </c>
      <c r="D85" s="12"/>
      <c r="E85" s="56">
        <v>0</v>
      </c>
      <c r="F85" s="57">
        <v>0</v>
      </c>
      <c r="G85" s="57">
        <v>0</v>
      </c>
      <c r="H85" s="57">
        <v>0</v>
      </c>
      <c r="I85" s="59">
        <v>0</v>
      </c>
      <c r="J85" s="12"/>
      <c r="K85" s="56">
        <v>0</v>
      </c>
      <c r="L85" s="57">
        <v>0</v>
      </c>
      <c r="M85" s="57">
        <v>0</v>
      </c>
      <c r="N85" s="57">
        <v>0</v>
      </c>
      <c r="O85" s="59">
        <v>0</v>
      </c>
      <c r="P85" s="12"/>
      <c r="Q85" s="56">
        <v>0</v>
      </c>
      <c r="R85" s="57">
        <v>0</v>
      </c>
      <c r="S85" s="57">
        <v>0</v>
      </c>
      <c r="T85" s="57">
        <v>0</v>
      </c>
      <c r="U85" s="59">
        <v>0</v>
      </c>
      <c r="V85" s="6"/>
    </row>
    <row r="86" spans="2:22" ht="38.25" customHeight="1">
      <c r="B86" s="1"/>
      <c r="C86" s="53" t="s">
        <v>2136</v>
      </c>
      <c r="D86" s="11"/>
      <c r="E86" s="52">
        <v>0</v>
      </c>
      <c r="F86" s="53">
        <v>0</v>
      </c>
      <c r="G86" s="53">
        <v>0</v>
      </c>
      <c r="H86" s="53">
        <v>0</v>
      </c>
      <c r="I86" s="60">
        <v>0</v>
      </c>
      <c r="J86" s="11"/>
      <c r="K86" s="52">
        <v>0</v>
      </c>
      <c r="L86" s="53">
        <v>0</v>
      </c>
      <c r="M86" s="53">
        <v>0</v>
      </c>
      <c r="N86" s="53">
        <v>0</v>
      </c>
      <c r="O86" s="60">
        <v>0</v>
      </c>
      <c r="P86" s="11"/>
      <c r="Q86" s="52">
        <v>0</v>
      </c>
      <c r="R86" s="53">
        <v>0</v>
      </c>
      <c r="S86" s="53">
        <v>0</v>
      </c>
      <c r="T86" s="53">
        <v>0</v>
      </c>
      <c r="U86" s="60">
        <v>0</v>
      </c>
      <c r="V86" s="6"/>
    </row>
    <row r="87" spans="2:22" ht="38.25" customHeight="1">
      <c r="B87" s="1"/>
      <c r="C87" s="57" t="s">
        <v>2137</v>
      </c>
      <c r="D87" s="12"/>
      <c r="E87" s="56">
        <v>0</v>
      </c>
      <c r="F87" s="57">
        <v>0</v>
      </c>
      <c r="G87" s="57">
        <v>0</v>
      </c>
      <c r="H87" s="57">
        <v>0</v>
      </c>
      <c r="I87" s="59">
        <v>0</v>
      </c>
      <c r="J87" s="12"/>
      <c r="K87" s="56">
        <v>0</v>
      </c>
      <c r="L87" s="57">
        <v>0</v>
      </c>
      <c r="M87" s="57">
        <v>0</v>
      </c>
      <c r="N87" s="57">
        <v>0</v>
      </c>
      <c r="O87" s="59">
        <v>0</v>
      </c>
      <c r="P87" s="12"/>
      <c r="Q87" s="56">
        <v>0</v>
      </c>
      <c r="R87" s="57">
        <v>0</v>
      </c>
      <c r="S87" s="57">
        <v>0</v>
      </c>
      <c r="T87" s="57">
        <v>0</v>
      </c>
      <c r="U87" s="59">
        <v>0</v>
      </c>
      <c r="V87" s="6"/>
    </row>
    <row r="88" spans="2:22" ht="25.5" customHeight="1">
      <c r="B88" s="1"/>
      <c r="C88" s="53" t="s">
        <v>2138</v>
      </c>
      <c r="D88" s="11"/>
      <c r="E88" s="52">
        <v>0</v>
      </c>
      <c r="F88" s="53">
        <v>0</v>
      </c>
      <c r="G88" s="53">
        <v>0</v>
      </c>
      <c r="H88" s="53">
        <v>0</v>
      </c>
      <c r="I88" s="60">
        <v>0</v>
      </c>
      <c r="J88" s="11"/>
      <c r="K88" s="52">
        <v>0</v>
      </c>
      <c r="L88" s="53">
        <v>0</v>
      </c>
      <c r="M88" s="53">
        <v>0</v>
      </c>
      <c r="N88" s="53">
        <v>0</v>
      </c>
      <c r="O88" s="60">
        <v>0</v>
      </c>
      <c r="P88" s="11"/>
      <c r="Q88" s="52">
        <v>0</v>
      </c>
      <c r="R88" s="53">
        <v>0</v>
      </c>
      <c r="S88" s="53">
        <v>0</v>
      </c>
      <c r="T88" s="53">
        <v>0</v>
      </c>
      <c r="U88" s="60">
        <v>0</v>
      </c>
      <c r="V88" s="6"/>
    </row>
    <row r="89" spans="2:22" ht="25.5" customHeight="1">
      <c r="B89" s="1"/>
      <c r="C89" s="57" t="s">
        <v>2139</v>
      </c>
      <c r="D89" s="12"/>
      <c r="E89" s="56">
        <v>0</v>
      </c>
      <c r="F89" s="57">
        <v>0</v>
      </c>
      <c r="G89" s="57">
        <v>0</v>
      </c>
      <c r="H89" s="57">
        <v>0</v>
      </c>
      <c r="I89" s="59">
        <v>0</v>
      </c>
      <c r="J89" s="12"/>
      <c r="K89" s="56">
        <v>0</v>
      </c>
      <c r="L89" s="57">
        <v>0</v>
      </c>
      <c r="M89" s="57">
        <v>0</v>
      </c>
      <c r="N89" s="57">
        <v>0</v>
      </c>
      <c r="O89" s="59">
        <v>0</v>
      </c>
      <c r="P89" s="12"/>
      <c r="Q89" s="56">
        <v>0</v>
      </c>
      <c r="R89" s="57">
        <v>0</v>
      </c>
      <c r="S89" s="57">
        <v>0</v>
      </c>
      <c r="T89" s="57">
        <v>0</v>
      </c>
      <c r="U89" s="59">
        <v>0</v>
      </c>
      <c r="V89" s="6"/>
    </row>
    <row r="90" spans="2:22" ht="25.5" customHeight="1">
      <c r="B90" s="1"/>
      <c r="C90" s="53" t="s">
        <v>2140</v>
      </c>
      <c r="D90" s="11"/>
      <c r="E90" s="52">
        <v>0</v>
      </c>
      <c r="F90" s="53">
        <v>0</v>
      </c>
      <c r="G90" s="53">
        <v>0</v>
      </c>
      <c r="H90" s="53">
        <v>0</v>
      </c>
      <c r="I90" s="60">
        <v>0</v>
      </c>
      <c r="J90" s="11"/>
      <c r="K90" s="52">
        <v>0</v>
      </c>
      <c r="L90" s="53">
        <v>0</v>
      </c>
      <c r="M90" s="53">
        <v>0</v>
      </c>
      <c r="N90" s="53">
        <v>0</v>
      </c>
      <c r="O90" s="60">
        <v>0</v>
      </c>
      <c r="P90" s="11"/>
      <c r="Q90" s="52">
        <v>0</v>
      </c>
      <c r="R90" s="53">
        <v>0</v>
      </c>
      <c r="S90" s="53">
        <v>0</v>
      </c>
      <c r="T90" s="53">
        <v>0</v>
      </c>
      <c r="U90" s="60">
        <v>0</v>
      </c>
      <c r="V90" s="6"/>
    </row>
    <row r="91" spans="2:22" ht="25.5" customHeight="1">
      <c r="B91" s="1"/>
      <c r="C91" s="57" t="s">
        <v>2141</v>
      </c>
      <c r="D91" s="12"/>
      <c r="E91" s="56">
        <v>0</v>
      </c>
      <c r="F91" s="57">
        <v>0</v>
      </c>
      <c r="G91" s="57">
        <v>0</v>
      </c>
      <c r="H91" s="57">
        <v>0</v>
      </c>
      <c r="I91" s="59">
        <v>0</v>
      </c>
      <c r="J91" s="12"/>
      <c r="K91" s="56">
        <v>0</v>
      </c>
      <c r="L91" s="57">
        <v>0</v>
      </c>
      <c r="M91" s="57">
        <v>0</v>
      </c>
      <c r="N91" s="57">
        <v>0</v>
      </c>
      <c r="O91" s="59">
        <v>0</v>
      </c>
      <c r="P91" s="12"/>
      <c r="Q91" s="56">
        <v>0</v>
      </c>
      <c r="R91" s="57">
        <v>0</v>
      </c>
      <c r="S91" s="57">
        <v>0</v>
      </c>
      <c r="T91" s="57">
        <v>0</v>
      </c>
      <c r="U91" s="59">
        <v>0</v>
      </c>
      <c r="V91" s="6"/>
    </row>
    <row r="92" spans="2:22" ht="38.25" customHeight="1">
      <c r="B92" s="1"/>
      <c r="C92" s="53" t="s">
        <v>2142</v>
      </c>
      <c r="D92" s="11"/>
      <c r="E92" s="52">
        <v>0</v>
      </c>
      <c r="F92" s="53">
        <v>0</v>
      </c>
      <c r="G92" s="53">
        <v>0</v>
      </c>
      <c r="H92" s="53">
        <v>0</v>
      </c>
      <c r="I92" s="60">
        <v>0</v>
      </c>
      <c r="J92" s="11"/>
      <c r="K92" s="52">
        <v>0</v>
      </c>
      <c r="L92" s="53">
        <v>0</v>
      </c>
      <c r="M92" s="53">
        <v>0</v>
      </c>
      <c r="N92" s="53">
        <v>0</v>
      </c>
      <c r="O92" s="60">
        <v>0</v>
      </c>
      <c r="P92" s="11"/>
      <c r="Q92" s="52">
        <v>0</v>
      </c>
      <c r="R92" s="53">
        <v>0</v>
      </c>
      <c r="S92" s="53">
        <v>0</v>
      </c>
      <c r="T92" s="53">
        <v>0</v>
      </c>
      <c r="U92" s="60">
        <v>0</v>
      </c>
      <c r="V92" s="6"/>
    </row>
    <row r="93" spans="2:22" ht="38.25" customHeight="1">
      <c r="B93" s="1"/>
      <c r="C93" s="57" t="s">
        <v>2143</v>
      </c>
      <c r="D93" s="12"/>
      <c r="E93" s="56">
        <v>0</v>
      </c>
      <c r="F93" s="57">
        <v>0</v>
      </c>
      <c r="G93" s="57">
        <v>0</v>
      </c>
      <c r="H93" s="57">
        <v>0</v>
      </c>
      <c r="I93" s="59">
        <v>0</v>
      </c>
      <c r="J93" s="12"/>
      <c r="K93" s="56">
        <v>0</v>
      </c>
      <c r="L93" s="57">
        <v>0</v>
      </c>
      <c r="M93" s="57">
        <v>0</v>
      </c>
      <c r="N93" s="57">
        <v>0</v>
      </c>
      <c r="O93" s="59">
        <v>0</v>
      </c>
      <c r="P93" s="12"/>
      <c r="Q93" s="56">
        <v>0</v>
      </c>
      <c r="R93" s="57">
        <v>0</v>
      </c>
      <c r="S93" s="57">
        <v>0</v>
      </c>
      <c r="T93" s="57">
        <v>0</v>
      </c>
      <c r="U93" s="59">
        <v>0</v>
      </c>
      <c r="V93" s="6"/>
    </row>
    <row r="94" spans="2:22">
      <c r="B94" s="1"/>
      <c r="C94" s="53" t="s">
        <v>2144</v>
      </c>
      <c r="D94" s="11"/>
      <c r="E94" s="52">
        <v>685494724.34000003</v>
      </c>
      <c r="F94" s="53">
        <v>0</v>
      </c>
      <c r="G94" s="53">
        <v>0</v>
      </c>
      <c r="H94" s="53">
        <v>-1862869351.8399999</v>
      </c>
      <c r="I94" s="60">
        <v>-1177374627.5</v>
      </c>
      <c r="J94" s="11"/>
      <c r="K94" s="52">
        <v>0</v>
      </c>
      <c r="L94" s="53">
        <v>0</v>
      </c>
      <c r="M94" s="53">
        <v>0</v>
      </c>
      <c r="N94" s="53">
        <v>0</v>
      </c>
      <c r="O94" s="60">
        <v>0</v>
      </c>
      <c r="P94" s="11"/>
      <c r="Q94" s="52">
        <v>0</v>
      </c>
      <c r="R94" s="53">
        <v>0</v>
      </c>
      <c r="S94" s="53">
        <v>0</v>
      </c>
      <c r="T94" s="53">
        <v>0</v>
      </c>
      <c r="U94" s="60">
        <v>0</v>
      </c>
      <c r="V94" s="6"/>
    </row>
    <row r="95" spans="2:22">
      <c r="B95" s="1"/>
      <c r="C95" s="57" t="s">
        <v>2145</v>
      </c>
      <c r="D95" s="12"/>
      <c r="E95" s="56">
        <v>88049735546.720001</v>
      </c>
      <c r="F95" s="57">
        <v>0</v>
      </c>
      <c r="G95" s="57">
        <v>0</v>
      </c>
      <c r="H95" s="57">
        <v>-6031237870.8100004</v>
      </c>
      <c r="I95" s="59">
        <v>82018497675.910004</v>
      </c>
      <c r="J95" s="12"/>
      <c r="K95" s="56">
        <v>0</v>
      </c>
      <c r="L95" s="57">
        <v>0</v>
      </c>
      <c r="M95" s="57">
        <v>0</v>
      </c>
      <c r="N95" s="57">
        <v>0</v>
      </c>
      <c r="O95" s="59">
        <v>0</v>
      </c>
      <c r="P95" s="12"/>
      <c r="Q95" s="56">
        <v>1420538.69</v>
      </c>
      <c r="R95" s="57">
        <v>0</v>
      </c>
      <c r="S95" s="57">
        <v>0</v>
      </c>
      <c r="T95" s="57">
        <v>0</v>
      </c>
      <c r="U95" s="59">
        <v>1420538.69</v>
      </c>
      <c r="V95" s="6"/>
    </row>
    <row r="96" spans="2:22" ht="25.5" customHeight="1">
      <c r="B96" s="1"/>
      <c r="C96" s="53" t="s">
        <v>2146</v>
      </c>
      <c r="D96" s="11"/>
      <c r="E96" s="52">
        <v>87152730201.449997</v>
      </c>
      <c r="F96" s="53">
        <v>0</v>
      </c>
      <c r="G96" s="53">
        <v>0</v>
      </c>
      <c r="H96" s="53">
        <v>-3796110264.3699999</v>
      </c>
      <c r="I96" s="60">
        <v>83356619937.080002</v>
      </c>
      <c r="J96" s="11"/>
      <c r="K96" s="52">
        <v>0</v>
      </c>
      <c r="L96" s="53">
        <v>0</v>
      </c>
      <c r="M96" s="53">
        <v>0</v>
      </c>
      <c r="N96" s="53">
        <v>0</v>
      </c>
      <c r="O96" s="60">
        <v>0</v>
      </c>
      <c r="P96" s="11"/>
      <c r="Q96" s="52">
        <v>54231.13</v>
      </c>
      <c r="R96" s="53">
        <v>0</v>
      </c>
      <c r="S96" s="53">
        <v>0</v>
      </c>
      <c r="T96" s="53">
        <v>0</v>
      </c>
      <c r="U96" s="60">
        <v>54231.13</v>
      </c>
      <c r="V96" s="6"/>
    </row>
    <row r="97" spans="2:22" ht="25.5" customHeight="1">
      <c r="B97" s="1"/>
      <c r="C97" s="57" t="s">
        <v>2147</v>
      </c>
      <c r="D97" s="12"/>
      <c r="E97" s="56">
        <v>0</v>
      </c>
      <c r="F97" s="57">
        <v>0</v>
      </c>
      <c r="G97" s="57">
        <v>0</v>
      </c>
      <c r="H97" s="57">
        <v>0</v>
      </c>
      <c r="I97" s="59">
        <v>0</v>
      </c>
      <c r="J97" s="12"/>
      <c r="K97" s="56">
        <v>0</v>
      </c>
      <c r="L97" s="57">
        <v>0</v>
      </c>
      <c r="M97" s="57">
        <v>0</v>
      </c>
      <c r="N97" s="57">
        <v>0</v>
      </c>
      <c r="O97" s="59">
        <v>0</v>
      </c>
      <c r="P97" s="12"/>
      <c r="Q97" s="56">
        <v>649319.03</v>
      </c>
      <c r="R97" s="57">
        <v>0</v>
      </c>
      <c r="S97" s="57">
        <v>0</v>
      </c>
      <c r="T97" s="57">
        <v>0</v>
      </c>
      <c r="U97" s="59">
        <v>649319.03</v>
      </c>
      <c r="V97" s="6"/>
    </row>
    <row r="98" spans="2:22" ht="25.5" customHeight="1">
      <c r="B98" s="1"/>
      <c r="C98" s="53" t="s">
        <v>2148</v>
      </c>
      <c r="D98" s="11"/>
      <c r="E98" s="52">
        <v>0</v>
      </c>
      <c r="F98" s="53">
        <v>0</v>
      </c>
      <c r="G98" s="53">
        <v>0</v>
      </c>
      <c r="H98" s="53">
        <v>0</v>
      </c>
      <c r="I98" s="60">
        <v>0</v>
      </c>
      <c r="J98" s="11"/>
      <c r="K98" s="52">
        <v>0</v>
      </c>
      <c r="L98" s="53">
        <v>0</v>
      </c>
      <c r="M98" s="53">
        <v>0</v>
      </c>
      <c r="N98" s="53">
        <v>0</v>
      </c>
      <c r="O98" s="60">
        <v>0</v>
      </c>
      <c r="P98" s="11"/>
      <c r="Q98" s="52">
        <v>0</v>
      </c>
      <c r="R98" s="53">
        <v>0</v>
      </c>
      <c r="S98" s="53">
        <v>0</v>
      </c>
      <c r="T98" s="53">
        <v>0</v>
      </c>
      <c r="U98" s="60">
        <v>0</v>
      </c>
      <c r="V98" s="6"/>
    </row>
    <row r="99" spans="2:22" ht="25.5" customHeight="1">
      <c r="B99" s="1"/>
      <c r="C99" s="57" t="s">
        <v>2149</v>
      </c>
      <c r="D99" s="12"/>
      <c r="E99" s="56">
        <v>897005345.26999998</v>
      </c>
      <c r="F99" s="57">
        <v>0</v>
      </c>
      <c r="G99" s="57">
        <v>0</v>
      </c>
      <c r="H99" s="57">
        <v>-2235127606.4400001</v>
      </c>
      <c r="I99" s="59">
        <v>-1338122261.1700001</v>
      </c>
      <c r="J99" s="12"/>
      <c r="K99" s="56">
        <v>0</v>
      </c>
      <c r="L99" s="57">
        <v>0</v>
      </c>
      <c r="M99" s="57">
        <v>0</v>
      </c>
      <c r="N99" s="57">
        <v>0</v>
      </c>
      <c r="O99" s="59">
        <v>0</v>
      </c>
      <c r="P99" s="12"/>
      <c r="Q99" s="56">
        <v>0</v>
      </c>
      <c r="R99" s="57">
        <v>0</v>
      </c>
      <c r="S99" s="57">
        <v>0</v>
      </c>
      <c r="T99" s="57">
        <v>0</v>
      </c>
      <c r="U99" s="59">
        <v>0</v>
      </c>
      <c r="V99" s="6"/>
    </row>
    <row r="100" spans="2:22" ht="25.5" customHeight="1">
      <c r="B100" s="1"/>
      <c r="C100" s="53" t="s">
        <v>2150</v>
      </c>
      <c r="D100" s="11"/>
      <c r="E100" s="52">
        <v>0</v>
      </c>
      <c r="F100" s="53">
        <v>0</v>
      </c>
      <c r="G100" s="53">
        <v>0</v>
      </c>
      <c r="H100" s="53">
        <v>0</v>
      </c>
      <c r="I100" s="60">
        <v>0</v>
      </c>
      <c r="J100" s="11"/>
      <c r="K100" s="52">
        <v>0</v>
      </c>
      <c r="L100" s="53">
        <v>0</v>
      </c>
      <c r="M100" s="53">
        <v>0</v>
      </c>
      <c r="N100" s="53">
        <v>0</v>
      </c>
      <c r="O100" s="60">
        <v>0</v>
      </c>
      <c r="P100" s="11"/>
      <c r="Q100" s="52">
        <v>716988.53</v>
      </c>
      <c r="R100" s="53">
        <v>0</v>
      </c>
      <c r="S100" s="53">
        <v>0</v>
      </c>
      <c r="T100" s="53">
        <v>0</v>
      </c>
      <c r="U100" s="60">
        <v>716988.53</v>
      </c>
      <c r="V100" s="6"/>
    </row>
    <row r="101" spans="2:22" ht="25.5" customHeight="1">
      <c r="B101" s="1"/>
      <c r="C101" s="57" t="s">
        <v>2151</v>
      </c>
      <c r="D101" s="12"/>
      <c r="E101" s="56">
        <v>259666721359.06</v>
      </c>
      <c r="F101" s="57">
        <v>0</v>
      </c>
      <c r="G101" s="57">
        <v>0</v>
      </c>
      <c r="H101" s="57">
        <v>12290751428.65</v>
      </c>
      <c r="I101" s="59">
        <v>271957472787.70999</v>
      </c>
      <c r="J101" s="12"/>
      <c r="K101" s="56">
        <v>0</v>
      </c>
      <c r="L101" s="57">
        <v>0</v>
      </c>
      <c r="M101" s="57">
        <v>0</v>
      </c>
      <c r="N101" s="57">
        <v>0</v>
      </c>
      <c r="O101" s="59">
        <v>0</v>
      </c>
      <c r="P101" s="12"/>
      <c r="Q101" s="56">
        <v>30127014.91</v>
      </c>
      <c r="R101" s="57">
        <v>0</v>
      </c>
      <c r="S101" s="57">
        <v>0</v>
      </c>
      <c r="T101" s="57">
        <v>111858.16</v>
      </c>
      <c r="U101" s="59">
        <v>30015156.75</v>
      </c>
      <c r="V101" s="6"/>
    </row>
    <row r="102" spans="2:22">
      <c r="B102" s="1"/>
      <c r="C102" s="53" t="s">
        <v>2152</v>
      </c>
      <c r="D102" s="11"/>
      <c r="E102" s="52">
        <v>202334056390.98999</v>
      </c>
      <c r="F102" s="53">
        <v>0</v>
      </c>
      <c r="G102" s="53">
        <v>0</v>
      </c>
      <c r="H102" s="53">
        <v>8578929162.5500002</v>
      </c>
      <c r="I102" s="60">
        <v>210912985553.54001</v>
      </c>
      <c r="J102" s="11"/>
      <c r="K102" s="52">
        <v>0</v>
      </c>
      <c r="L102" s="53">
        <v>0</v>
      </c>
      <c r="M102" s="53">
        <v>0</v>
      </c>
      <c r="N102" s="53">
        <v>0</v>
      </c>
      <c r="O102" s="60">
        <v>0</v>
      </c>
      <c r="P102" s="11"/>
      <c r="Q102" s="52">
        <v>2765348.2</v>
      </c>
      <c r="R102" s="53">
        <v>0</v>
      </c>
      <c r="S102" s="53">
        <v>0</v>
      </c>
      <c r="T102" s="53">
        <v>0</v>
      </c>
      <c r="U102" s="60">
        <v>2765348.2</v>
      </c>
      <c r="V102" s="6"/>
    </row>
    <row r="103" spans="2:22">
      <c r="B103" s="1"/>
      <c r="C103" s="57" t="s">
        <v>2153</v>
      </c>
      <c r="D103" s="12"/>
      <c r="E103" s="56">
        <v>53734757563.989998</v>
      </c>
      <c r="F103" s="57">
        <v>0</v>
      </c>
      <c r="G103" s="57">
        <v>0</v>
      </c>
      <c r="H103" s="57">
        <v>4073924521.8699999</v>
      </c>
      <c r="I103" s="59">
        <v>57808682085.860001</v>
      </c>
      <c r="J103" s="12"/>
      <c r="K103" s="56">
        <v>0</v>
      </c>
      <c r="L103" s="57">
        <v>0</v>
      </c>
      <c r="M103" s="57">
        <v>0</v>
      </c>
      <c r="N103" s="57">
        <v>0</v>
      </c>
      <c r="O103" s="59">
        <v>0</v>
      </c>
      <c r="P103" s="12"/>
      <c r="Q103" s="56">
        <v>0</v>
      </c>
      <c r="R103" s="57">
        <v>0</v>
      </c>
      <c r="S103" s="57">
        <v>0</v>
      </c>
      <c r="T103" s="57">
        <v>0</v>
      </c>
      <c r="U103" s="59">
        <v>0</v>
      </c>
      <c r="V103" s="6"/>
    </row>
    <row r="104" spans="2:22">
      <c r="B104" s="1"/>
      <c r="C104" s="53" t="s">
        <v>2154</v>
      </c>
      <c r="D104" s="11"/>
      <c r="E104" s="52">
        <v>0</v>
      </c>
      <c r="F104" s="53">
        <v>0</v>
      </c>
      <c r="G104" s="53">
        <v>0</v>
      </c>
      <c r="H104" s="53">
        <v>0</v>
      </c>
      <c r="I104" s="60">
        <v>0</v>
      </c>
      <c r="J104" s="11"/>
      <c r="K104" s="52">
        <v>0</v>
      </c>
      <c r="L104" s="53">
        <v>0</v>
      </c>
      <c r="M104" s="53">
        <v>0</v>
      </c>
      <c r="N104" s="53">
        <v>0</v>
      </c>
      <c r="O104" s="60">
        <v>0</v>
      </c>
      <c r="P104" s="11"/>
      <c r="Q104" s="52">
        <v>11263811.85</v>
      </c>
      <c r="R104" s="53">
        <v>0</v>
      </c>
      <c r="S104" s="53">
        <v>0</v>
      </c>
      <c r="T104" s="53">
        <v>0</v>
      </c>
      <c r="U104" s="60">
        <v>11263811.85</v>
      </c>
      <c r="V104" s="6"/>
    </row>
    <row r="105" spans="2:22">
      <c r="B105" s="1"/>
      <c r="C105" s="57" t="s">
        <v>2155</v>
      </c>
      <c r="D105" s="12"/>
      <c r="E105" s="56">
        <v>0</v>
      </c>
      <c r="F105" s="57">
        <v>0</v>
      </c>
      <c r="G105" s="57">
        <v>0</v>
      </c>
      <c r="H105" s="57">
        <v>0</v>
      </c>
      <c r="I105" s="59">
        <v>0</v>
      </c>
      <c r="J105" s="12"/>
      <c r="K105" s="56">
        <v>0</v>
      </c>
      <c r="L105" s="57">
        <v>0</v>
      </c>
      <c r="M105" s="57">
        <v>0</v>
      </c>
      <c r="N105" s="57">
        <v>0</v>
      </c>
      <c r="O105" s="59">
        <v>0</v>
      </c>
      <c r="P105" s="12"/>
      <c r="Q105" s="56">
        <v>6462857.4100000001</v>
      </c>
      <c r="R105" s="57">
        <v>0</v>
      </c>
      <c r="S105" s="57">
        <v>0</v>
      </c>
      <c r="T105" s="57">
        <v>0</v>
      </c>
      <c r="U105" s="59">
        <v>6462857.4100000001</v>
      </c>
      <c r="V105" s="6"/>
    </row>
    <row r="106" spans="2:22">
      <c r="B106" s="1"/>
      <c r="C106" s="53" t="s">
        <v>2156</v>
      </c>
      <c r="D106" s="11"/>
      <c r="E106" s="52">
        <v>0</v>
      </c>
      <c r="F106" s="53">
        <v>0</v>
      </c>
      <c r="G106" s="53">
        <v>0</v>
      </c>
      <c r="H106" s="53">
        <v>0</v>
      </c>
      <c r="I106" s="60">
        <v>0</v>
      </c>
      <c r="J106" s="11"/>
      <c r="K106" s="52">
        <v>0</v>
      </c>
      <c r="L106" s="53">
        <v>0</v>
      </c>
      <c r="M106" s="53">
        <v>0</v>
      </c>
      <c r="N106" s="53">
        <v>0</v>
      </c>
      <c r="O106" s="60">
        <v>0</v>
      </c>
      <c r="P106" s="11"/>
      <c r="Q106" s="52">
        <v>0</v>
      </c>
      <c r="R106" s="53">
        <v>0</v>
      </c>
      <c r="S106" s="53">
        <v>0</v>
      </c>
      <c r="T106" s="53">
        <v>0</v>
      </c>
      <c r="U106" s="60">
        <v>0</v>
      </c>
      <c r="V106" s="6"/>
    </row>
    <row r="107" spans="2:22" ht="25.5" customHeight="1">
      <c r="B107" s="1"/>
      <c r="C107" s="57" t="s">
        <v>2157</v>
      </c>
      <c r="D107" s="12"/>
      <c r="E107" s="56">
        <v>0</v>
      </c>
      <c r="F107" s="57">
        <v>0</v>
      </c>
      <c r="G107" s="57">
        <v>0</v>
      </c>
      <c r="H107" s="57">
        <v>0</v>
      </c>
      <c r="I107" s="59">
        <v>0</v>
      </c>
      <c r="J107" s="12"/>
      <c r="K107" s="56">
        <v>0</v>
      </c>
      <c r="L107" s="57">
        <v>0</v>
      </c>
      <c r="M107" s="57">
        <v>0</v>
      </c>
      <c r="N107" s="57">
        <v>0</v>
      </c>
      <c r="O107" s="59">
        <v>0</v>
      </c>
      <c r="P107" s="12"/>
      <c r="Q107" s="56">
        <v>4800954.4400000004</v>
      </c>
      <c r="R107" s="57">
        <v>0</v>
      </c>
      <c r="S107" s="57">
        <v>0</v>
      </c>
      <c r="T107" s="57">
        <v>0</v>
      </c>
      <c r="U107" s="59">
        <v>4800954.4400000004</v>
      </c>
      <c r="V107" s="6"/>
    </row>
    <row r="108" spans="2:22">
      <c r="B108" s="1"/>
      <c r="C108" s="53" t="s">
        <v>2158</v>
      </c>
      <c r="D108" s="11"/>
      <c r="E108" s="52">
        <v>0</v>
      </c>
      <c r="F108" s="53">
        <v>0</v>
      </c>
      <c r="G108" s="53">
        <v>0</v>
      </c>
      <c r="H108" s="53">
        <v>0</v>
      </c>
      <c r="I108" s="60">
        <v>0</v>
      </c>
      <c r="J108" s="11"/>
      <c r="K108" s="52">
        <v>0</v>
      </c>
      <c r="L108" s="53">
        <v>0</v>
      </c>
      <c r="M108" s="53">
        <v>0</v>
      </c>
      <c r="N108" s="53">
        <v>0</v>
      </c>
      <c r="O108" s="60">
        <v>0</v>
      </c>
      <c r="P108" s="11"/>
      <c r="Q108" s="52">
        <v>0</v>
      </c>
      <c r="R108" s="53">
        <v>0</v>
      </c>
      <c r="S108" s="53">
        <v>0</v>
      </c>
      <c r="T108" s="53">
        <v>0</v>
      </c>
      <c r="U108" s="60">
        <v>0</v>
      </c>
      <c r="V108" s="6"/>
    </row>
    <row r="109" spans="2:22">
      <c r="B109" s="1"/>
      <c r="C109" s="57" t="s">
        <v>2159</v>
      </c>
      <c r="D109" s="12"/>
      <c r="E109" s="56">
        <v>0</v>
      </c>
      <c r="F109" s="57">
        <v>0</v>
      </c>
      <c r="G109" s="57">
        <v>0</v>
      </c>
      <c r="H109" s="57">
        <v>0</v>
      </c>
      <c r="I109" s="59">
        <v>0</v>
      </c>
      <c r="J109" s="12"/>
      <c r="K109" s="56">
        <v>0</v>
      </c>
      <c r="L109" s="57">
        <v>0</v>
      </c>
      <c r="M109" s="57">
        <v>0</v>
      </c>
      <c r="N109" s="57">
        <v>0</v>
      </c>
      <c r="O109" s="59">
        <v>0</v>
      </c>
      <c r="P109" s="12"/>
      <c r="Q109" s="56">
        <v>0</v>
      </c>
      <c r="R109" s="57">
        <v>0</v>
      </c>
      <c r="S109" s="57">
        <v>0</v>
      </c>
      <c r="T109" s="57">
        <v>0</v>
      </c>
      <c r="U109" s="59">
        <v>0</v>
      </c>
      <c r="V109" s="6"/>
    </row>
    <row r="110" spans="2:22">
      <c r="B110" s="1"/>
      <c r="C110" s="53" t="s">
        <v>2160</v>
      </c>
      <c r="D110" s="11"/>
      <c r="E110" s="52">
        <v>0</v>
      </c>
      <c r="F110" s="53">
        <v>0</v>
      </c>
      <c r="G110" s="53">
        <v>0</v>
      </c>
      <c r="H110" s="53">
        <v>0</v>
      </c>
      <c r="I110" s="60">
        <v>0</v>
      </c>
      <c r="J110" s="11"/>
      <c r="K110" s="52">
        <v>0</v>
      </c>
      <c r="L110" s="53">
        <v>0</v>
      </c>
      <c r="M110" s="53">
        <v>0</v>
      </c>
      <c r="N110" s="53">
        <v>0</v>
      </c>
      <c r="O110" s="60">
        <v>0</v>
      </c>
      <c r="P110" s="11"/>
      <c r="Q110" s="52">
        <v>423470.36</v>
      </c>
      <c r="R110" s="53">
        <v>0</v>
      </c>
      <c r="S110" s="53">
        <v>0</v>
      </c>
      <c r="T110" s="53">
        <v>0</v>
      </c>
      <c r="U110" s="60">
        <v>423470.36</v>
      </c>
      <c r="V110" s="6"/>
    </row>
    <row r="111" spans="2:22" ht="25.5" customHeight="1">
      <c r="B111" s="1"/>
      <c r="C111" s="57" t="s">
        <v>2161</v>
      </c>
      <c r="D111" s="12"/>
      <c r="E111" s="56">
        <v>3597907404.0799999</v>
      </c>
      <c r="F111" s="57">
        <v>0</v>
      </c>
      <c r="G111" s="57">
        <v>0</v>
      </c>
      <c r="H111" s="57">
        <v>-362102255.76999998</v>
      </c>
      <c r="I111" s="59">
        <v>3235805148.3099999</v>
      </c>
      <c r="J111" s="12"/>
      <c r="K111" s="56">
        <v>0</v>
      </c>
      <c r="L111" s="57">
        <v>0</v>
      </c>
      <c r="M111" s="57">
        <v>0</v>
      </c>
      <c r="N111" s="57">
        <v>0</v>
      </c>
      <c r="O111" s="59">
        <v>0</v>
      </c>
      <c r="P111" s="12"/>
      <c r="Q111" s="56">
        <v>15674384.5</v>
      </c>
      <c r="R111" s="57">
        <v>0</v>
      </c>
      <c r="S111" s="57">
        <v>0</v>
      </c>
      <c r="T111" s="57">
        <v>111858.16</v>
      </c>
      <c r="U111" s="59">
        <v>15562526.34</v>
      </c>
      <c r="V111" s="6"/>
    </row>
    <row r="112" spans="2:22" ht="25.5" customHeight="1">
      <c r="B112" s="1"/>
      <c r="C112" s="53" t="s">
        <v>2162</v>
      </c>
      <c r="D112" s="11"/>
      <c r="E112" s="52">
        <v>13965098232.75</v>
      </c>
      <c r="F112" s="53">
        <v>0</v>
      </c>
      <c r="G112" s="53">
        <v>0</v>
      </c>
      <c r="H112" s="53">
        <v>-38205951.270000003</v>
      </c>
      <c r="I112" s="60">
        <v>13926892281.48</v>
      </c>
      <c r="J112" s="11"/>
      <c r="K112" s="52">
        <v>291478302.60000002</v>
      </c>
      <c r="L112" s="53">
        <v>0</v>
      </c>
      <c r="M112" s="53">
        <v>0</v>
      </c>
      <c r="N112" s="53">
        <v>1249141.98</v>
      </c>
      <c r="O112" s="60">
        <v>290229160.62</v>
      </c>
      <c r="P112" s="11"/>
      <c r="Q112" s="52">
        <v>675293424.17999995</v>
      </c>
      <c r="R112" s="53">
        <v>1339464.6399999999</v>
      </c>
      <c r="S112" s="53">
        <v>1339464.6399999999</v>
      </c>
      <c r="T112" s="53">
        <v>-291385.71999999997</v>
      </c>
      <c r="U112" s="60">
        <v>672905880.62</v>
      </c>
      <c r="V112" s="6"/>
    </row>
    <row r="113" spans="2:22">
      <c r="B113" s="1"/>
      <c r="C113" s="57" t="s">
        <v>2163</v>
      </c>
      <c r="D113" s="12"/>
      <c r="E113" s="56">
        <v>13965098232.75</v>
      </c>
      <c r="F113" s="57">
        <v>0</v>
      </c>
      <c r="G113" s="57">
        <v>0</v>
      </c>
      <c r="H113" s="57">
        <v>-38205951.270000003</v>
      </c>
      <c r="I113" s="59">
        <v>13926892281.48</v>
      </c>
      <c r="J113" s="12"/>
      <c r="K113" s="56">
        <v>288228978.02999997</v>
      </c>
      <c r="L113" s="57">
        <v>0</v>
      </c>
      <c r="M113" s="57">
        <v>0</v>
      </c>
      <c r="N113" s="57">
        <v>1247202.6599999999</v>
      </c>
      <c r="O113" s="59">
        <v>286981775.37</v>
      </c>
      <c r="P113" s="12"/>
      <c r="Q113" s="56">
        <v>628123440.76999998</v>
      </c>
      <c r="R113" s="57">
        <v>1339464.6399999999</v>
      </c>
      <c r="S113" s="57">
        <v>1339464.6399999999</v>
      </c>
      <c r="T113" s="57">
        <v>-291385.71999999997</v>
      </c>
      <c r="U113" s="59">
        <v>625735897.21000004</v>
      </c>
      <c r="V113" s="6"/>
    </row>
    <row r="114" spans="2:22">
      <c r="B114" s="1"/>
      <c r="C114" s="53" t="s">
        <v>2164</v>
      </c>
      <c r="D114" s="11"/>
      <c r="E114" s="52">
        <v>9694185319.4099998</v>
      </c>
      <c r="F114" s="53">
        <v>0</v>
      </c>
      <c r="G114" s="53">
        <v>0</v>
      </c>
      <c r="H114" s="53">
        <v>-16935702.620000001</v>
      </c>
      <c r="I114" s="60">
        <v>9677249616.789999</v>
      </c>
      <c r="J114" s="11"/>
      <c r="K114" s="52">
        <v>221043396.12</v>
      </c>
      <c r="L114" s="53">
        <v>0</v>
      </c>
      <c r="M114" s="53">
        <v>0</v>
      </c>
      <c r="N114" s="53">
        <v>1171932.8799999999</v>
      </c>
      <c r="O114" s="60">
        <v>219871463.24000001</v>
      </c>
      <c r="P114" s="11"/>
      <c r="Q114" s="52">
        <v>584281692</v>
      </c>
      <c r="R114" s="53">
        <v>1339464.6399999999</v>
      </c>
      <c r="S114" s="53">
        <v>1339464.6399999999</v>
      </c>
      <c r="T114" s="53">
        <v>-289970.36</v>
      </c>
      <c r="U114" s="60">
        <v>581892733.08000004</v>
      </c>
      <c r="V114" s="6"/>
    </row>
    <row r="115" spans="2:22">
      <c r="B115" s="1"/>
      <c r="C115" s="57" t="s">
        <v>2165</v>
      </c>
      <c r="D115" s="12"/>
      <c r="E115" s="56">
        <v>3239893044.8400002</v>
      </c>
      <c r="F115" s="57">
        <v>0</v>
      </c>
      <c r="G115" s="57">
        <v>0</v>
      </c>
      <c r="H115" s="57">
        <v>-31735.82</v>
      </c>
      <c r="I115" s="59">
        <v>3239861309.02</v>
      </c>
      <c r="J115" s="12"/>
      <c r="K115" s="56">
        <v>52390490.869999997</v>
      </c>
      <c r="L115" s="57">
        <v>0</v>
      </c>
      <c r="M115" s="57">
        <v>0</v>
      </c>
      <c r="N115" s="57">
        <v>73313.960000000006</v>
      </c>
      <c r="O115" s="59">
        <v>52317176.909999996</v>
      </c>
      <c r="P115" s="12"/>
      <c r="Q115" s="56">
        <v>35016034.009999998</v>
      </c>
      <c r="R115" s="57">
        <v>0</v>
      </c>
      <c r="S115" s="57">
        <v>0</v>
      </c>
      <c r="T115" s="57">
        <v>-1415.36</v>
      </c>
      <c r="U115" s="59">
        <v>35017449.369999997</v>
      </c>
      <c r="V115" s="6"/>
    </row>
    <row r="116" spans="2:22">
      <c r="B116" s="1"/>
      <c r="C116" s="53" t="s">
        <v>2166</v>
      </c>
      <c r="D116" s="11"/>
      <c r="E116" s="52">
        <v>783167097.79999995</v>
      </c>
      <c r="F116" s="53">
        <v>0</v>
      </c>
      <c r="G116" s="53">
        <v>0</v>
      </c>
      <c r="H116" s="53">
        <v>-14.64</v>
      </c>
      <c r="I116" s="60">
        <v>783167083.15999997</v>
      </c>
      <c r="J116" s="11"/>
      <c r="K116" s="52">
        <v>14795091.039999999</v>
      </c>
      <c r="L116" s="53">
        <v>0</v>
      </c>
      <c r="M116" s="53">
        <v>0</v>
      </c>
      <c r="N116" s="53">
        <v>1955.82</v>
      </c>
      <c r="O116" s="60">
        <v>14793135.220000001</v>
      </c>
      <c r="P116" s="11"/>
      <c r="Q116" s="52">
        <v>8319277.25</v>
      </c>
      <c r="R116" s="53">
        <v>0</v>
      </c>
      <c r="S116" s="53">
        <v>0</v>
      </c>
      <c r="T116" s="53">
        <v>0</v>
      </c>
      <c r="U116" s="60">
        <v>8319277.25</v>
      </c>
      <c r="V116" s="6"/>
    </row>
    <row r="117" spans="2:22" ht="25.5" customHeight="1">
      <c r="B117" s="1"/>
      <c r="C117" s="57" t="s">
        <v>2167</v>
      </c>
      <c r="D117" s="12"/>
      <c r="E117" s="56">
        <v>155467818.62</v>
      </c>
      <c r="F117" s="57">
        <v>0</v>
      </c>
      <c r="G117" s="57">
        <v>0</v>
      </c>
      <c r="H117" s="57">
        <v>-7738186.7300000004</v>
      </c>
      <c r="I117" s="59">
        <v>147729631.88999999</v>
      </c>
      <c r="J117" s="12"/>
      <c r="K117" s="56">
        <v>0</v>
      </c>
      <c r="L117" s="57">
        <v>0</v>
      </c>
      <c r="M117" s="57">
        <v>0</v>
      </c>
      <c r="N117" s="57">
        <v>0</v>
      </c>
      <c r="O117" s="59">
        <v>0</v>
      </c>
      <c r="P117" s="12"/>
      <c r="Q117" s="56">
        <v>26993.13</v>
      </c>
      <c r="R117" s="57">
        <v>0</v>
      </c>
      <c r="S117" s="57">
        <v>0</v>
      </c>
      <c r="T117" s="57">
        <v>0</v>
      </c>
      <c r="U117" s="59">
        <v>26993.13</v>
      </c>
      <c r="V117" s="6"/>
    </row>
    <row r="118" spans="2:22" ht="25.5" customHeight="1">
      <c r="B118" s="1"/>
      <c r="C118" s="53" t="s">
        <v>2168</v>
      </c>
      <c r="D118" s="11"/>
      <c r="E118" s="52">
        <v>80240673.170000002</v>
      </c>
      <c r="F118" s="53">
        <v>0</v>
      </c>
      <c r="G118" s="53">
        <v>0</v>
      </c>
      <c r="H118" s="53">
        <v>-13295678.24</v>
      </c>
      <c r="I118" s="60">
        <v>66944994.93</v>
      </c>
      <c r="J118" s="11"/>
      <c r="K118" s="52">
        <v>0</v>
      </c>
      <c r="L118" s="53">
        <v>0</v>
      </c>
      <c r="M118" s="53">
        <v>0</v>
      </c>
      <c r="N118" s="53">
        <v>0</v>
      </c>
      <c r="O118" s="60">
        <v>0</v>
      </c>
      <c r="P118" s="11"/>
      <c r="Q118" s="52">
        <v>0</v>
      </c>
      <c r="R118" s="53">
        <v>0</v>
      </c>
      <c r="S118" s="53">
        <v>0</v>
      </c>
      <c r="T118" s="53">
        <v>0</v>
      </c>
      <c r="U118" s="60">
        <v>0</v>
      </c>
      <c r="V118" s="6"/>
    </row>
    <row r="119" spans="2:22" ht="25.5" customHeight="1">
      <c r="B119" s="1"/>
      <c r="C119" s="57" t="s">
        <v>2169</v>
      </c>
      <c r="D119" s="12"/>
      <c r="E119" s="56">
        <v>12144278.91</v>
      </c>
      <c r="F119" s="57">
        <v>0</v>
      </c>
      <c r="G119" s="57">
        <v>0</v>
      </c>
      <c r="H119" s="57">
        <v>-204633.22</v>
      </c>
      <c r="I119" s="59">
        <v>11939645.689999999</v>
      </c>
      <c r="J119" s="12"/>
      <c r="K119" s="56">
        <v>0</v>
      </c>
      <c r="L119" s="57">
        <v>0</v>
      </c>
      <c r="M119" s="57">
        <v>0</v>
      </c>
      <c r="N119" s="57">
        <v>0</v>
      </c>
      <c r="O119" s="59">
        <v>0</v>
      </c>
      <c r="P119" s="12"/>
      <c r="Q119" s="56">
        <v>479444.38</v>
      </c>
      <c r="R119" s="57">
        <v>0</v>
      </c>
      <c r="S119" s="57">
        <v>0</v>
      </c>
      <c r="T119" s="57">
        <v>0</v>
      </c>
      <c r="U119" s="59">
        <v>479444.38</v>
      </c>
      <c r="V119" s="6"/>
    </row>
    <row r="120" spans="2:22">
      <c r="B120" s="1"/>
      <c r="C120" s="53" t="s">
        <v>2170</v>
      </c>
      <c r="D120" s="11"/>
      <c r="E120" s="52">
        <v>0</v>
      </c>
      <c r="F120" s="53">
        <v>0</v>
      </c>
      <c r="G120" s="53">
        <v>0</v>
      </c>
      <c r="H120" s="53">
        <v>0</v>
      </c>
      <c r="I120" s="60">
        <v>0</v>
      </c>
      <c r="J120" s="11"/>
      <c r="K120" s="52">
        <v>3249324.57</v>
      </c>
      <c r="L120" s="53">
        <v>0</v>
      </c>
      <c r="M120" s="53">
        <v>0</v>
      </c>
      <c r="N120" s="53">
        <v>1939.32</v>
      </c>
      <c r="O120" s="60">
        <v>3247385.25</v>
      </c>
      <c r="P120" s="11"/>
      <c r="Q120" s="52">
        <v>41003820.689999998</v>
      </c>
      <c r="R120" s="53">
        <v>0</v>
      </c>
      <c r="S120" s="53">
        <v>0</v>
      </c>
      <c r="T120" s="53">
        <v>0</v>
      </c>
      <c r="U120" s="60">
        <v>41003820.689999998</v>
      </c>
      <c r="V120" s="6"/>
    </row>
    <row r="121" spans="2:22">
      <c r="B121" s="1"/>
      <c r="C121" s="57" t="s">
        <v>2171</v>
      </c>
      <c r="D121" s="12"/>
      <c r="E121" s="56">
        <v>0</v>
      </c>
      <c r="F121" s="57">
        <v>0</v>
      </c>
      <c r="G121" s="57">
        <v>0</v>
      </c>
      <c r="H121" s="57">
        <v>0</v>
      </c>
      <c r="I121" s="59">
        <v>0</v>
      </c>
      <c r="J121" s="12"/>
      <c r="K121" s="56">
        <v>3249324.57</v>
      </c>
      <c r="L121" s="57">
        <v>0</v>
      </c>
      <c r="M121" s="57">
        <v>0</v>
      </c>
      <c r="N121" s="57">
        <v>1939.32</v>
      </c>
      <c r="O121" s="59">
        <v>3247385.25</v>
      </c>
      <c r="P121" s="12"/>
      <c r="Q121" s="56">
        <v>38498960.189999998</v>
      </c>
      <c r="R121" s="57">
        <v>0</v>
      </c>
      <c r="S121" s="57">
        <v>0</v>
      </c>
      <c r="T121" s="57">
        <v>0</v>
      </c>
      <c r="U121" s="59">
        <v>38498960.189999998</v>
      </c>
      <c r="V121" s="6"/>
    </row>
    <row r="122" spans="2:22" ht="25.5" customHeight="1">
      <c r="B122" s="1"/>
      <c r="C122" s="53" t="s">
        <v>2172</v>
      </c>
      <c r="D122" s="11"/>
      <c r="E122" s="52">
        <v>0</v>
      </c>
      <c r="F122" s="53">
        <v>0</v>
      </c>
      <c r="G122" s="53">
        <v>0</v>
      </c>
      <c r="H122" s="53">
        <v>0</v>
      </c>
      <c r="I122" s="60">
        <v>0</v>
      </c>
      <c r="J122" s="11"/>
      <c r="K122" s="52">
        <v>0</v>
      </c>
      <c r="L122" s="53">
        <v>0</v>
      </c>
      <c r="M122" s="53">
        <v>0</v>
      </c>
      <c r="N122" s="53">
        <v>0</v>
      </c>
      <c r="O122" s="60">
        <v>0</v>
      </c>
      <c r="P122" s="11"/>
      <c r="Q122" s="52">
        <v>2504860.5</v>
      </c>
      <c r="R122" s="53">
        <v>0</v>
      </c>
      <c r="S122" s="53">
        <v>0</v>
      </c>
      <c r="T122" s="53">
        <v>0</v>
      </c>
      <c r="U122" s="60">
        <v>2504860.5</v>
      </c>
      <c r="V122" s="6"/>
    </row>
    <row r="123" spans="2:22">
      <c r="B123" s="1"/>
      <c r="C123" s="57" t="s">
        <v>2173</v>
      </c>
      <c r="D123" s="12"/>
      <c r="E123" s="56">
        <v>0</v>
      </c>
      <c r="F123" s="57">
        <v>0</v>
      </c>
      <c r="G123" s="57">
        <v>0</v>
      </c>
      <c r="H123" s="57">
        <v>0</v>
      </c>
      <c r="I123" s="59">
        <v>0</v>
      </c>
      <c r="J123" s="12"/>
      <c r="K123" s="56">
        <v>0</v>
      </c>
      <c r="L123" s="57">
        <v>0</v>
      </c>
      <c r="M123" s="57">
        <v>0</v>
      </c>
      <c r="N123" s="57">
        <v>0</v>
      </c>
      <c r="O123" s="59">
        <v>0</v>
      </c>
      <c r="P123" s="12"/>
      <c r="Q123" s="56">
        <v>6166162.7199999997</v>
      </c>
      <c r="R123" s="57">
        <v>0</v>
      </c>
      <c r="S123" s="57">
        <v>0</v>
      </c>
      <c r="T123" s="57">
        <v>0</v>
      </c>
      <c r="U123" s="59">
        <v>6166162.7199999997</v>
      </c>
      <c r="V123" s="6"/>
    </row>
    <row r="124" spans="2:22">
      <c r="B124" s="1"/>
      <c r="C124" s="53" t="s">
        <v>2174</v>
      </c>
      <c r="D124" s="11"/>
      <c r="E124" s="52">
        <v>31821431.52</v>
      </c>
      <c r="F124" s="53">
        <v>0</v>
      </c>
      <c r="G124" s="53">
        <v>0</v>
      </c>
      <c r="H124" s="53">
        <v>0</v>
      </c>
      <c r="I124" s="60">
        <v>31821431.52</v>
      </c>
      <c r="J124" s="11"/>
      <c r="K124" s="52">
        <v>5111879113.5900002</v>
      </c>
      <c r="L124" s="53">
        <v>0</v>
      </c>
      <c r="M124" s="53">
        <v>0</v>
      </c>
      <c r="N124" s="53">
        <v>20507.88</v>
      </c>
      <c r="O124" s="60">
        <v>5111858605.71</v>
      </c>
      <c r="P124" s="11"/>
      <c r="Q124" s="52">
        <v>490244477.63999999</v>
      </c>
      <c r="R124" s="53">
        <v>0</v>
      </c>
      <c r="S124" s="53">
        <v>0</v>
      </c>
      <c r="T124" s="53">
        <v>210361.08</v>
      </c>
      <c r="U124" s="60">
        <v>490034116.56</v>
      </c>
      <c r="V124" s="6"/>
    </row>
    <row r="125" spans="2:22" ht="25.5" customHeight="1">
      <c r="B125" s="1"/>
      <c r="C125" s="57" t="s">
        <v>2175</v>
      </c>
      <c r="D125" s="12"/>
      <c r="E125" s="56">
        <v>16718152.82</v>
      </c>
      <c r="F125" s="57">
        <v>0</v>
      </c>
      <c r="G125" s="57">
        <v>0</v>
      </c>
      <c r="H125" s="57">
        <v>0</v>
      </c>
      <c r="I125" s="59">
        <v>16718152.82</v>
      </c>
      <c r="J125" s="12"/>
      <c r="K125" s="56">
        <v>863036536.16999996</v>
      </c>
      <c r="L125" s="57">
        <v>0</v>
      </c>
      <c r="M125" s="57">
        <v>0</v>
      </c>
      <c r="N125" s="57">
        <v>0</v>
      </c>
      <c r="O125" s="59">
        <v>863036536.16999996</v>
      </c>
      <c r="P125" s="12"/>
      <c r="Q125" s="56">
        <v>38.909999999999997</v>
      </c>
      <c r="R125" s="57">
        <v>0</v>
      </c>
      <c r="S125" s="57">
        <v>0</v>
      </c>
      <c r="T125" s="57">
        <v>0</v>
      </c>
      <c r="U125" s="59">
        <v>38.909999999999997</v>
      </c>
      <c r="V125" s="6"/>
    </row>
    <row r="126" spans="2:22" ht="25.5" customHeight="1">
      <c r="B126" s="1"/>
      <c r="C126" s="53" t="s">
        <v>2176</v>
      </c>
      <c r="D126" s="11"/>
      <c r="E126" s="52">
        <v>16718152.82</v>
      </c>
      <c r="F126" s="53">
        <v>0</v>
      </c>
      <c r="G126" s="53">
        <v>0</v>
      </c>
      <c r="H126" s="53">
        <v>0</v>
      </c>
      <c r="I126" s="60">
        <v>16718152.82</v>
      </c>
      <c r="J126" s="11"/>
      <c r="K126" s="52">
        <v>863036536.16999996</v>
      </c>
      <c r="L126" s="53">
        <v>0</v>
      </c>
      <c r="M126" s="53">
        <v>0</v>
      </c>
      <c r="N126" s="53">
        <v>0</v>
      </c>
      <c r="O126" s="60">
        <v>863036536.16999996</v>
      </c>
      <c r="P126" s="11"/>
      <c r="Q126" s="52">
        <v>38.909999999999997</v>
      </c>
      <c r="R126" s="53">
        <v>0</v>
      </c>
      <c r="S126" s="53">
        <v>0</v>
      </c>
      <c r="T126" s="53">
        <v>0</v>
      </c>
      <c r="U126" s="60">
        <v>38.909999999999997</v>
      </c>
      <c r="V126" s="6"/>
    </row>
    <row r="127" spans="2:22" ht="25.5" customHeight="1">
      <c r="B127" s="1"/>
      <c r="C127" s="57" t="s">
        <v>2177</v>
      </c>
      <c r="D127" s="12"/>
      <c r="E127" s="56">
        <v>0</v>
      </c>
      <c r="F127" s="57">
        <v>0</v>
      </c>
      <c r="G127" s="57">
        <v>0</v>
      </c>
      <c r="H127" s="57">
        <v>0</v>
      </c>
      <c r="I127" s="59">
        <v>0</v>
      </c>
      <c r="J127" s="12"/>
      <c r="K127" s="56">
        <v>0</v>
      </c>
      <c r="L127" s="57">
        <v>0</v>
      </c>
      <c r="M127" s="57">
        <v>0</v>
      </c>
      <c r="N127" s="57">
        <v>0</v>
      </c>
      <c r="O127" s="59">
        <v>0</v>
      </c>
      <c r="P127" s="12"/>
      <c r="Q127" s="56">
        <v>0</v>
      </c>
      <c r="R127" s="57">
        <v>0</v>
      </c>
      <c r="S127" s="57">
        <v>0</v>
      </c>
      <c r="T127" s="57">
        <v>0</v>
      </c>
      <c r="U127" s="59">
        <v>0</v>
      </c>
      <c r="V127" s="6"/>
    </row>
    <row r="128" spans="2:22" ht="25.5" customHeight="1">
      <c r="B128" s="1"/>
      <c r="C128" s="53" t="s">
        <v>2178</v>
      </c>
      <c r="D128" s="11"/>
      <c r="E128" s="52">
        <v>15103278.699999999</v>
      </c>
      <c r="F128" s="53">
        <v>0</v>
      </c>
      <c r="G128" s="53">
        <v>0</v>
      </c>
      <c r="H128" s="53">
        <v>0</v>
      </c>
      <c r="I128" s="60">
        <v>15103278.699999999</v>
      </c>
      <c r="J128" s="11"/>
      <c r="K128" s="52">
        <v>53862046.329999998</v>
      </c>
      <c r="L128" s="53">
        <v>0</v>
      </c>
      <c r="M128" s="53">
        <v>0</v>
      </c>
      <c r="N128" s="53">
        <v>0</v>
      </c>
      <c r="O128" s="60">
        <v>53862046.329999998</v>
      </c>
      <c r="P128" s="11"/>
      <c r="Q128" s="52">
        <v>0</v>
      </c>
      <c r="R128" s="53">
        <v>0</v>
      </c>
      <c r="S128" s="53">
        <v>0</v>
      </c>
      <c r="T128" s="53">
        <v>0</v>
      </c>
      <c r="U128" s="60">
        <v>0</v>
      </c>
      <c r="V128" s="6"/>
    </row>
    <row r="129" spans="2:22" ht="25.5" customHeight="1">
      <c r="B129" s="1"/>
      <c r="C129" s="57" t="s">
        <v>2179</v>
      </c>
      <c r="D129" s="12"/>
      <c r="E129" s="56">
        <v>15103278.699999999</v>
      </c>
      <c r="F129" s="57">
        <v>0</v>
      </c>
      <c r="G129" s="57">
        <v>0</v>
      </c>
      <c r="H129" s="57">
        <v>0</v>
      </c>
      <c r="I129" s="59">
        <v>15103278.699999999</v>
      </c>
      <c r="J129" s="12"/>
      <c r="K129" s="56">
        <v>53862046.329999998</v>
      </c>
      <c r="L129" s="57">
        <v>0</v>
      </c>
      <c r="M129" s="57">
        <v>0</v>
      </c>
      <c r="N129" s="57">
        <v>0</v>
      </c>
      <c r="O129" s="59">
        <v>53862046.329999998</v>
      </c>
      <c r="P129" s="12"/>
      <c r="Q129" s="56">
        <v>0</v>
      </c>
      <c r="R129" s="57">
        <v>0</v>
      </c>
      <c r="S129" s="57">
        <v>0</v>
      </c>
      <c r="T129" s="57">
        <v>0</v>
      </c>
      <c r="U129" s="59">
        <v>0</v>
      </c>
      <c r="V129" s="6"/>
    </row>
    <row r="130" spans="2:22" ht="25.5" customHeight="1">
      <c r="B130" s="1"/>
      <c r="C130" s="53" t="s">
        <v>2180</v>
      </c>
      <c r="D130" s="11"/>
      <c r="E130" s="52">
        <v>0</v>
      </c>
      <c r="F130" s="53">
        <v>0</v>
      </c>
      <c r="G130" s="53">
        <v>0</v>
      </c>
      <c r="H130" s="53">
        <v>0</v>
      </c>
      <c r="I130" s="60">
        <v>0</v>
      </c>
      <c r="J130" s="11"/>
      <c r="K130" s="52">
        <v>0</v>
      </c>
      <c r="L130" s="53">
        <v>0</v>
      </c>
      <c r="M130" s="53">
        <v>0</v>
      </c>
      <c r="N130" s="53">
        <v>0</v>
      </c>
      <c r="O130" s="60">
        <v>0</v>
      </c>
      <c r="P130" s="11"/>
      <c r="Q130" s="52">
        <v>0</v>
      </c>
      <c r="R130" s="53">
        <v>0</v>
      </c>
      <c r="S130" s="53">
        <v>0</v>
      </c>
      <c r="T130" s="53">
        <v>0</v>
      </c>
      <c r="U130" s="60">
        <v>0</v>
      </c>
      <c r="V130" s="6"/>
    </row>
    <row r="131" spans="2:22" ht="25.5" customHeight="1">
      <c r="B131" s="1"/>
      <c r="C131" s="57" t="s">
        <v>2181</v>
      </c>
      <c r="D131" s="12"/>
      <c r="E131" s="56">
        <v>0</v>
      </c>
      <c r="F131" s="57">
        <v>0</v>
      </c>
      <c r="G131" s="57">
        <v>0</v>
      </c>
      <c r="H131" s="57">
        <v>0</v>
      </c>
      <c r="I131" s="59">
        <v>0</v>
      </c>
      <c r="J131" s="12"/>
      <c r="K131" s="56">
        <v>3328447603.5500002</v>
      </c>
      <c r="L131" s="57">
        <v>0</v>
      </c>
      <c r="M131" s="57">
        <v>0</v>
      </c>
      <c r="N131" s="57">
        <v>20507.88</v>
      </c>
      <c r="O131" s="59">
        <v>3328427095.6700001</v>
      </c>
      <c r="P131" s="12"/>
      <c r="Q131" s="56">
        <v>405926158.22000003</v>
      </c>
      <c r="R131" s="57">
        <v>0</v>
      </c>
      <c r="S131" s="57">
        <v>0</v>
      </c>
      <c r="T131" s="57">
        <v>205798</v>
      </c>
      <c r="U131" s="59">
        <v>405720360.22000003</v>
      </c>
      <c r="V131" s="6"/>
    </row>
    <row r="132" spans="2:22" ht="25.5" customHeight="1">
      <c r="B132" s="1"/>
      <c r="C132" s="53" t="s">
        <v>2182</v>
      </c>
      <c r="D132" s="11"/>
      <c r="E132" s="52">
        <v>0</v>
      </c>
      <c r="F132" s="53">
        <v>0</v>
      </c>
      <c r="G132" s="53">
        <v>0</v>
      </c>
      <c r="H132" s="53">
        <v>0</v>
      </c>
      <c r="I132" s="60">
        <v>0</v>
      </c>
      <c r="J132" s="11"/>
      <c r="K132" s="52">
        <v>3328447603.5500002</v>
      </c>
      <c r="L132" s="53">
        <v>0</v>
      </c>
      <c r="M132" s="53">
        <v>0</v>
      </c>
      <c r="N132" s="53">
        <v>20507.88</v>
      </c>
      <c r="O132" s="60">
        <v>3328427095.6700001</v>
      </c>
      <c r="P132" s="11"/>
      <c r="Q132" s="52">
        <v>405920205.5</v>
      </c>
      <c r="R132" s="53">
        <v>0</v>
      </c>
      <c r="S132" s="53">
        <v>0</v>
      </c>
      <c r="T132" s="53">
        <v>203953.03</v>
      </c>
      <c r="U132" s="60">
        <v>405716252.47000003</v>
      </c>
      <c r="V132" s="6"/>
    </row>
    <row r="133" spans="2:22" ht="25.5" customHeight="1">
      <c r="B133" s="1"/>
      <c r="C133" s="57" t="s">
        <v>2183</v>
      </c>
      <c r="D133" s="12"/>
      <c r="E133" s="56">
        <v>0</v>
      </c>
      <c r="F133" s="57">
        <v>0</v>
      </c>
      <c r="G133" s="57">
        <v>0</v>
      </c>
      <c r="H133" s="57">
        <v>0</v>
      </c>
      <c r="I133" s="59">
        <v>0</v>
      </c>
      <c r="J133" s="12"/>
      <c r="K133" s="56">
        <v>0</v>
      </c>
      <c r="L133" s="57">
        <v>0</v>
      </c>
      <c r="M133" s="57">
        <v>0</v>
      </c>
      <c r="N133" s="57">
        <v>0</v>
      </c>
      <c r="O133" s="59">
        <v>0</v>
      </c>
      <c r="P133" s="12"/>
      <c r="Q133" s="56">
        <v>5952.72</v>
      </c>
      <c r="R133" s="57">
        <v>0</v>
      </c>
      <c r="S133" s="57">
        <v>0</v>
      </c>
      <c r="T133" s="57">
        <v>1844.97</v>
      </c>
      <c r="U133" s="59">
        <v>4107.75</v>
      </c>
      <c r="V133" s="6"/>
    </row>
    <row r="134" spans="2:22" ht="25.5" customHeight="1">
      <c r="B134" s="1"/>
      <c r="C134" s="53" t="s">
        <v>2184</v>
      </c>
      <c r="D134" s="11"/>
      <c r="E134" s="52">
        <v>0</v>
      </c>
      <c r="F134" s="53">
        <v>0</v>
      </c>
      <c r="G134" s="53">
        <v>0</v>
      </c>
      <c r="H134" s="53">
        <v>0</v>
      </c>
      <c r="I134" s="60">
        <v>0</v>
      </c>
      <c r="J134" s="11"/>
      <c r="K134" s="52">
        <v>866532927.53999996</v>
      </c>
      <c r="L134" s="53">
        <v>0</v>
      </c>
      <c r="M134" s="53">
        <v>0</v>
      </c>
      <c r="N134" s="53">
        <v>0</v>
      </c>
      <c r="O134" s="60">
        <v>866532927.53999996</v>
      </c>
      <c r="P134" s="11"/>
      <c r="Q134" s="52">
        <v>84318280.510000005</v>
      </c>
      <c r="R134" s="53">
        <v>0</v>
      </c>
      <c r="S134" s="53">
        <v>0</v>
      </c>
      <c r="T134" s="53">
        <v>4563.08</v>
      </c>
      <c r="U134" s="60">
        <v>84313717.430000007</v>
      </c>
      <c r="V134" s="6"/>
    </row>
    <row r="135" spans="2:22" ht="25.5" customHeight="1">
      <c r="B135" s="1"/>
      <c r="C135" s="57" t="s">
        <v>2185</v>
      </c>
      <c r="D135" s="12"/>
      <c r="E135" s="56">
        <v>0</v>
      </c>
      <c r="F135" s="57">
        <v>0</v>
      </c>
      <c r="G135" s="57">
        <v>0</v>
      </c>
      <c r="H135" s="57">
        <v>0</v>
      </c>
      <c r="I135" s="59">
        <v>0</v>
      </c>
      <c r="J135" s="12"/>
      <c r="K135" s="56">
        <v>866532927.53999996</v>
      </c>
      <c r="L135" s="57">
        <v>0</v>
      </c>
      <c r="M135" s="57">
        <v>0</v>
      </c>
      <c r="N135" s="57">
        <v>0</v>
      </c>
      <c r="O135" s="59">
        <v>866532927.53999996</v>
      </c>
      <c r="P135" s="12"/>
      <c r="Q135" s="56">
        <v>81834049.870000005</v>
      </c>
      <c r="R135" s="57">
        <v>0</v>
      </c>
      <c r="S135" s="57">
        <v>0</v>
      </c>
      <c r="T135" s="57">
        <v>4563.08</v>
      </c>
      <c r="U135" s="59">
        <v>81829486.790000007</v>
      </c>
      <c r="V135" s="6"/>
    </row>
    <row r="136" spans="2:22" ht="25.5" customHeight="1">
      <c r="B136" s="1"/>
      <c r="C136" s="53" t="s">
        <v>2186</v>
      </c>
      <c r="D136" s="11"/>
      <c r="E136" s="52">
        <v>0</v>
      </c>
      <c r="F136" s="53">
        <v>0</v>
      </c>
      <c r="G136" s="53">
        <v>0</v>
      </c>
      <c r="H136" s="53">
        <v>0</v>
      </c>
      <c r="I136" s="60">
        <v>0</v>
      </c>
      <c r="J136" s="11"/>
      <c r="K136" s="52">
        <v>0</v>
      </c>
      <c r="L136" s="53">
        <v>0</v>
      </c>
      <c r="M136" s="53">
        <v>0</v>
      </c>
      <c r="N136" s="53">
        <v>0</v>
      </c>
      <c r="O136" s="60">
        <v>0</v>
      </c>
      <c r="P136" s="11"/>
      <c r="Q136" s="52">
        <v>2484230.64</v>
      </c>
      <c r="R136" s="53">
        <v>0</v>
      </c>
      <c r="S136" s="53">
        <v>0</v>
      </c>
      <c r="T136" s="53">
        <v>0</v>
      </c>
      <c r="U136" s="60">
        <v>2484230.64</v>
      </c>
      <c r="V136" s="6"/>
    </row>
    <row r="137" spans="2:22" ht="25.5" customHeight="1">
      <c r="B137" s="1"/>
      <c r="C137" s="57" t="s">
        <v>2187</v>
      </c>
      <c r="D137" s="12"/>
      <c r="E137" s="56">
        <v>2801598083.8000002</v>
      </c>
      <c r="F137" s="57">
        <v>0</v>
      </c>
      <c r="G137" s="57">
        <v>0</v>
      </c>
      <c r="H137" s="57">
        <v>-3894.11</v>
      </c>
      <c r="I137" s="59">
        <v>2801594189.6900001</v>
      </c>
      <c r="J137" s="12"/>
      <c r="K137" s="56">
        <v>1940155.47</v>
      </c>
      <c r="L137" s="57">
        <v>0</v>
      </c>
      <c r="M137" s="57">
        <v>0</v>
      </c>
      <c r="N137" s="57">
        <v>0</v>
      </c>
      <c r="O137" s="59">
        <v>1940155.47</v>
      </c>
      <c r="P137" s="12"/>
      <c r="Q137" s="56">
        <v>0</v>
      </c>
      <c r="R137" s="57">
        <v>0</v>
      </c>
      <c r="S137" s="57">
        <v>0</v>
      </c>
      <c r="T137" s="57">
        <v>0</v>
      </c>
      <c r="U137" s="59">
        <v>0</v>
      </c>
      <c r="V137" s="6"/>
    </row>
    <row r="138" spans="2:22">
      <c r="B138" s="1"/>
      <c r="C138" s="53" t="s">
        <v>2188</v>
      </c>
      <c r="D138" s="11"/>
      <c r="E138" s="52">
        <v>59039253.560000002</v>
      </c>
      <c r="F138" s="53">
        <v>0</v>
      </c>
      <c r="G138" s="53">
        <v>0</v>
      </c>
      <c r="H138" s="53">
        <v>0</v>
      </c>
      <c r="I138" s="60">
        <v>59039253.560000002</v>
      </c>
      <c r="J138" s="11"/>
      <c r="K138" s="52">
        <v>1054440.4099999999</v>
      </c>
      <c r="L138" s="53">
        <v>0</v>
      </c>
      <c r="M138" s="53">
        <v>0</v>
      </c>
      <c r="N138" s="53">
        <v>0</v>
      </c>
      <c r="O138" s="60">
        <v>1054440.4099999999</v>
      </c>
      <c r="P138" s="11"/>
      <c r="Q138" s="52">
        <v>0</v>
      </c>
      <c r="R138" s="53">
        <v>0</v>
      </c>
      <c r="S138" s="53">
        <v>0</v>
      </c>
      <c r="T138" s="53">
        <v>0</v>
      </c>
      <c r="U138" s="60">
        <v>0</v>
      </c>
      <c r="V138" s="6"/>
    </row>
    <row r="139" spans="2:22">
      <c r="B139" s="1"/>
      <c r="C139" s="57" t="s">
        <v>2189</v>
      </c>
      <c r="D139" s="12"/>
      <c r="E139" s="56">
        <v>59039253.560000002</v>
      </c>
      <c r="F139" s="57">
        <v>0</v>
      </c>
      <c r="G139" s="57">
        <v>0</v>
      </c>
      <c r="H139" s="57">
        <v>0</v>
      </c>
      <c r="I139" s="59">
        <v>59039253.560000002</v>
      </c>
      <c r="J139" s="12"/>
      <c r="K139" s="56">
        <v>1054440.4099999999</v>
      </c>
      <c r="L139" s="57">
        <v>0</v>
      </c>
      <c r="M139" s="57">
        <v>0</v>
      </c>
      <c r="N139" s="57">
        <v>0</v>
      </c>
      <c r="O139" s="59">
        <v>1054440.4099999999</v>
      </c>
      <c r="P139" s="12"/>
      <c r="Q139" s="56">
        <v>0</v>
      </c>
      <c r="R139" s="57">
        <v>0</v>
      </c>
      <c r="S139" s="57">
        <v>0</v>
      </c>
      <c r="T139" s="57">
        <v>0</v>
      </c>
      <c r="U139" s="59">
        <v>0</v>
      </c>
      <c r="V139" s="6"/>
    </row>
    <row r="140" spans="2:22">
      <c r="B140" s="1"/>
      <c r="C140" s="53" t="s">
        <v>2190</v>
      </c>
      <c r="D140" s="11"/>
      <c r="E140" s="52">
        <v>0</v>
      </c>
      <c r="F140" s="53">
        <v>0</v>
      </c>
      <c r="G140" s="53">
        <v>0</v>
      </c>
      <c r="H140" s="53">
        <v>0</v>
      </c>
      <c r="I140" s="60">
        <v>0</v>
      </c>
      <c r="J140" s="11"/>
      <c r="K140" s="52">
        <v>0</v>
      </c>
      <c r="L140" s="53">
        <v>0</v>
      </c>
      <c r="M140" s="53">
        <v>0</v>
      </c>
      <c r="N140" s="53">
        <v>0</v>
      </c>
      <c r="O140" s="60">
        <v>0</v>
      </c>
      <c r="P140" s="11"/>
      <c r="Q140" s="52">
        <v>0</v>
      </c>
      <c r="R140" s="53">
        <v>0</v>
      </c>
      <c r="S140" s="53">
        <v>0</v>
      </c>
      <c r="T140" s="53">
        <v>0</v>
      </c>
      <c r="U140" s="60">
        <v>0</v>
      </c>
      <c r="V140" s="6"/>
    </row>
    <row r="141" spans="2:22">
      <c r="B141" s="1"/>
      <c r="C141" s="57" t="s">
        <v>2191</v>
      </c>
      <c r="D141" s="12"/>
      <c r="E141" s="56">
        <v>8052151.21</v>
      </c>
      <c r="F141" s="57">
        <v>0</v>
      </c>
      <c r="G141" s="57">
        <v>0</v>
      </c>
      <c r="H141" s="57">
        <v>0</v>
      </c>
      <c r="I141" s="59">
        <v>8052151.21</v>
      </c>
      <c r="J141" s="12"/>
      <c r="K141" s="56">
        <v>0</v>
      </c>
      <c r="L141" s="57">
        <v>0</v>
      </c>
      <c r="M141" s="57">
        <v>0</v>
      </c>
      <c r="N141" s="57">
        <v>0</v>
      </c>
      <c r="O141" s="59">
        <v>0</v>
      </c>
      <c r="P141" s="12"/>
      <c r="Q141" s="56">
        <v>0</v>
      </c>
      <c r="R141" s="57">
        <v>0</v>
      </c>
      <c r="S141" s="57">
        <v>0</v>
      </c>
      <c r="T141" s="57">
        <v>0</v>
      </c>
      <c r="U141" s="59">
        <v>0</v>
      </c>
      <c r="V141" s="6"/>
    </row>
    <row r="142" spans="2:22">
      <c r="B142" s="1"/>
      <c r="C142" s="53" t="s">
        <v>2192</v>
      </c>
      <c r="D142" s="11"/>
      <c r="E142" s="52">
        <v>8052151.21</v>
      </c>
      <c r="F142" s="53">
        <v>0</v>
      </c>
      <c r="G142" s="53">
        <v>0</v>
      </c>
      <c r="H142" s="53">
        <v>0</v>
      </c>
      <c r="I142" s="60">
        <v>8052151.21</v>
      </c>
      <c r="J142" s="11"/>
      <c r="K142" s="52">
        <v>0</v>
      </c>
      <c r="L142" s="53">
        <v>0</v>
      </c>
      <c r="M142" s="53">
        <v>0</v>
      </c>
      <c r="N142" s="53">
        <v>0</v>
      </c>
      <c r="O142" s="60">
        <v>0</v>
      </c>
      <c r="P142" s="11"/>
      <c r="Q142" s="52">
        <v>0</v>
      </c>
      <c r="R142" s="53">
        <v>0</v>
      </c>
      <c r="S142" s="53">
        <v>0</v>
      </c>
      <c r="T142" s="53">
        <v>0</v>
      </c>
      <c r="U142" s="60">
        <v>0</v>
      </c>
      <c r="V142" s="6"/>
    </row>
    <row r="143" spans="2:22" ht="25.5" customHeight="1">
      <c r="B143" s="1"/>
      <c r="C143" s="57" t="s">
        <v>2193</v>
      </c>
      <c r="D143" s="12"/>
      <c r="E143" s="56">
        <v>0</v>
      </c>
      <c r="F143" s="57">
        <v>0</v>
      </c>
      <c r="G143" s="57">
        <v>0</v>
      </c>
      <c r="H143" s="57">
        <v>0</v>
      </c>
      <c r="I143" s="59">
        <v>0</v>
      </c>
      <c r="J143" s="12"/>
      <c r="K143" s="56">
        <v>0</v>
      </c>
      <c r="L143" s="57">
        <v>0</v>
      </c>
      <c r="M143" s="57">
        <v>0</v>
      </c>
      <c r="N143" s="57">
        <v>0</v>
      </c>
      <c r="O143" s="59">
        <v>0</v>
      </c>
      <c r="P143" s="12"/>
      <c r="Q143" s="56">
        <v>0</v>
      </c>
      <c r="R143" s="57">
        <v>0</v>
      </c>
      <c r="S143" s="57">
        <v>0</v>
      </c>
      <c r="T143" s="57">
        <v>0</v>
      </c>
      <c r="U143" s="59">
        <v>0</v>
      </c>
      <c r="V143" s="6"/>
    </row>
    <row r="144" spans="2:22" ht="25.5" customHeight="1">
      <c r="B144" s="1"/>
      <c r="C144" s="53" t="s">
        <v>2194</v>
      </c>
      <c r="D144" s="11"/>
      <c r="E144" s="52">
        <v>0</v>
      </c>
      <c r="F144" s="53">
        <v>0</v>
      </c>
      <c r="G144" s="53">
        <v>0</v>
      </c>
      <c r="H144" s="53">
        <v>0</v>
      </c>
      <c r="I144" s="60">
        <v>0</v>
      </c>
      <c r="J144" s="11"/>
      <c r="K144" s="52">
        <v>0</v>
      </c>
      <c r="L144" s="53">
        <v>0</v>
      </c>
      <c r="M144" s="53">
        <v>0</v>
      </c>
      <c r="N144" s="53">
        <v>0</v>
      </c>
      <c r="O144" s="60">
        <v>0</v>
      </c>
      <c r="P144" s="11"/>
      <c r="Q144" s="52">
        <v>0</v>
      </c>
      <c r="R144" s="53">
        <v>0</v>
      </c>
      <c r="S144" s="53">
        <v>0</v>
      </c>
      <c r="T144" s="53">
        <v>0</v>
      </c>
      <c r="U144" s="60">
        <v>0</v>
      </c>
      <c r="V144" s="6"/>
    </row>
    <row r="145" spans="2:22" ht="25.5" customHeight="1">
      <c r="B145" s="1"/>
      <c r="C145" s="57" t="s">
        <v>2195</v>
      </c>
      <c r="D145" s="12"/>
      <c r="E145" s="56">
        <v>0</v>
      </c>
      <c r="F145" s="57">
        <v>0</v>
      </c>
      <c r="G145" s="57">
        <v>0</v>
      </c>
      <c r="H145" s="57">
        <v>0</v>
      </c>
      <c r="I145" s="59">
        <v>0</v>
      </c>
      <c r="J145" s="12"/>
      <c r="K145" s="56">
        <v>0</v>
      </c>
      <c r="L145" s="57">
        <v>0</v>
      </c>
      <c r="M145" s="57">
        <v>0</v>
      </c>
      <c r="N145" s="57">
        <v>0</v>
      </c>
      <c r="O145" s="59">
        <v>0</v>
      </c>
      <c r="P145" s="12"/>
      <c r="Q145" s="56">
        <v>0</v>
      </c>
      <c r="R145" s="57">
        <v>0</v>
      </c>
      <c r="S145" s="57">
        <v>0</v>
      </c>
      <c r="T145" s="57">
        <v>0</v>
      </c>
      <c r="U145" s="59">
        <v>0</v>
      </c>
      <c r="V145" s="6"/>
    </row>
    <row r="146" spans="2:22" ht="25.5" customHeight="1">
      <c r="B146" s="1"/>
      <c r="C146" s="53" t="s">
        <v>2196</v>
      </c>
      <c r="D146" s="11"/>
      <c r="E146" s="52">
        <v>0</v>
      </c>
      <c r="F146" s="53">
        <v>0</v>
      </c>
      <c r="G146" s="53">
        <v>0</v>
      </c>
      <c r="H146" s="53">
        <v>0</v>
      </c>
      <c r="I146" s="60">
        <v>0</v>
      </c>
      <c r="J146" s="11"/>
      <c r="K146" s="52">
        <v>0</v>
      </c>
      <c r="L146" s="53">
        <v>0</v>
      </c>
      <c r="M146" s="53">
        <v>0</v>
      </c>
      <c r="N146" s="53">
        <v>0</v>
      </c>
      <c r="O146" s="60">
        <v>0</v>
      </c>
      <c r="P146" s="11"/>
      <c r="Q146" s="52">
        <v>0</v>
      </c>
      <c r="R146" s="53">
        <v>0</v>
      </c>
      <c r="S146" s="53">
        <v>0</v>
      </c>
      <c r="T146" s="53">
        <v>0</v>
      </c>
      <c r="U146" s="60">
        <v>0</v>
      </c>
      <c r="V146" s="6"/>
    </row>
    <row r="147" spans="2:22">
      <c r="B147" s="1"/>
      <c r="C147" s="57" t="s">
        <v>2197</v>
      </c>
      <c r="D147" s="12"/>
      <c r="E147" s="56">
        <v>2725158205.54</v>
      </c>
      <c r="F147" s="57">
        <v>0</v>
      </c>
      <c r="G147" s="57">
        <v>0</v>
      </c>
      <c r="H147" s="57">
        <v>0</v>
      </c>
      <c r="I147" s="59">
        <v>2725158205.54</v>
      </c>
      <c r="J147" s="12"/>
      <c r="K147" s="56">
        <v>885715.06</v>
      </c>
      <c r="L147" s="57">
        <v>0</v>
      </c>
      <c r="M147" s="57">
        <v>0</v>
      </c>
      <c r="N147" s="57">
        <v>0</v>
      </c>
      <c r="O147" s="59">
        <v>885715.06</v>
      </c>
      <c r="P147" s="12"/>
      <c r="Q147" s="56">
        <v>0</v>
      </c>
      <c r="R147" s="57">
        <v>0</v>
      </c>
      <c r="S147" s="57">
        <v>0</v>
      </c>
      <c r="T147" s="57">
        <v>0</v>
      </c>
      <c r="U147" s="59">
        <v>0</v>
      </c>
      <c r="V147" s="6"/>
    </row>
    <row r="148" spans="2:22">
      <c r="B148" s="1"/>
      <c r="C148" s="53" t="s">
        <v>2198</v>
      </c>
      <c r="D148" s="11"/>
      <c r="E148" s="52">
        <v>2725158205.54</v>
      </c>
      <c r="F148" s="53">
        <v>0</v>
      </c>
      <c r="G148" s="53">
        <v>0</v>
      </c>
      <c r="H148" s="53">
        <v>0</v>
      </c>
      <c r="I148" s="60">
        <v>2725158205.54</v>
      </c>
      <c r="J148" s="11"/>
      <c r="K148" s="52">
        <v>885715.06</v>
      </c>
      <c r="L148" s="53">
        <v>0</v>
      </c>
      <c r="M148" s="53">
        <v>0</v>
      </c>
      <c r="N148" s="53">
        <v>0</v>
      </c>
      <c r="O148" s="60">
        <v>885715.06</v>
      </c>
      <c r="P148" s="11"/>
      <c r="Q148" s="52">
        <v>0</v>
      </c>
      <c r="R148" s="53">
        <v>0</v>
      </c>
      <c r="S148" s="53">
        <v>0</v>
      </c>
      <c r="T148" s="53">
        <v>0</v>
      </c>
      <c r="U148" s="60">
        <v>0</v>
      </c>
      <c r="V148" s="6"/>
    </row>
    <row r="149" spans="2:22" ht="25.5" customHeight="1">
      <c r="B149" s="1"/>
      <c r="C149" s="57" t="s">
        <v>2199</v>
      </c>
      <c r="D149" s="12"/>
      <c r="E149" s="56">
        <v>0</v>
      </c>
      <c r="F149" s="57">
        <v>0</v>
      </c>
      <c r="G149" s="57">
        <v>0</v>
      </c>
      <c r="H149" s="57">
        <v>0</v>
      </c>
      <c r="I149" s="59">
        <v>0</v>
      </c>
      <c r="J149" s="12"/>
      <c r="K149" s="56">
        <v>0</v>
      </c>
      <c r="L149" s="57">
        <v>0</v>
      </c>
      <c r="M149" s="57">
        <v>0</v>
      </c>
      <c r="N149" s="57">
        <v>0</v>
      </c>
      <c r="O149" s="59">
        <v>0</v>
      </c>
      <c r="P149" s="12"/>
      <c r="Q149" s="56">
        <v>0</v>
      </c>
      <c r="R149" s="57">
        <v>0</v>
      </c>
      <c r="S149" s="57">
        <v>0</v>
      </c>
      <c r="T149" s="57">
        <v>0</v>
      </c>
      <c r="U149" s="59">
        <v>0</v>
      </c>
      <c r="V149" s="6"/>
    </row>
    <row r="150" spans="2:22">
      <c r="B150" s="1"/>
      <c r="C150" s="53" t="s">
        <v>2200</v>
      </c>
      <c r="D150" s="11"/>
      <c r="E150" s="52">
        <v>0</v>
      </c>
      <c r="F150" s="53">
        <v>0</v>
      </c>
      <c r="G150" s="53">
        <v>0</v>
      </c>
      <c r="H150" s="53">
        <v>0</v>
      </c>
      <c r="I150" s="60">
        <v>0</v>
      </c>
      <c r="J150" s="11"/>
      <c r="K150" s="52">
        <v>0</v>
      </c>
      <c r="L150" s="53">
        <v>0</v>
      </c>
      <c r="M150" s="53">
        <v>0</v>
      </c>
      <c r="N150" s="53">
        <v>0</v>
      </c>
      <c r="O150" s="60">
        <v>0</v>
      </c>
      <c r="P150" s="11"/>
      <c r="Q150" s="52">
        <v>0</v>
      </c>
      <c r="R150" s="53">
        <v>0</v>
      </c>
      <c r="S150" s="53">
        <v>0</v>
      </c>
      <c r="T150" s="53">
        <v>0</v>
      </c>
      <c r="U150" s="60">
        <v>0</v>
      </c>
      <c r="V150" s="6"/>
    </row>
    <row r="151" spans="2:22">
      <c r="B151" s="1"/>
      <c r="C151" s="57" t="s">
        <v>2201</v>
      </c>
      <c r="D151" s="12"/>
      <c r="E151" s="56">
        <v>0</v>
      </c>
      <c r="F151" s="57">
        <v>0</v>
      </c>
      <c r="G151" s="57">
        <v>0</v>
      </c>
      <c r="H151" s="57">
        <v>0</v>
      </c>
      <c r="I151" s="59">
        <v>0</v>
      </c>
      <c r="J151" s="12"/>
      <c r="K151" s="56">
        <v>0</v>
      </c>
      <c r="L151" s="57">
        <v>0</v>
      </c>
      <c r="M151" s="57">
        <v>0</v>
      </c>
      <c r="N151" s="57">
        <v>0</v>
      </c>
      <c r="O151" s="59">
        <v>0</v>
      </c>
      <c r="P151" s="12"/>
      <c r="Q151" s="56">
        <v>0</v>
      </c>
      <c r="R151" s="57">
        <v>0</v>
      </c>
      <c r="S151" s="57">
        <v>0</v>
      </c>
      <c r="T151" s="57">
        <v>0</v>
      </c>
      <c r="U151" s="59">
        <v>0</v>
      </c>
      <c r="V151" s="6"/>
    </row>
    <row r="152" spans="2:22" ht="25.5" customHeight="1">
      <c r="B152" s="1"/>
      <c r="C152" s="53" t="s">
        <v>2202</v>
      </c>
      <c r="D152" s="11"/>
      <c r="E152" s="52">
        <v>0</v>
      </c>
      <c r="F152" s="53">
        <v>0</v>
      </c>
      <c r="G152" s="53">
        <v>0</v>
      </c>
      <c r="H152" s="53">
        <v>0</v>
      </c>
      <c r="I152" s="60">
        <v>0</v>
      </c>
      <c r="J152" s="11"/>
      <c r="K152" s="52">
        <v>0</v>
      </c>
      <c r="L152" s="53">
        <v>0</v>
      </c>
      <c r="M152" s="53">
        <v>0</v>
      </c>
      <c r="N152" s="53">
        <v>0</v>
      </c>
      <c r="O152" s="60">
        <v>0</v>
      </c>
      <c r="P152" s="11"/>
      <c r="Q152" s="52">
        <v>0</v>
      </c>
      <c r="R152" s="53">
        <v>0</v>
      </c>
      <c r="S152" s="53">
        <v>0</v>
      </c>
      <c r="T152" s="53">
        <v>0</v>
      </c>
      <c r="U152" s="60">
        <v>0</v>
      </c>
      <c r="V152" s="6"/>
    </row>
    <row r="153" spans="2:22" ht="25.5" customHeight="1">
      <c r="B153" s="1"/>
      <c r="C153" s="57" t="s">
        <v>2203</v>
      </c>
      <c r="D153" s="12"/>
      <c r="E153" s="56">
        <v>9348473.4900000002</v>
      </c>
      <c r="F153" s="57">
        <v>0</v>
      </c>
      <c r="G153" s="57">
        <v>0</v>
      </c>
      <c r="H153" s="57">
        <v>-3894.11</v>
      </c>
      <c r="I153" s="59">
        <v>9344579.3800000008</v>
      </c>
      <c r="J153" s="12"/>
      <c r="K153" s="56">
        <v>0</v>
      </c>
      <c r="L153" s="57">
        <v>0</v>
      </c>
      <c r="M153" s="57">
        <v>0</v>
      </c>
      <c r="N153" s="57">
        <v>0</v>
      </c>
      <c r="O153" s="59">
        <v>0</v>
      </c>
      <c r="P153" s="12"/>
      <c r="Q153" s="56">
        <v>0</v>
      </c>
      <c r="R153" s="57">
        <v>0</v>
      </c>
      <c r="S153" s="57">
        <v>0</v>
      </c>
      <c r="T153" s="57">
        <v>0</v>
      </c>
      <c r="U153" s="59">
        <v>0</v>
      </c>
      <c r="V153" s="6"/>
    </row>
    <row r="154" spans="2:22" ht="25.5" customHeight="1">
      <c r="B154" s="1"/>
      <c r="C154" s="53" t="s">
        <v>2204</v>
      </c>
      <c r="D154" s="11"/>
      <c r="E154" s="52">
        <v>9348473.4900000002</v>
      </c>
      <c r="F154" s="53">
        <v>0</v>
      </c>
      <c r="G154" s="53">
        <v>0</v>
      </c>
      <c r="H154" s="53">
        <v>-3894.11</v>
      </c>
      <c r="I154" s="60">
        <v>9344579.3800000008</v>
      </c>
      <c r="J154" s="11"/>
      <c r="K154" s="52">
        <v>0</v>
      </c>
      <c r="L154" s="53">
        <v>0</v>
      </c>
      <c r="M154" s="53">
        <v>0</v>
      </c>
      <c r="N154" s="53">
        <v>0</v>
      </c>
      <c r="O154" s="60">
        <v>0</v>
      </c>
      <c r="P154" s="11"/>
      <c r="Q154" s="52">
        <v>0</v>
      </c>
      <c r="R154" s="53">
        <v>0</v>
      </c>
      <c r="S154" s="53">
        <v>0</v>
      </c>
      <c r="T154" s="53">
        <v>0</v>
      </c>
      <c r="U154" s="60">
        <v>0</v>
      </c>
      <c r="V154" s="6"/>
    </row>
    <row r="155" spans="2:22" ht="25.5" customHeight="1">
      <c r="B155" s="1"/>
      <c r="C155" s="57" t="s">
        <v>2205</v>
      </c>
      <c r="D155" s="12"/>
      <c r="E155" s="56">
        <v>0</v>
      </c>
      <c r="F155" s="57">
        <v>0</v>
      </c>
      <c r="G155" s="57">
        <v>0</v>
      </c>
      <c r="H155" s="57">
        <v>0</v>
      </c>
      <c r="I155" s="59">
        <v>0</v>
      </c>
      <c r="J155" s="12"/>
      <c r="K155" s="56">
        <v>0</v>
      </c>
      <c r="L155" s="57">
        <v>0</v>
      </c>
      <c r="M155" s="57">
        <v>0</v>
      </c>
      <c r="N155" s="57">
        <v>0</v>
      </c>
      <c r="O155" s="59">
        <v>0</v>
      </c>
      <c r="P155" s="12"/>
      <c r="Q155" s="56">
        <v>0</v>
      </c>
      <c r="R155" s="57">
        <v>0</v>
      </c>
      <c r="S155" s="57">
        <v>0</v>
      </c>
      <c r="T155" s="57">
        <v>0</v>
      </c>
      <c r="U155" s="59">
        <v>0</v>
      </c>
      <c r="V155" s="6"/>
    </row>
    <row r="156" spans="2:22" ht="25.5" customHeight="1">
      <c r="B156" s="1"/>
      <c r="C156" s="53" t="s">
        <v>2206</v>
      </c>
      <c r="D156" s="11"/>
      <c r="E156" s="52">
        <v>0</v>
      </c>
      <c r="F156" s="53">
        <v>0</v>
      </c>
      <c r="G156" s="53">
        <v>0</v>
      </c>
      <c r="H156" s="53">
        <v>0</v>
      </c>
      <c r="I156" s="60">
        <v>0</v>
      </c>
      <c r="J156" s="11"/>
      <c r="K156" s="52">
        <v>27815726173.830002</v>
      </c>
      <c r="L156" s="53">
        <v>0</v>
      </c>
      <c r="M156" s="53">
        <v>0</v>
      </c>
      <c r="N156" s="53">
        <v>18690737.59</v>
      </c>
      <c r="O156" s="60">
        <v>27797035436.240002</v>
      </c>
      <c r="P156" s="11"/>
      <c r="Q156" s="52">
        <v>12094149352.01</v>
      </c>
      <c r="R156" s="53">
        <v>4579179.99</v>
      </c>
      <c r="S156" s="53">
        <v>166759.57999999999</v>
      </c>
      <c r="T156" s="53">
        <v>-10255282.59</v>
      </c>
      <c r="U156" s="60">
        <v>12099658695.030001</v>
      </c>
      <c r="V156" s="6"/>
    </row>
    <row r="157" spans="2:22" ht="25.5" customHeight="1">
      <c r="B157" s="1"/>
      <c r="C157" s="57" t="s">
        <v>2207</v>
      </c>
      <c r="D157" s="12"/>
      <c r="E157" s="56">
        <v>0</v>
      </c>
      <c r="F157" s="57">
        <v>0</v>
      </c>
      <c r="G157" s="57">
        <v>0</v>
      </c>
      <c r="H157" s="57">
        <v>0</v>
      </c>
      <c r="I157" s="59">
        <v>0</v>
      </c>
      <c r="J157" s="12"/>
      <c r="K157" s="56">
        <v>22010020044.790001</v>
      </c>
      <c r="L157" s="57">
        <v>0</v>
      </c>
      <c r="M157" s="57">
        <v>0</v>
      </c>
      <c r="N157" s="57">
        <v>15510972.51</v>
      </c>
      <c r="O157" s="59">
        <v>21994509072.279999</v>
      </c>
      <c r="P157" s="12"/>
      <c r="Q157" s="56">
        <v>11326487820.370001</v>
      </c>
      <c r="R157" s="57">
        <v>4579179.99</v>
      </c>
      <c r="S157" s="57">
        <v>166759.57999999999</v>
      </c>
      <c r="T157" s="57">
        <v>3468628.25</v>
      </c>
      <c r="U157" s="59">
        <v>11318273252.549999</v>
      </c>
      <c r="V157" s="6"/>
    </row>
    <row r="158" spans="2:22">
      <c r="B158" s="1"/>
      <c r="C158" s="53" t="s">
        <v>2208</v>
      </c>
      <c r="D158" s="11"/>
      <c r="E158" s="52">
        <v>0</v>
      </c>
      <c r="F158" s="53">
        <v>0</v>
      </c>
      <c r="G158" s="53">
        <v>0</v>
      </c>
      <c r="H158" s="53">
        <v>0</v>
      </c>
      <c r="I158" s="60">
        <v>0</v>
      </c>
      <c r="J158" s="11"/>
      <c r="K158" s="52">
        <v>16826645783.07</v>
      </c>
      <c r="L158" s="53">
        <v>0</v>
      </c>
      <c r="M158" s="53">
        <v>0</v>
      </c>
      <c r="N158" s="53">
        <v>6797380.5</v>
      </c>
      <c r="O158" s="60">
        <v>16819848402.57</v>
      </c>
      <c r="P158" s="11"/>
      <c r="Q158" s="52">
        <v>10085458954.379999</v>
      </c>
      <c r="R158" s="53">
        <v>4565795.47</v>
      </c>
      <c r="S158" s="53">
        <v>166759.57999999999</v>
      </c>
      <c r="T158" s="53">
        <v>3358797.08</v>
      </c>
      <c r="U158" s="60">
        <v>10077367602.25</v>
      </c>
      <c r="V158" s="6"/>
    </row>
    <row r="159" spans="2:22">
      <c r="B159" s="1"/>
      <c r="C159" s="57" t="s">
        <v>2209</v>
      </c>
      <c r="D159" s="12"/>
      <c r="E159" s="56">
        <v>0</v>
      </c>
      <c r="F159" s="57">
        <v>0</v>
      </c>
      <c r="G159" s="57">
        <v>0</v>
      </c>
      <c r="H159" s="57">
        <v>0</v>
      </c>
      <c r="I159" s="59">
        <v>0</v>
      </c>
      <c r="J159" s="12"/>
      <c r="K159" s="56">
        <v>3994755751.46</v>
      </c>
      <c r="L159" s="57">
        <v>0</v>
      </c>
      <c r="M159" s="57">
        <v>0</v>
      </c>
      <c r="N159" s="57">
        <v>6758806.3600000003</v>
      </c>
      <c r="O159" s="59">
        <v>3987996945.0999999</v>
      </c>
      <c r="P159" s="12"/>
      <c r="Q159" s="56">
        <v>1115008289.5799999</v>
      </c>
      <c r="R159" s="57">
        <v>13384.52</v>
      </c>
      <c r="S159" s="57">
        <v>0</v>
      </c>
      <c r="T159" s="57">
        <v>70945.399999999994</v>
      </c>
      <c r="U159" s="59">
        <v>1114923959.6600001</v>
      </c>
      <c r="V159" s="6"/>
    </row>
    <row r="160" spans="2:22">
      <c r="B160" s="1"/>
      <c r="C160" s="53" t="s">
        <v>2210</v>
      </c>
      <c r="D160" s="11"/>
      <c r="E160" s="52">
        <v>0</v>
      </c>
      <c r="F160" s="53">
        <v>0</v>
      </c>
      <c r="G160" s="53">
        <v>0</v>
      </c>
      <c r="H160" s="53">
        <v>0</v>
      </c>
      <c r="I160" s="60">
        <v>0</v>
      </c>
      <c r="J160" s="11"/>
      <c r="K160" s="52">
        <v>934383700.00999999</v>
      </c>
      <c r="L160" s="53">
        <v>0</v>
      </c>
      <c r="M160" s="53">
        <v>0</v>
      </c>
      <c r="N160" s="53">
        <v>1935827.45</v>
      </c>
      <c r="O160" s="60">
        <v>932447872.55999994</v>
      </c>
      <c r="P160" s="11"/>
      <c r="Q160" s="52">
        <v>109608495.69</v>
      </c>
      <c r="R160" s="53">
        <v>0</v>
      </c>
      <c r="S160" s="53">
        <v>0</v>
      </c>
      <c r="T160" s="53">
        <v>37800.400000000001</v>
      </c>
      <c r="U160" s="60">
        <v>109570695.29000001</v>
      </c>
      <c r="V160" s="6"/>
    </row>
    <row r="161" spans="2:22" ht="25.5" customHeight="1">
      <c r="B161" s="1"/>
      <c r="C161" s="57" t="s">
        <v>2211</v>
      </c>
      <c r="D161" s="12"/>
      <c r="E161" s="56">
        <v>0</v>
      </c>
      <c r="F161" s="57">
        <v>0</v>
      </c>
      <c r="G161" s="57">
        <v>0</v>
      </c>
      <c r="H161" s="57">
        <v>0</v>
      </c>
      <c r="I161" s="59">
        <v>0</v>
      </c>
      <c r="J161" s="12"/>
      <c r="K161" s="56">
        <v>160154565.72</v>
      </c>
      <c r="L161" s="57">
        <v>0</v>
      </c>
      <c r="M161" s="57">
        <v>0</v>
      </c>
      <c r="N161" s="57">
        <v>18958.2</v>
      </c>
      <c r="O161" s="59">
        <v>160135607.52000001</v>
      </c>
      <c r="P161" s="12"/>
      <c r="Q161" s="56">
        <v>9368337.5500000007</v>
      </c>
      <c r="R161" s="57">
        <v>0</v>
      </c>
      <c r="S161" s="57">
        <v>0</v>
      </c>
      <c r="T161" s="57">
        <v>0</v>
      </c>
      <c r="U161" s="59">
        <v>9368337.5500000007</v>
      </c>
      <c r="V161" s="6"/>
    </row>
    <row r="162" spans="2:22" ht="25.5" customHeight="1">
      <c r="B162" s="1"/>
      <c r="C162" s="53" t="s">
        <v>2212</v>
      </c>
      <c r="D162" s="11"/>
      <c r="E162" s="52">
        <v>0</v>
      </c>
      <c r="F162" s="53">
        <v>0</v>
      </c>
      <c r="G162" s="53">
        <v>0</v>
      </c>
      <c r="H162" s="53">
        <v>0</v>
      </c>
      <c r="I162" s="60">
        <v>0</v>
      </c>
      <c r="J162" s="11"/>
      <c r="K162" s="52">
        <v>93893542.969999999</v>
      </c>
      <c r="L162" s="53">
        <v>0</v>
      </c>
      <c r="M162" s="53">
        <v>0</v>
      </c>
      <c r="N162" s="53">
        <v>0</v>
      </c>
      <c r="O162" s="60">
        <v>93893542.969999999</v>
      </c>
      <c r="P162" s="11"/>
      <c r="Q162" s="52">
        <v>1170550.52</v>
      </c>
      <c r="R162" s="53">
        <v>0</v>
      </c>
      <c r="S162" s="53">
        <v>0</v>
      </c>
      <c r="T162" s="53">
        <v>1085.3699999999999</v>
      </c>
      <c r="U162" s="60">
        <v>1169465.1499999999</v>
      </c>
      <c r="V162" s="6"/>
    </row>
    <row r="163" spans="2:22" ht="25.5" customHeight="1">
      <c r="B163" s="1"/>
      <c r="C163" s="57" t="s">
        <v>2213</v>
      </c>
      <c r="D163" s="12"/>
      <c r="E163" s="56">
        <v>0</v>
      </c>
      <c r="F163" s="57">
        <v>0</v>
      </c>
      <c r="G163" s="57">
        <v>0</v>
      </c>
      <c r="H163" s="57">
        <v>0</v>
      </c>
      <c r="I163" s="59">
        <v>0</v>
      </c>
      <c r="J163" s="12"/>
      <c r="K163" s="56">
        <v>186701.56</v>
      </c>
      <c r="L163" s="57">
        <v>0</v>
      </c>
      <c r="M163" s="57">
        <v>0</v>
      </c>
      <c r="N163" s="57">
        <v>0</v>
      </c>
      <c r="O163" s="59">
        <v>186701.56</v>
      </c>
      <c r="P163" s="12"/>
      <c r="Q163" s="56">
        <v>5873192.6500000004</v>
      </c>
      <c r="R163" s="57">
        <v>0</v>
      </c>
      <c r="S163" s="57">
        <v>0</v>
      </c>
      <c r="T163" s="57">
        <v>0</v>
      </c>
      <c r="U163" s="59">
        <v>5873192.6500000004</v>
      </c>
      <c r="V163" s="6"/>
    </row>
    <row r="164" spans="2:22">
      <c r="B164" s="1"/>
      <c r="C164" s="53" t="s">
        <v>2214</v>
      </c>
      <c r="D164" s="11"/>
      <c r="E164" s="52">
        <v>0</v>
      </c>
      <c r="F164" s="53">
        <v>0</v>
      </c>
      <c r="G164" s="53">
        <v>0</v>
      </c>
      <c r="H164" s="53">
        <v>0</v>
      </c>
      <c r="I164" s="60">
        <v>0</v>
      </c>
      <c r="J164" s="11"/>
      <c r="K164" s="52">
        <v>41705.75</v>
      </c>
      <c r="L164" s="53">
        <v>0</v>
      </c>
      <c r="M164" s="53">
        <v>0</v>
      </c>
      <c r="N164" s="53">
        <v>0</v>
      </c>
      <c r="O164" s="60">
        <v>41705.75</v>
      </c>
      <c r="P164" s="11"/>
      <c r="Q164" s="52">
        <v>61472850.270000003</v>
      </c>
      <c r="R164" s="53">
        <v>0</v>
      </c>
      <c r="S164" s="53">
        <v>0</v>
      </c>
      <c r="T164" s="53">
        <v>58.47</v>
      </c>
      <c r="U164" s="60">
        <v>61472791.799999997</v>
      </c>
      <c r="V164" s="6"/>
    </row>
    <row r="165" spans="2:22">
      <c r="B165" s="1"/>
      <c r="C165" s="57" t="s">
        <v>2215</v>
      </c>
      <c r="D165" s="12"/>
      <c r="E165" s="56">
        <v>0</v>
      </c>
      <c r="F165" s="57">
        <v>0</v>
      </c>
      <c r="G165" s="57">
        <v>0</v>
      </c>
      <c r="H165" s="57">
        <v>0</v>
      </c>
      <c r="I165" s="59">
        <v>0</v>
      </c>
      <c r="J165" s="12"/>
      <c r="K165" s="56">
        <v>41705.75</v>
      </c>
      <c r="L165" s="57">
        <v>0</v>
      </c>
      <c r="M165" s="57">
        <v>0</v>
      </c>
      <c r="N165" s="57">
        <v>0</v>
      </c>
      <c r="O165" s="59">
        <v>41705.75</v>
      </c>
      <c r="P165" s="12"/>
      <c r="Q165" s="56">
        <v>60124580.890000001</v>
      </c>
      <c r="R165" s="57">
        <v>0</v>
      </c>
      <c r="S165" s="57">
        <v>0</v>
      </c>
      <c r="T165" s="57">
        <v>0</v>
      </c>
      <c r="U165" s="59">
        <v>60124580.890000001</v>
      </c>
      <c r="V165" s="6"/>
    </row>
    <row r="166" spans="2:22">
      <c r="B166" s="1"/>
      <c r="C166" s="53" t="s">
        <v>2216</v>
      </c>
      <c r="D166" s="11"/>
      <c r="E166" s="52">
        <v>0</v>
      </c>
      <c r="F166" s="53">
        <v>0</v>
      </c>
      <c r="G166" s="53">
        <v>0</v>
      </c>
      <c r="H166" s="53">
        <v>0</v>
      </c>
      <c r="I166" s="60">
        <v>0</v>
      </c>
      <c r="J166" s="11"/>
      <c r="K166" s="52">
        <v>0</v>
      </c>
      <c r="L166" s="53">
        <v>0</v>
      </c>
      <c r="M166" s="53">
        <v>0</v>
      </c>
      <c r="N166" s="53">
        <v>0</v>
      </c>
      <c r="O166" s="60">
        <v>0</v>
      </c>
      <c r="P166" s="11"/>
      <c r="Q166" s="52">
        <v>1168926.1100000001</v>
      </c>
      <c r="R166" s="53">
        <v>0</v>
      </c>
      <c r="S166" s="53">
        <v>0</v>
      </c>
      <c r="T166" s="53">
        <v>58.47</v>
      </c>
      <c r="U166" s="60">
        <v>1168867.6399999999</v>
      </c>
      <c r="V166" s="6"/>
    </row>
    <row r="167" spans="2:22">
      <c r="B167" s="1"/>
      <c r="C167" s="57" t="s">
        <v>2217</v>
      </c>
      <c r="D167" s="12"/>
      <c r="E167" s="56">
        <v>0</v>
      </c>
      <c r="F167" s="57">
        <v>0</v>
      </c>
      <c r="G167" s="57">
        <v>0</v>
      </c>
      <c r="H167" s="57">
        <v>0</v>
      </c>
      <c r="I167" s="59">
        <v>0</v>
      </c>
      <c r="J167" s="12"/>
      <c r="K167" s="56">
        <v>0</v>
      </c>
      <c r="L167" s="57">
        <v>0</v>
      </c>
      <c r="M167" s="57">
        <v>0</v>
      </c>
      <c r="N167" s="57">
        <v>0</v>
      </c>
      <c r="O167" s="59">
        <v>0</v>
      </c>
      <c r="P167" s="12"/>
      <c r="Q167" s="56">
        <v>139781.6</v>
      </c>
      <c r="R167" s="57">
        <v>0</v>
      </c>
      <c r="S167" s="57">
        <v>0</v>
      </c>
      <c r="T167" s="57">
        <v>0</v>
      </c>
      <c r="U167" s="59">
        <v>139781.6</v>
      </c>
      <c r="V167" s="6"/>
    </row>
    <row r="168" spans="2:22" ht="25.5" customHeight="1">
      <c r="B168" s="1"/>
      <c r="C168" s="53" t="s">
        <v>2218</v>
      </c>
      <c r="D168" s="11"/>
      <c r="E168" s="52">
        <v>0</v>
      </c>
      <c r="F168" s="53">
        <v>0</v>
      </c>
      <c r="G168" s="53">
        <v>0</v>
      </c>
      <c r="H168" s="53">
        <v>0</v>
      </c>
      <c r="I168" s="60">
        <v>0</v>
      </c>
      <c r="J168" s="11"/>
      <c r="K168" s="52">
        <v>0</v>
      </c>
      <c r="L168" s="53">
        <v>0</v>
      </c>
      <c r="M168" s="53">
        <v>0</v>
      </c>
      <c r="N168" s="53">
        <v>0</v>
      </c>
      <c r="O168" s="60">
        <v>0</v>
      </c>
      <c r="P168" s="11"/>
      <c r="Q168" s="52">
        <v>0</v>
      </c>
      <c r="R168" s="53">
        <v>0</v>
      </c>
      <c r="S168" s="53">
        <v>0</v>
      </c>
      <c r="T168" s="53">
        <v>0</v>
      </c>
      <c r="U168" s="60">
        <v>0</v>
      </c>
      <c r="V168" s="6"/>
    </row>
    <row r="169" spans="2:22" ht="25.5" customHeight="1">
      <c r="B169" s="1"/>
      <c r="C169" s="57" t="s">
        <v>2219</v>
      </c>
      <c r="D169" s="12"/>
      <c r="E169" s="56">
        <v>0</v>
      </c>
      <c r="F169" s="57">
        <v>0</v>
      </c>
      <c r="G169" s="57">
        <v>0</v>
      </c>
      <c r="H169" s="57">
        <v>0</v>
      </c>
      <c r="I169" s="59">
        <v>0</v>
      </c>
      <c r="J169" s="12"/>
      <c r="K169" s="56">
        <v>0</v>
      </c>
      <c r="L169" s="57">
        <v>0</v>
      </c>
      <c r="M169" s="57">
        <v>0</v>
      </c>
      <c r="N169" s="57">
        <v>0</v>
      </c>
      <c r="O169" s="59">
        <v>0</v>
      </c>
      <c r="P169" s="12"/>
      <c r="Q169" s="56">
        <v>0</v>
      </c>
      <c r="R169" s="57">
        <v>0</v>
      </c>
      <c r="S169" s="57">
        <v>0</v>
      </c>
      <c r="T169" s="57">
        <v>0</v>
      </c>
      <c r="U169" s="59">
        <v>0</v>
      </c>
      <c r="V169" s="6"/>
    </row>
    <row r="170" spans="2:22" ht="25.5" customHeight="1">
      <c r="B170" s="1"/>
      <c r="C170" s="53" t="s">
        <v>2220</v>
      </c>
      <c r="D170" s="11"/>
      <c r="E170" s="52">
        <v>0</v>
      </c>
      <c r="F170" s="53">
        <v>0</v>
      </c>
      <c r="G170" s="53">
        <v>0</v>
      </c>
      <c r="H170" s="53">
        <v>0</v>
      </c>
      <c r="I170" s="60">
        <v>0</v>
      </c>
      <c r="J170" s="11"/>
      <c r="K170" s="52">
        <v>0</v>
      </c>
      <c r="L170" s="53">
        <v>0</v>
      </c>
      <c r="M170" s="53">
        <v>0</v>
      </c>
      <c r="N170" s="53">
        <v>0</v>
      </c>
      <c r="O170" s="60">
        <v>0</v>
      </c>
      <c r="P170" s="11"/>
      <c r="Q170" s="52">
        <v>39561.67</v>
      </c>
      <c r="R170" s="53">
        <v>0</v>
      </c>
      <c r="S170" s="53">
        <v>0</v>
      </c>
      <c r="T170" s="53">
        <v>0</v>
      </c>
      <c r="U170" s="60">
        <v>39561.67</v>
      </c>
      <c r="V170" s="6"/>
    </row>
    <row r="171" spans="2:22" ht="25.5" customHeight="1">
      <c r="B171" s="1"/>
      <c r="C171" s="57" t="s">
        <v>2221</v>
      </c>
      <c r="D171" s="12"/>
      <c r="E171" s="56">
        <v>0</v>
      </c>
      <c r="F171" s="57">
        <v>0</v>
      </c>
      <c r="G171" s="57">
        <v>0</v>
      </c>
      <c r="H171" s="57">
        <v>0</v>
      </c>
      <c r="I171" s="59">
        <v>0</v>
      </c>
      <c r="J171" s="12"/>
      <c r="K171" s="56">
        <v>39791875.280000001</v>
      </c>
      <c r="L171" s="57">
        <v>0</v>
      </c>
      <c r="M171" s="57">
        <v>0</v>
      </c>
      <c r="N171" s="57">
        <v>25614.639999999999</v>
      </c>
      <c r="O171" s="59">
        <v>39766260.640000001</v>
      </c>
      <c r="P171" s="12"/>
      <c r="Q171" s="56">
        <v>552569191.01999998</v>
      </c>
      <c r="R171" s="57">
        <v>0</v>
      </c>
      <c r="S171" s="57">
        <v>0</v>
      </c>
      <c r="T171" s="57">
        <v>-13723969.310000001</v>
      </c>
      <c r="U171" s="59">
        <v>566293160.33000004</v>
      </c>
      <c r="V171" s="6"/>
    </row>
    <row r="172" spans="2:22">
      <c r="B172" s="1"/>
      <c r="C172" s="53" t="s">
        <v>2222</v>
      </c>
      <c r="D172" s="11"/>
      <c r="E172" s="52">
        <v>0</v>
      </c>
      <c r="F172" s="53">
        <v>0</v>
      </c>
      <c r="G172" s="53">
        <v>0</v>
      </c>
      <c r="H172" s="53">
        <v>0</v>
      </c>
      <c r="I172" s="60">
        <v>0</v>
      </c>
      <c r="J172" s="11"/>
      <c r="K172" s="52">
        <v>39791875.280000001</v>
      </c>
      <c r="L172" s="53">
        <v>0</v>
      </c>
      <c r="M172" s="53">
        <v>0</v>
      </c>
      <c r="N172" s="53">
        <v>25614.639999999999</v>
      </c>
      <c r="O172" s="60">
        <v>39766260.640000001</v>
      </c>
      <c r="P172" s="11"/>
      <c r="Q172" s="52">
        <v>530947826.64999998</v>
      </c>
      <c r="R172" s="53">
        <v>0</v>
      </c>
      <c r="S172" s="53">
        <v>0</v>
      </c>
      <c r="T172" s="53">
        <v>-13723969.310000001</v>
      </c>
      <c r="U172" s="60">
        <v>544671795.96000004</v>
      </c>
      <c r="V172" s="6"/>
    </row>
    <row r="173" spans="2:22">
      <c r="B173" s="1"/>
      <c r="C173" s="57" t="s">
        <v>2223</v>
      </c>
      <c r="D173" s="12"/>
      <c r="E173" s="56">
        <v>0</v>
      </c>
      <c r="F173" s="57">
        <v>0</v>
      </c>
      <c r="G173" s="57">
        <v>0</v>
      </c>
      <c r="H173" s="57">
        <v>0</v>
      </c>
      <c r="I173" s="59">
        <v>0</v>
      </c>
      <c r="J173" s="12"/>
      <c r="K173" s="56">
        <v>0</v>
      </c>
      <c r="L173" s="57">
        <v>0</v>
      </c>
      <c r="M173" s="57">
        <v>0</v>
      </c>
      <c r="N173" s="57">
        <v>0</v>
      </c>
      <c r="O173" s="59">
        <v>0</v>
      </c>
      <c r="P173" s="12"/>
      <c r="Q173" s="56">
        <v>18579498.789999999</v>
      </c>
      <c r="R173" s="57">
        <v>0</v>
      </c>
      <c r="S173" s="57">
        <v>0</v>
      </c>
      <c r="T173" s="57">
        <v>0</v>
      </c>
      <c r="U173" s="59">
        <v>18579498.789999999</v>
      </c>
      <c r="V173" s="6"/>
    </row>
    <row r="174" spans="2:22">
      <c r="B174" s="1"/>
      <c r="C174" s="53" t="s">
        <v>2224</v>
      </c>
      <c r="D174" s="11"/>
      <c r="E174" s="52">
        <v>0</v>
      </c>
      <c r="F174" s="53">
        <v>0</v>
      </c>
      <c r="G174" s="53">
        <v>0</v>
      </c>
      <c r="H174" s="53">
        <v>0</v>
      </c>
      <c r="I174" s="60">
        <v>0</v>
      </c>
      <c r="J174" s="11"/>
      <c r="K174" s="52">
        <v>0</v>
      </c>
      <c r="L174" s="53">
        <v>0</v>
      </c>
      <c r="M174" s="53">
        <v>0</v>
      </c>
      <c r="N174" s="53">
        <v>0</v>
      </c>
      <c r="O174" s="60">
        <v>0</v>
      </c>
      <c r="P174" s="11"/>
      <c r="Q174" s="52">
        <v>1388247.2</v>
      </c>
      <c r="R174" s="53">
        <v>0</v>
      </c>
      <c r="S174" s="53">
        <v>0</v>
      </c>
      <c r="T174" s="53">
        <v>0</v>
      </c>
      <c r="U174" s="60">
        <v>1388247.2</v>
      </c>
      <c r="V174" s="6"/>
    </row>
    <row r="175" spans="2:22" ht="25.5" customHeight="1">
      <c r="B175" s="1"/>
      <c r="C175" s="57" t="s">
        <v>2225</v>
      </c>
      <c r="D175" s="12"/>
      <c r="E175" s="56">
        <v>0</v>
      </c>
      <c r="F175" s="57">
        <v>0</v>
      </c>
      <c r="G175" s="57">
        <v>0</v>
      </c>
      <c r="H175" s="57">
        <v>0</v>
      </c>
      <c r="I175" s="59">
        <v>0</v>
      </c>
      <c r="J175" s="12"/>
      <c r="K175" s="56">
        <v>0</v>
      </c>
      <c r="L175" s="57">
        <v>0</v>
      </c>
      <c r="M175" s="57">
        <v>0</v>
      </c>
      <c r="N175" s="57">
        <v>0</v>
      </c>
      <c r="O175" s="59">
        <v>0</v>
      </c>
      <c r="P175" s="12"/>
      <c r="Q175" s="56">
        <v>1187700.5</v>
      </c>
      <c r="R175" s="57">
        <v>0</v>
      </c>
      <c r="S175" s="57">
        <v>0</v>
      </c>
      <c r="T175" s="57">
        <v>0</v>
      </c>
      <c r="U175" s="59">
        <v>1187700.5</v>
      </c>
      <c r="V175" s="6"/>
    </row>
    <row r="176" spans="2:22" ht="25.5" customHeight="1">
      <c r="B176" s="1"/>
      <c r="C176" s="53" t="s">
        <v>2226</v>
      </c>
      <c r="D176" s="11"/>
      <c r="E176" s="52">
        <v>0</v>
      </c>
      <c r="F176" s="53">
        <v>0</v>
      </c>
      <c r="G176" s="53">
        <v>0</v>
      </c>
      <c r="H176" s="53">
        <v>0</v>
      </c>
      <c r="I176" s="60">
        <v>0</v>
      </c>
      <c r="J176" s="11"/>
      <c r="K176" s="52">
        <v>0</v>
      </c>
      <c r="L176" s="53">
        <v>0</v>
      </c>
      <c r="M176" s="53">
        <v>0</v>
      </c>
      <c r="N176" s="53">
        <v>0</v>
      </c>
      <c r="O176" s="60">
        <v>0</v>
      </c>
      <c r="P176" s="11"/>
      <c r="Q176" s="52">
        <v>465917.88</v>
      </c>
      <c r="R176" s="53">
        <v>0</v>
      </c>
      <c r="S176" s="53">
        <v>0</v>
      </c>
      <c r="T176" s="53">
        <v>0</v>
      </c>
      <c r="U176" s="60">
        <v>465917.88</v>
      </c>
      <c r="V176" s="6"/>
    </row>
    <row r="177" spans="2:22" ht="25.5" customHeight="1">
      <c r="B177" s="1"/>
      <c r="C177" s="57" t="s">
        <v>2227</v>
      </c>
      <c r="D177" s="12"/>
      <c r="E177" s="56">
        <v>0</v>
      </c>
      <c r="F177" s="57">
        <v>0</v>
      </c>
      <c r="G177" s="57">
        <v>0</v>
      </c>
      <c r="H177" s="57">
        <v>0</v>
      </c>
      <c r="I177" s="59">
        <v>0</v>
      </c>
      <c r="J177" s="12"/>
      <c r="K177" s="56">
        <v>0</v>
      </c>
      <c r="L177" s="57">
        <v>0</v>
      </c>
      <c r="M177" s="57">
        <v>0</v>
      </c>
      <c r="N177" s="57">
        <v>0</v>
      </c>
      <c r="O177" s="59">
        <v>0</v>
      </c>
      <c r="P177" s="12"/>
      <c r="Q177" s="56">
        <v>0</v>
      </c>
      <c r="R177" s="57">
        <v>0</v>
      </c>
      <c r="S177" s="57">
        <v>0</v>
      </c>
      <c r="T177" s="57">
        <v>0</v>
      </c>
      <c r="U177" s="59">
        <v>0</v>
      </c>
      <c r="V177" s="6"/>
    </row>
    <row r="178" spans="2:22" ht="25.5" customHeight="1">
      <c r="B178" s="1"/>
      <c r="C178" s="53" t="s">
        <v>2228</v>
      </c>
      <c r="D178" s="11"/>
      <c r="E178" s="52">
        <v>0</v>
      </c>
      <c r="F178" s="53">
        <v>0</v>
      </c>
      <c r="G178" s="53">
        <v>0</v>
      </c>
      <c r="H178" s="53">
        <v>0</v>
      </c>
      <c r="I178" s="60">
        <v>0</v>
      </c>
      <c r="J178" s="11"/>
      <c r="K178" s="52">
        <v>671.12</v>
      </c>
      <c r="L178" s="53">
        <v>0</v>
      </c>
      <c r="M178" s="53">
        <v>0</v>
      </c>
      <c r="N178" s="53">
        <v>0</v>
      </c>
      <c r="O178" s="60">
        <v>671.12</v>
      </c>
      <c r="P178" s="11"/>
      <c r="Q178" s="52">
        <v>131758582.92</v>
      </c>
      <c r="R178" s="53">
        <v>0</v>
      </c>
      <c r="S178" s="53">
        <v>0</v>
      </c>
      <c r="T178" s="53">
        <v>0</v>
      </c>
      <c r="U178" s="60">
        <v>131758582.92</v>
      </c>
      <c r="V178" s="6"/>
    </row>
    <row r="179" spans="2:22" ht="25.5" customHeight="1">
      <c r="B179" s="1"/>
      <c r="C179" s="57" t="s">
        <v>2229</v>
      </c>
      <c r="D179" s="12"/>
      <c r="E179" s="56">
        <v>0</v>
      </c>
      <c r="F179" s="57">
        <v>0</v>
      </c>
      <c r="G179" s="57">
        <v>0</v>
      </c>
      <c r="H179" s="57">
        <v>0</v>
      </c>
      <c r="I179" s="59">
        <v>0</v>
      </c>
      <c r="J179" s="12"/>
      <c r="K179" s="56">
        <v>671.12</v>
      </c>
      <c r="L179" s="57">
        <v>0</v>
      </c>
      <c r="M179" s="57">
        <v>0</v>
      </c>
      <c r="N179" s="57">
        <v>0</v>
      </c>
      <c r="O179" s="59">
        <v>671.12</v>
      </c>
      <c r="P179" s="12"/>
      <c r="Q179" s="56">
        <v>127213332.7</v>
      </c>
      <c r="R179" s="57">
        <v>0</v>
      </c>
      <c r="S179" s="57">
        <v>0</v>
      </c>
      <c r="T179" s="57">
        <v>0</v>
      </c>
      <c r="U179" s="59">
        <v>127213332.7</v>
      </c>
      <c r="V179" s="6"/>
    </row>
    <row r="180" spans="2:22" ht="25.5" customHeight="1">
      <c r="B180" s="1"/>
      <c r="C180" s="53" t="s">
        <v>2230</v>
      </c>
      <c r="D180" s="11"/>
      <c r="E180" s="52">
        <v>0</v>
      </c>
      <c r="F180" s="53">
        <v>0</v>
      </c>
      <c r="G180" s="53">
        <v>0</v>
      </c>
      <c r="H180" s="53">
        <v>0</v>
      </c>
      <c r="I180" s="60">
        <v>0</v>
      </c>
      <c r="J180" s="11"/>
      <c r="K180" s="52">
        <v>0</v>
      </c>
      <c r="L180" s="53">
        <v>0</v>
      </c>
      <c r="M180" s="53">
        <v>0</v>
      </c>
      <c r="N180" s="53">
        <v>0</v>
      </c>
      <c r="O180" s="60">
        <v>0</v>
      </c>
      <c r="P180" s="11"/>
      <c r="Q180" s="52">
        <v>4152918.52</v>
      </c>
      <c r="R180" s="53">
        <v>0</v>
      </c>
      <c r="S180" s="53">
        <v>0</v>
      </c>
      <c r="T180" s="53">
        <v>0</v>
      </c>
      <c r="U180" s="60">
        <v>4152918.52</v>
      </c>
      <c r="V180" s="6"/>
    </row>
    <row r="181" spans="2:22" ht="25.5" customHeight="1">
      <c r="B181" s="1"/>
      <c r="C181" s="57" t="s">
        <v>2231</v>
      </c>
      <c r="D181" s="12"/>
      <c r="E181" s="56">
        <v>0</v>
      </c>
      <c r="F181" s="57">
        <v>0</v>
      </c>
      <c r="G181" s="57">
        <v>0</v>
      </c>
      <c r="H181" s="57">
        <v>0</v>
      </c>
      <c r="I181" s="59">
        <v>0</v>
      </c>
      <c r="J181" s="12"/>
      <c r="K181" s="56">
        <v>0</v>
      </c>
      <c r="L181" s="57">
        <v>0</v>
      </c>
      <c r="M181" s="57">
        <v>0</v>
      </c>
      <c r="N181" s="57">
        <v>0</v>
      </c>
      <c r="O181" s="59">
        <v>0</v>
      </c>
      <c r="P181" s="12"/>
      <c r="Q181" s="56">
        <v>53770.04</v>
      </c>
      <c r="R181" s="57">
        <v>0</v>
      </c>
      <c r="S181" s="57">
        <v>0</v>
      </c>
      <c r="T181" s="57">
        <v>0</v>
      </c>
      <c r="U181" s="59">
        <v>53770.04</v>
      </c>
      <c r="V181" s="6"/>
    </row>
    <row r="182" spans="2:22" ht="25.5" customHeight="1">
      <c r="B182" s="1"/>
      <c r="C182" s="53" t="s">
        <v>2232</v>
      </c>
      <c r="D182" s="11"/>
      <c r="E182" s="52">
        <v>0</v>
      </c>
      <c r="F182" s="53">
        <v>0</v>
      </c>
      <c r="G182" s="53">
        <v>0</v>
      </c>
      <c r="H182" s="53">
        <v>0</v>
      </c>
      <c r="I182" s="60">
        <v>0</v>
      </c>
      <c r="J182" s="11"/>
      <c r="K182" s="52">
        <v>0</v>
      </c>
      <c r="L182" s="53">
        <v>0</v>
      </c>
      <c r="M182" s="53">
        <v>0</v>
      </c>
      <c r="N182" s="53">
        <v>0</v>
      </c>
      <c r="O182" s="60">
        <v>0</v>
      </c>
      <c r="P182" s="11"/>
      <c r="Q182" s="52">
        <v>5023.17</v>
      </c>
      <c r="R182" s="53">
        <v>0</v>
      </c>
      <c r="S182" s="53">
        <v>0</v>
      </c>
      <c r="T182" s="53">
        <v>0</v>
      </c>
      <c r="U182" s="60">
        <v>5023.17</v>
      </c>
      <c r="V182" s="6"/>
    </row>
    <row r="183" spans="2:22" ht="25.5" customHeight="1">
      <c r="B183" s="1"/>
      <c r="C183" s="57" t="s">
        <v>2233</v>
      </c>
      <c r="D183" s="12"/>
      <c r="E183" s="56">
        <v>0</v>
      </c>
      <c r="F183" s="57">
        <v>0</v>
      </c>
      <c r="G183" s="57">
        <v>0</v>
      </c>
      <c r="H183" s="57">
        <v>0</v>
      </c>
      <c r="I183" s="59">
        <v>0</v>
      </c>
      <c r="J183" s="12"/>
      <c r="K183" s="56">
        <v>0</v>
      </c>
      <c r="L183" s="57">
        <v>0</v>
      </c>
      <c r="M183" s="57">
        <v>0</v>
      </c>
      <c r="N183" s="57">
        <v>0</v>
      </c>
      <c r="O183" s="59">
        <v>0</v>
      </c>
      <c r="P183" s="12"/>
      <c r="Q183" s="56">
        <v>303643.63</v>
      </c>
      <c r="R183" s="57">
        <v>0</v>
      </c>
      <c r="S183" s="57">
        <v>0</v>
      </c>
      <c r="T183" s="57">
        <v>0</v>
      </c>
      <c r="U183" s="59">
        <v>303643.63</v>
      </c>
      <c r="V183" s="6"/>
    </row>
    <row r="184" spans="2:22" ht="25.5" customHeight="1">
      <c r="B184" s="1"/>
      <c r="C184" s="53" t="s">
        <v>2234</v>
      </c>
      <c r="D184" s="11"/>
      <c r="E184" s="52">
        <v>0</v>
      </c>
      <c r="F184" s="53">
        <v>0</v>
      </c>
      <c r="G184" s="53">
        <v>0</v>
      </c>
      <c r="H184" s="53">
        <v>0</v>
      </c>
      <c r="I184" s="60">
        <v>0</v>
      </c>
      <c r="J184" s="11"/>
      <c r="K184" s="52">
        <v>0</v>
      </c>
      <c r="L184" s="53">
        <v>0</v>
      </c>
      <c r="M184" s="53">
        <v>0</v>
      </c>
      <c r="N184" s="53">
        <v>0</v>
      </c>
      <c r="O184" s="60">
        <v>0</v>
      </c>
      <c r="P184" s="11"/>
      <c r="Q184" s="52">
        <v>29894.86</v>
      </c>
      <c r="R184" s="53">
        <v>0</v>
      </c>
      <c r="S184" s="53">
        <v>0</v>
      </c>
      <c r="T184" s="53">
        <v>0</v>
      </c>
      <c r="U184" s="60">
        <v>29894.86</v>
      </c>
      <c r="V184" s="6"/>
    </row>
    <row r="185" spans="2:22" ht="25.5" customHeight="1">
      <c r="B185" s="1"/>
      <c r="C185" s="57" t="s">
        <v>2235</v>
      </c>
      <c r="D185" s="12"/>
      <c r="E185" s="56">
        <v>0</v>
      </c>
      <c r="F185" s="57">
        <v>0</v>
      </c>
      <c r="G185" s="57">
        <v>0</v>
      </c>
      <c r="H185" s="57">
        <v>0</v>
      </c>
      <c r="I185" s="59">
        <v>0</v>
      </c>
      <c r="J185" s="12"/>
      <c r="K185" s="56">
        <v>5762711317.1499996</v>
      </c>
      <c r="L185" s="57">
        <v>0</v>
      </c>
      <c r="M185" s="57">
        <v>0</v>
      </c>
      <c r="N185" s="57">
        <v>3154150.44</v>
      </c>
      <c r="O185" s="59">
        <v>5759557166.71</v>
      </c>
      <c r="P185" s="12"/>
      <c r="Q185" s="56">
        <v>0</v>
      </c>
      <c r="R185" s="57">
        <v>0</v>
      </c>
      <c r="S185" s="57">
        <v>0</v>
      </c>
      <c r="T185" s="57">
        <v>0</v>
      </c>
      <c r="U185" s="59">
        <v>0</v>
      </c>
      <c r="V185" s="6"/>
    </row>
    <row r="186" spans="2:22">
      <c r="B186" s="1"/>
      <c r="C186" s="53" t="s">
        <v>2236</v>
      </c>
      <c r="D186" s="11"/>
      <c r="E186" s="52">
        <v>0</v>
      </c>
      <c r="F186" s="53">
        <v>0</v>
      </c>
      <c r="G186" s="53">
        <v>0</v>
      </c>
      <c r="H186" s="53">
        <v>0</v>
      </c>
      <c r="I186" s="60">
        <v>0</v>
      </c>
      <c r="J186" s="11"/>
      <c r="K186" s="52">
        <v>3983393420.04</v>
      </c>
      <c r="L186" s="53">
        <v>0</v>
      </c>
      <c r="M186" s="53">
        <v>0</v>
      </c>
      <c r="N186" s="53">
        <v>35127.57</v>
      </c>
      <c r="O186" s="60">
        <v>3983358292.4699998</v>
      </c>
      <c r="P186" s="11"/>
      <c r="Q186" s="52">
        <v>0</v>
      </c>
      <c r="R186" s="53">
        <v>0</v>
      </c>
      <c r="S186" s="53">
        <v>0</v>
      </c>
      <c r="T186" s="53">
        <v>0</v>
      </c>
      <c r="U186" s="60">
        <v>0</v>
      </c>
      <c r="V186" s="6"/>
    </row>
    <row r="187" spans="2:22">
      <c r="B187" s="1"/>
      <c r="C187" s="57" t="s">
        <v>2237</v>
      </c>
      <c r="D187" s="12"/>
      <c r="E187" s="56">
        <v>0</v>
      </c>
      <c r="F187" s="57">
        <v>0</v>
      </c>
      <c r="G187" s="57">
        <v>0</v>
      </c>
      <c r="H187" s="57">
        <v>0</v>
      </c>
      <c r="I187" s="59">
        <v>0</v>
      </c>
      <c r="J187" s="12"/>
      <c r="K187" s="56">
        <v>1477835313.3599999</v>
      </c>
      <c r="L187" s="57">
        <v>0</v>
      </c>
      <c r="M187" s="57">
        <v>0</v>
      </c>
      <c r="N187" s="57">
        <v>2702267.47</v>
      </c>
      <c r="O187" s="59">
        <v>1475133045.8900001</v>
      </c>
      <c r="P187" s="12"/>
      <c r="Q187" s="56">
        <v>0</v>
      </c>
      <c r="R187" s="57">
        <v>0</v>
      </c>
      <c r="S187" s="57">
        <v>0</v>
      </c>
      <c r="T187" s="57">
        <v>0</v>
      </c>
      <c r="U187" s="59">
        <v>0</v>
      </c>
      <c r="V187" s="6"/>
    </row>
    <row r="188" spans="2:22">
      <c r="B188" s="1"/>
      <c r="C188" s="53" t="s">
        <v>2238</v>
      </c>
      <c r="D188" s="11"/>
      <c r="E188" s="52">
        <v>0</v>
      </c>
      <c r="F188" s="53">
        <v>0</v>
      </c>
      <c r="G188" s="53">
        <v>0</v>
      </c>
      <c r="H188" s="53">
        <v>0</v>
      </c>
      <c r="I188" s="60">
        <v>0</v>
      </c>
      <c r="J188" s="11"/>
      <c r="K188" s="52">
        <v>301482583.75</v>
      </c>
      <c r="L188" s="53">
        <v>0</v>
      </c>
      <c r="M188" s="53">
        <v>0</v>
      </c>
      <c r="N188" s="53">
        <v>416755.4</v>
      </c>
      <c r="O188" s="60">
        <v>301065828.35000002</v>
      </c>
      <c r="P188" s="11"/>
      <c r="Q188" s="52">
        <v>0</v>
      </c>
      <c r="R188" s="53">
        <v>0</v>
      </c>
      <c r="S188" s="53">
        <v>0</v>
      </c>
      <c r="T188" s="53">
        <v>0</v>
      </c>
      <c r="U188" s="60">
        <v>0</v>
      </c>
      <c r="V188" s="6"/>
    </row>
    <row r="189" spans="2:22" ht="25.5" customHeight="1">
      <c r="B189" s="1"/>
      <c r="C189" s="57" t="s">
        <v>2239</v>
      </c>
      <c r="D189" s="12"/>
      <c r="E189" s="56">
        <v>0</v>
      </c>
      <c r="F189" s="57">
        <v>0</v>
      </c>
      <c r="G189" s="57">
        <v>0</v>
      </c>
      <c r="H189" s="57">
        <v>0</v>
      </c>
      <c r="I189" s="59">
        <v>0</v>
      </c>
      <c r="J189" s="12"/>
      <c r="K189" s="56">
        <v>0</v>
      </c>
      <c r="L189" s="57">
        <v>0</v>
      </c>
      <c r="M189" s="57">
        <v>0</v>
      </c>
      <c r="N189" s="57">
        <v>0</v>
      </c>
      <c r="O189" s="59">
        <v>0</v>
      </c>
      <c r="P189" s="12"/>
      <c r="Q189" s="56">
        <v>0</v>
      </c>
      <c r="R189" s="57">
        <v>0</v>
      </c>
      <c r="S189" s="57">
        <v>0</v>
      </c>
      <c r="T189" s="57">
        <v>0</v>
      </c>
      <c r="U189" s="59">
        <v>0</v>
      </c>
      <c r="V189" s="6"/>
    </row>
    <row r="190" spans="2:22" ht="25.5" customHeight="1">
      <c r="B190" s="1"/>
      <c r="C190" s="53" t="s">
        <v>2240</v>
      </c>
      <c r="D190" s="11"/>
      <c r="E190" s="52">
        <v>0</v>
      </c>
      <c r="F190" s="53">
        <v>0</v>
      </c>
      <c r="G190" s="53">
        <v>0</v>
      </c>
      <c r="H190" s="53">
        <v>0</v>
      </c>
      <c r="I190" s="60">
        <v>0</v>
      </c>
      <c r="J190" s="11"/>
      <c r="K190" s="52">
        <v>0</v>
      </c>
      <c r="L190" s="53">
        <v>0</v>
      </c>
      <c r="M190" s="53">
        <v>0</v>
      </c>
      <c r="N190" s="53">
        <v>0</v>
      </c>
      <c r="O190" s="60">
        <v>0</v>
      </c>
      <c r="P190" s="11"/>
      <c r="Q190" s="52">
        <v>0</v>
      </c>
      <c r="R190" s="53">
        <v>0</v>
      </c>
      <c r="S190" s="53">
        <v>0</v>
      </c>
      <c r="T190" s="53">
        <v>0</v>
      </c>
      <c r="U190" s="60">
        <v>0</v>
      </c>
      <c r="V190" s="6"/>
    </row>
    <row r="191" spans="2:22" ht="25.5" customHeight="1">
      <c r="B191" s="1"/>
      <c r="C191" s="57" t="s">
        <v>2241</v>
      </c>
      <c r="D191" s="12"/>
      <c r="E191" s="56">
        <v>0</v>
      </c>
      <c r="F191" s="57">
        <v>0</v>
      </c>
      <c r="G191" s="57">
        <v>0</v>
      </c>
      <c r="H191" s="57">
        <v>0</v>
      </c>
      <c r="I191" s="59">
        <v>0</v>
      </c>
      <c r="J191" s="12"/>
      <c r="K191" s="56">
        <v>0</v>
      </c>
      <c r="L191" s="57">
        <v>0</v>
      </c>
      <c r="M191" s="57">
        <v>0</v>
      </c>
      <c r="N191" s="57">
        <v>0</v>
      </c>
      <c r="O191" s="59">
        <v>0</v>
      </c>
      <c r="P191" s="12"/>
      <c r="Q191" s="56">
        <v>0</v>
      </c>
      <c r="R191" s="57">
        <v>0</v>
      </c>
      <c r="S191" s="57">
        <v>0</v>
      </c>
      <c r="T191" s="57">
        <v>0</v>
      </c>
      <c r="U191" s="59">
        <v>0</v>
      </c>
      <c r="V191" s="6"/>
    </row>
    <row r="192" spans="2:22" ht="25.5" customHeight="1">
      <c r="B192" s="1"/>
      <c r="C192" s="53" t="s">
        <v>2242</v>
      </c>
      <c r="D192" s="11"/>
      <c r="E192" s="52">
        <v>0</v>
      </c>
      <c r="F192" s="53">
        <v>0</v>
      </c>
      <c r="G192" s="53">
        <v>0</v>
      </c>
      <c r="H192" s="53">
        <v>0</v>
      </c>
      <c r="I192" s="60">
        <v>0</v>
      </c>
      <c r="J192" s="11"/>
      <c r="K192" s="52">
        <v>0</v>
      </c>
      <c r="L192" s="53">
        <v>0</v>
      </c>
      <c r="M192" s="53">
        <v>0</v>
      </c>
      <c r="N192" s="53">
        <v>0</v>
      </c>
      <c r="O192" s="60">
        <v>0</v>
      </c>
      <c r="P192" s="11"/>
      <c r="Q192" s="52">
        <v>0</v>
      </c>
      <c r="R192" s="53">
        <v>0</v>
      </c>
      <c r="S192" s="53">
        <v>0</v>
      </c>
      <c r="T192" s="53">
        <v>0</v>
      </c>
      <c r="U192" s="60">
        <v>0</v>
      </c>
      <c r="V192" s="6"/>
    </row>
    <row r="193" spans="2:22" ht="25.5" customHeight="1">
      <c r="B193" s="1"/>
      <c r="C193" s="57" t="s">
        <v>2243</v>
      </c>
      <c r="D193" s="12"/>
      <c r="E193" s="56">
        <v>0</v>
      </c>
      <c r="F193" s="57">
        <v>0</v>
      </c>
      <c r="G193" s="57">
        <v>0</v>
      </c>
      <c r="H193" s="57">
        <v>0</v>
      </c>
      <c r="I193" s="59">
        <v>0</v>
      </c>
      <c r="J193" s="12"/>
      <c r="K193" s="56">
        <v>3160559.74</v>
      </c>
      <c r="L193" s="57">
        <v>0</v>
      </c>
      <c r="M193" s="57">
        <v>0</v>
      </c>
      <c r="N193" s="57">
        <v>0</v>
      </c>
      <c r="O193" s="59">
        <v>3160559.74</v>
      </c>
      <c r="P193" s="12"/>
      <c r="Q193" s="56">
        <v>16841165.379999999</v>
      </c>
      <c r="R193" s="57">
        <v>0</v>
      </c>
      <c r="S193" s="57">
        <v>0</v>
      </c>
      <c r="T193" s="57">
        <v>0</v>
      </c>
      <c r="U193" s="59">
        <v>16841165.379999999</v>
      </c>
      <c r="V193" s="6"/>
    </row>
    <row r="194" spans="2:22">
      <c r="B194" s="1"/>
      <c r="C194" s="53" t="s">
        <v>2244</v>
      </c>
      <c r="D194" s="11"/>
      <c r="E194" s="52">
        <v>0</v>
      </c>
      <c r="F194" s="53">
        <v>0</v>
      </c>
      <c r="G194" s="53">
        <v>0</v>
      </c>
      <c r="H194" s="53">
        <v>0</v>
      </c>
      <c r="I194" s="60">
        <v>0</v>
      </c>
      <c r="J194" s="11"/>
      <c r="K194" s="52">
        <v>75760.2</v>
      </c>
      <c r="L194" s="53">
        <v>0</v>
      </c>
      <c r="M194" s="53">
        <v>0</v>
      </c>
      <c r="N194" s="53">
        <v>0</v>
      </c>
      <c r="O194" s="60">
        <v>75760.2</v>
      </c>
      <c r="P194" s="11"/>
      <c r="Q194" s="52">
        <v>15778867.59</v>
      </c>
      <c r="R194" s="53">
        <v>0</v>
      </c>
      <c r="S194" s="53">
        <v>0</v>
      </c>
      <c r="T194" s="53">
        <v>0</v>
      </c>
      <c r="U194" s="60">
        <v>15778867.59</v>
      </c>
      <c r="V194" s="6"/>
    </row>
    <row r="195" spans="2:22">
      <c r="B195" s="1"/>
      <c r="C195" s="57" t="s">
        <v>2245</v>
      </c>
      <c r="D195" s="12"/>
      <c r="E195" s="56">
        <v>0</v>
      </c>
      <c r="F195" s="57">
        <v>0</v>
      </c>
      <c r="G195" s="57">
        <v>0</v>
      </c>
      <c r="H195" s="57">
        <v>0</v>
      </c>
      <c r="I195" s="59">
        <v>0</v>
      </c>
      <c r="J195" s="12"/>
      <c r="K195" s="56">
        <v>480189.57</v>
      </c>
      <c r="L195" s="57">
        <v>0</v>
      </c>
      <c r="M195" s="57">
        <v>0</v>
      </c>
      <c r="N195" s="57">
        <v>0</v>
      </c>
      <c r="O195" s="59">
        <v>480189.57</v>
      </c>
      <c r="P195" s="12"/>
      <c r="Q195" s="56">
        <v>992037.12</v>
      </c>
      <c r="R195" s="57">
        <v>0</v>
      </c>
      <c r="S195" s="57">
        <v>0</v>
      </c>
      <c r="T195" s="57">
        <v>0</v>
      </c>
      <c r="U195" s="59">
        <v>992037.12</v>
      </c>
      <c r="V195" s="6"/>
    </row>
    <row r="196" spans="2:22">
      <c r="B196" s="1"/>
      <c r="C196" s="53" t="s">
        <v>2246</v>
      </c>
      <c r="D196" s="11"/>
      <c r="E196" s="52">
        <v>0</v>
      </c>
      <c r="F196" s="53">
        <v>0</v>
      </c>
      <c r="G196" s="53">
        <v>0</v>
      </c>
      <c r="H196" s="53">
        <v>0</v>
      </c>
      <c r="I196" s="60">
        <v>0</v>
      </c>
      <c r="J196" s="11"/>
      <c r="K196" s="52">
        <v>2604609.9700000002</v>
      </c>
      <c r="L196" s="53">
        <v>0</v>
      </c>
      <c r="M196" s="53">
        <v>0</v>
      </c>
      <c r="N196" s="53">
        <v>0</v>
      </c>
      <c r="O196" s="60">
        <v>2604609.9700000002</v>
      </c>
      <c r="P196" s="11"/>
      <c r="Q196" s="52">
        <v>70260.67</v>
      </c>
      <c r="R196" s="53">
        <v>0</v>
      </c>
      <c r="S196" s="53">
        <v>0</v>
      </c>
      <c r="T196" s="53">
        <v>0</v>
      </c>
      <c r="U196" s="60">
        <v>70260.67</v>
      </c>
      <c r="V196" s="6"/>
    </row>
    <row r="197" spans="2:22" ht="25.5" customHeight="1">
      <c r="B197" s="1"/>
      <c r="C197" s="57" t="s">
        <v>2247</v>
      </c>
      <c r="D197" s="12"/>
      <c r="E197" s="56">
        <v>0</v>
      </c>
      <c r="F197" s="57">
        <v>0</v>
      </c>
      <c r="G197" s="57">
        <v>0</v>
      </c>
      <c r="H197" s="57">
        <v>0</v>
      </c>
      <c r="I197" s="59">
        <v>0</v>
      </c>
      <c r="J197" s="12"/>
      <c r="K197" s="56">
        <v>0</v>
      </c>
      <c r="L197" s="57">
        <v>0</v>
      </c>
      <c r="M197" s="57">
        <v>0</v>
      </c>
      <c r="N197" s="57">
        <v>0</v>
      </c>
      <c r="O197" s="59">
        <v>0</v>
      </c>
      <c r="P197" s="12"/>
      <c r="Q197" s="56">
        <v>5019742.05</v>
      </c>
      <c r="R197" s="57">
        <v>0</v>
      </c>
      <c r="S197" s="57">
        <v>0</v>
      </c>
      <c r="T197" s="57">
        <v>0</v>
      </c>
      <c r="U197" s="59">
        <v>5019742.05</v>
      </c>
      <c r="V197" s="6"/>
    </row>
    <row r="198" spans="2:22" ht="25.5" customHeight="1">
      <c r="B198" s="1"/>
      <c r="C198" s="53" t="s">
        <v>2248</v>
      </c>
      <c r="D198" s="11"/>
      <c r="E198" s="52">
        <v>0</v>
      </c>
      <c r="F198" s="53">
        <v>0</v>
      </c>
      <c r="G198" s="53">
        <v>0</v>
      </c>
      <c r="H198" s="53">
        <v>0</v>
      </c>
      <c r="I198" s="60">
        <v>0</v>
      </c>
      <c r="J198" s="11"/>
      <c r="K198" s="52">
        <v>0</v>
      </c>
      <c r="L198" s="53">
        <v>0</v>
      </c>
      <c r="M198" s="53">
        <v>0</v>
      </c>
      <c r="N198" s="53">
        <v>0</v>
      </c>
      <c r="O198" s="60">
        <v>0</v>
      </c>
      <c r="P198" s="11"/>
      <c r="Q198" s="52">
        <v>0</v>
      </c>
      <c r="R198" s="53">
        <v>0</v>
      </c>
      <c r="S198" s="53">
        <v>0</v>
      </c>
      <c r="T198" s="53">
        <v>0</v>
      </c>
      <c r="U198" s="60">
        <v>0</v>
      </c>
      <c r="V198" s="6"/>
    </row>
    <row r="199" spans="2:22" ht="25.5" customHeight="1">
      <c r="B199" s="1"/>
      <c r="C199" s="57" t="s">
        <v>2249</v>
      </c>
      <c r="D199" s="12"/>
      <c r="E199" s="56">
        <v>0</v>
      </c>
      <c r="F199" s="57">
        <v>0</v>
      </c>
      <c r="G199" s="57">
        <v>0</v>
      </c>
      <c r="H199" s="57">
        <v>0</v>
      </c>
      <c r="I199" s="59">
        <v>0</v>
      </c>
      <c r="J199" s="12"/>
      <c r="K199" s="56">
        <v>0</v>
      </c>
      <c r="L199" s="57">
        <v>0</v>
      </c>
      <c r="M199" s="57">
        <v>0</v>
      </c>
      <c r="N199" s="57">
        <v>0</v>
      </c>
      <c r="O199" s="59">
        <v>0</v>
      </c>
      <c r="P199" s="12"/>
      <c r="Q199" s="56">
        <v>0</v>
      </c>
      <c r="R199" s="57">
        <v>0</v>
      </c>
      <c r="S199" s="57">
        <v>0</v>
      </c>
      <c r="T199" s="57">
        <v>0</v>
      </c>
      <c r="U199" s="59">
        <v>0</v>
      </c>
      <c r="V199" s="6"/>
    </row>
    <row r="200" spans="2:22" ht="25.5" customHeight="1">
      <c r="B200" s="1"/>
      <c r="C200" s="53" t="s">
        <v>2250</v>
      </c>
      <c r="D200" s="11"/>
      <c r="E200" s="52">
        <v>0</v>
      </c>
      <c r="F200" s="53">
        <v>0</v>
      </c>
      <c r="G200" s="53">
        <v>0</v>
      </c>
      <c r="H200" s="53">
        <v>0</v>
      </c>
      <c r="I200" s="60">
        <v>0</v>
      </c>
      <c r="J200" s="11"/>
      <c r="K200" s="52">
        <v>0</v>
      </c>
      <c r="L200" s="53">
        <v>0</v>
      </c>
      <c r="M200" s="53">
        <v>0</v>
      </c>
      <c r="N200" s="53">
        <v>0</v>
      </c>
      <c r="O200" s="60">
        <v>0</v>
      </c>
      <c r="P200" s="11"/>
      <c r="Q200" s="52">
        <v>5019742.05</v>
      </c>
      <c r="R200" s="53">
        <v>0</v>
      </c>
      <c r="S200" s="53">
        <v>0</v>
      </c>
      <c r="T200" s="53">
        <v>0</v>
      </c>
      <c r="U200" s="60">
        <v>5019742.05</v>
      </c>
      <c r="V200" s="6"/>
    </row>
    <row r="201" spans="2:22">
      <c r="B201" s="1"/>
      <c r="C201" s="57" t="s">
        <v>2251</v>
      </c>
      <c r="D201" s="12"/>
      <c r="E201" s="56">
        <v>164459326066.67999</v>
      </c>
      <c r="F201" s="57">
        <v>0</v>
      </c>
      <c r="G201" s="57">
        <v>0</v>
      </c>
      <c r="H201" s="57">
        <v>-534434425.02999997</v>
      </c>
      <c r="I201" s="59">
        <v>163924891641.64999</v>
      </c>
      <c r="J201" s="12"/>
      <c r="K201" s="56">
        <v>2242314153.27</v>
      </c>
      <c r="L201" s="57">
        <v>0</v>
      </c>
      <c r="M201" s="57">
        <v>0</v>
      </c>
      <c r="N201" s="57">
        <v>383407.15</v>
      </c>
      <c r="O201" s="59">
        <v>2241930746.1199999</v>
      </c>
      <c r="P201" s="12"/>
      <c r="Q201" s="56">
        <v>784014970.20000005</v>
      </c>
      <c r="R201" s="57">
        <v>2501.65</v>
      </c>
      <c r="S201" s="57">
        <v>0</v>
      </c>
      <c r="T201" s="57">
        <v>-9200143.0700000003</v>
      </c>
      <c r="U201" s="59">
        <v>793212611.62</v>
      </c>
      <c r="V201" s="6"/>
    </row>
    <row r="202" spans="2:22" ht="25.5" customHeight="1">
      <c r="B202" s="1"/>
      <c r="C202" s="53" t="s">
        <v>2252</v>
      </c>
      <c r="D202" s="11"/>
      <c r="E202" s="52">
        <v>2754917.72</v>
      </c>
      <c r="F202" s="53">
        <v>0</v>
      </c>
      <c r="G202" s="53">
        <v>0</v>
      </c>
      <c r="H202" s="53">
        <v>-1804198.1</v>
      </c>
      <c r="I202" s="60">
        <v>950719.62</v>
      </c>
      <c r="J202" s="11"/>
      <c r="K202" s="52">
        <v>0</v>
      </c>
      <c r="L202" s="53">
        <v>0</v>
      </c>
      <c r="M202" s="53">
        <v>0</v>
      </c>
      <c r="N202" s="53">
        <v>0</v>
      </c>
      <c r="O202" s="60">
        <v>0</v>
      </c>
      <c r="P202" s="11"/>
      <c r="Q202" s="52">
        <v>0</v>
      </c>
      <c r="R202" s="53">
        <v>0</v>
      </c>
      <c r="S202" s="53">
        <v>0</v>
      </c>
      <c r="T202" s="53">
        <v>0</v>
      </c>
      <c r="U202" s="60">
        <v>0</v>
      </c>
      <c r="V202" s="6"/>
    </row>
    <row r="203" spans="2:22" ht="25.5" customHeight="1">
      <c r="B203" s="1"/>
      <c r="C203" s="57" t="s">
        <v>2253</v>
      </c>
      <c r="D203" s="12"/>
      <c r="E203" s="56">
        <v>2754917.72</v>
      </c>
      <c r="F203" s="57">
        <v>0</v>
      </c>
      <c r="G203" s="57">
        <v>0</v>
      </c>
      <c r="H203" s="57">
        <v>-1804198.1</v>
      </c>
      <c r="I203" s="59">
        <v>950719.62</v>
      </c>
      <c r="J203" s="12"/>
      <c r="K203" s="56">
        <v>0</v>
      </c>
      <c r="L203" s="57">
        <v>0</v>
      </c>
      <c r="M203" s="57">
        <v>0</v>
      </c>
      <c r="N203" s="57">
        <v>0</v>
      </c>
      <c r="O203" s="59">
        <v>0</v>
      </c>
      <c r="P203" s="12"/>
      <c r="Q203" s="56">
        <v>0</v>
      </c>
      <c r="R203" s="57">
        <v>0</v>
      </c>
      <c r="S203" s="57">
        <v>0</v>
      </c>
      <c r="T203" s="57">
        <v>0</v>
      </c>
      <c r="U203" s="59">
        <v>0</v>
      </c>
      <c r="V203" s="6"/>
    </row>
    <row r="204" spans="2:22" ht="25.5" customHeight="1">
      <c r="B204" s="1"/>
      <c r="C204" s="53" t="s">
        <v>2254</v>
      </c>
      <c r="D204" s="11"/>
      <c r="E204" s="52">
        <v>0</v>
      </c>
      <c r="F204" s="53">
        <v>0</v>
      </c>
      <c r="G204" s="53">
        <v>0</v>
      </c>
      <c r="H204" s="53">
        <v>0</v>
      </c>
      <c r="I204" s="60">
        <v>0</v>
      </c>
      <c r="J204" s="11"/>
      <c r="K204" s="52">
        <v>0</v>
      </c>
      <c r="L204" s="53">
        <v>0</v>
      </c>
      <c r="M204" s="53">
        <v>0</v>
      </c>
      <c r="N204" s="53">
        <v>0</v>
      </c>
      <c r="O204" s="60">
        <v>0</v>
      </c>
      <c r="P204" s="11"/>
      <c r="Q204" s="52">
        <v>0</v>
      </c>
      <c r="R204" s="53">
        <v>0</v>
      </c>
      <c r="S204" s="53">
        <v>0</v>
      </c>
      <c r="T204" s="53">
        <v>0</v>
      </c>
      <c r="U204" s="60">
        <v>0</v>
      </c>
      <c r="V204" s="6"/>
    </row>
    <row r="205" spans="2:22">
      <c r="B205" s="1"/>
      <c r="C205" s="57" t="s">
        <v>2255</v>
      </c>
      <c r="D205" s="12"/>
      <c r="E205" s="56">
        <v>19079227.75</v>
      </c>
      <c r="F205" s="57">
        <v>0</v>
      </c>
      <c r="G205" s="57">
        <v>0</v>
      </c>
      <c r="H205" s="57">
        <v>0</v>
      </c>
      <c r="I205" s="59">
        <v>19079227.75</v>
      </c>
      <c r="J205" s="12"/>
      <c r="K205" s="56">
        <v>0</v>
      </c>
      <c r="L205" s="57">
        <v>0</v>
      </c>
      <c r="M205" s="57">
        <v>0</v>
      </c>
      <c r="N205" s="57">
        <v>0</v>
      </c>
      <c r="O205" s="59">
        <v>0</v>
      </c>
      <c r="P205" s="12"/>
      <c r="Q205" s="56">
        <v>0</v>
      </c>
      <c r="R205" s="57">
        <v>0</v>
      </c>
      <c r="S205" s="57">
        <v>0</v>
      </c>
      <c r="T205" s="57">
        <v>0</v>
      </c>
      <c r="U205" s="59">
        <v>0</v>
      </c>
      <c r="V205" s="6"/>
    </row>
    <row r="206" spans="2:22">
      <c r="B206" s="1"/>
      <c r="C206" s="53" t="s">
        <v>2256</v>
      </c>
      <c r="D206" s="11"/>
      <c r="E206" s="52">
        <v>19079227.75</v>
      </c>
      <c r="F206" s="53">
        <v>0</v>
      </c>
      <c r="G206" s="53">
        <v>0</v>
      </c>
      <c r="H206" s="53">
        <v>0</v>
      </c>
      <c r="I206" s="60">
        <v>19079227.75</v>
      </c>
      <c r="J206" s="11"/>
      <c r="K206" s="52">
        <v>0</v>
      </c>
      <c r="L206" s="53">
        <v>0</v>
      </c>
      <c r="M206" s="53">
        <v>0</v>
      </c>
      <c r="N206" s="53">
        <v>0</v>
      </c>
      <c r="O206" s="60">
        <v>0</v>
      </c>
      <c r="P206" s="11"/>
      <c r="Q206" s="52">
        <v>0</v>
      </c>
      <c r="R206" s="53">
        <v>0</v>
      </c>
      <c r="S206" s="53">
        <v>0</v>
      </c>
      <c r="T206" s="53">
        <v>0</v>
      </c>
      <c r="U206" s="60">
        <v>0</v>
      </c>
      <c r="V206" s="6"/>
    </row>
    <row r="207" spans="2:22">
      <c r="B207" s="1"/>
      <c r="C207" s="57" t="s">
        <v>2257</v>
      </c>
      <c r="D207" s="12"/>
      <c r="E207" s="56">
        <v>0</v>
      </c>
      <c r="F207" s="57">
        <v>0</v>
      </c>
      <c r="G207" s="57">
        <v>0</v>
      </c>
      <c r="H207" s="57">
        <v>0</v>
      </c>
      <c r="I207" s="59">
        <v>0</v>
      </c>
      <c r="J207" s="12"/>
      <c r="K207" s="56">
        <v>0</v>
      </c>
      <c r="L207" s="57">
        <v>0</v>
      </c>
      <c r="M207" s="57">
        <v>0</v>
      </c>
      <c r="N207" s="57">
        <v>0</v>
      </c>
      <c r="O207" s="59">
        <v>0</v>
      </c>
      <c r="P207" s="12"/>
      <c r="Q207" s="56">
        <v>0</v>
      </c>
      <c r="R207" s="57">
        <v>0</v>
      </c>
      <c r="S207" s="57">
        <v>0</v>
      </c>
      <c r="T207" s="57">
        <v>0</v>
      </c>
      <c r="U207" s="59">
        <v>0</v>
      </c>
      <c r="V207" s="6"/>
    </row>
    <row r="208" spans="2:22" ht="25.5" customHeight="1">
      <c r="B208" s="1"/>
      <c r="C208" s="53" t="s">
        <v>2258</v>
      </c>
      <c r="D208" s="11"/>
      <c r="E208" s="52">
        <v>4822007031.3100004</v>
      </c>
      <c r="F208" s="53">
        <v>0</v>
      </c>
      <c r="G208" s="53">
        <v>0</v>
      </c>
      <c r="H208" s="53">
        <v>0</v>
      </c>
      <c r="I208" s="60">
        <v>4822007031.3100004</v>
      </c>
      <c r="J208" s="11"/>
      <c r="K208" s="52">
        <v>0</v>
      </c>
      <c r="L208" s="53">
        <v>0</v>
      </c>
      <c r="M208" s="53">
        <v>0</v>
      </c>
      <c r="N208" s="53">
        <v>0</v>
      </c>
      <c r="O208" s="60">
        <v>0</v>
      </c>
      <c r="P208" s="11"/>
      <c r="Q208" s="52">
        <v>0</v>
      </c>
      <c r="R208" s="53">
        <v>0</v>
      </c>
      <c r="S208" s="53">
        <v>0</v>
      </c>
      <c r="T208" s="53">
        <v>0</v>
      </c>
      <c r="U208" s="60">
        <v>0</v>
      </c>
      <c r="V208" s="6"/>
    </row>
    <row r="209" spans="2:22" ht="25.5" customHeight="1">
      <c r="B209" s="1"/>
      <c r="C209" s="57" t="s">
        <v>2259</v>
      </c>
      <c r="D209" s="12"/>
      <c r="E209" s="56">
        <v>4759607568.6599998</v>
      </c>
      <c r="F209" s="57">
        <v>0</v>
      </c>
      <c r="G209" s="57">
        <v>0</v>
      </c>
      <c r="H209" s="57">
        <v>0</v>
      </c>
      <c r="I209" s="59">
        <v>4759607568.6599998</v>
      </c>
      <c r="J209" s="12"/>
      <c r="K209" s="56">
        <v>0</v>
      </c>
      <c r="L209" s="57">
        <v>0</v>
      </c>
      <c r="M209" s="57">
        <v>0</v>
      </c>
      <c r="N209" s="57">
        <v>0</v>
      </c>
      <c r="O209" s="59">
        <v>0</v>
      </c>
      <c r="P209" s="12"/>
      <c r="Q209" s="56">
        <v>0</v>
      </c>
      <c r="R209" s="57">
        <v>0</v>
      </c>
      <c r="S209" s="57">
        <v>0</v>
      </c>
      <c r="T209" s="57">
        <v>0</v>
      </c>
      <c r="U209" s="59">
        <v>0</v>
      </c>
      <c r="V209" s="6"/>
    </row>
    <row r="210" spans="2:22" ht="25.5" customHeight="1">
      <c r="B210" s="1"/>
      <c r="C210" s="53" t="s">
        <v>2260</v>
      </c>
      <c r="D210" s="11"/>
      <c r="E210" s="52">
        <v>62399462.649999999</v>
      </c>
      <c r="F210" s="53">
        <v>0</v>
      </c>
      <c r="G210" s="53">
        <v>0</v>
      </c>
      <c r="H210" s="53">
        <v>0</v>
      </c>
      <c r="I210" s="60">
        <v>62399462.649999999</v>
      </c>
      <c r="J210" s="11"/>
      <c r="K210" s="52">
        <v>0</v>
      </c>
      <c r="L210" s="53">
        <v>0</v>
      </c>
      <c r="M210" s="53">
        <v>0</v>
      </c>
      <c r="N210" s="53">
        <v>0</v>
      </c>
      <c r="O210" s="60">
        <v>0</v>
      </c>
      <c r="P210" s="11"/>
      <c r="Q210" s="52">
        <v>0</v>
      </c>
      <c r="R210" s="53">
        <v>0</v>
      </c>
      <c r="S210" s="53">
        <v>0</v>
      </c>
      <c r="T210" s="53">
        <v>0</v>
      </c>
      <c r="U210" s="60">
        <v>0</v>
      </c>
      <c r="V210" s="6"/>
    </row>
    <row r="211" spans="2:22" ht="25.5" customHeight="1">
      <c r="B211" s="1"/>
      <c r="C211" s="57" t="s">
        <v>2261</v>
      </c>
      <c r="D211" s="12"/>
      <c r="E211" s="56">
        <v>0</v>
      </c>
      <c r="F211" s="57">
        <v>0</v>
      </c>
      <c r="G211" s="57">
        <v>0</v>
      </c>
      <c r="H211" s="57">
        <v>0</v>
      </c>
      <c r="I211" s="59">
        <v>0</v>
      </c>
      <c r="J211" s="12"/>
      <c r="K211" s="56">
        <v>0</v>
      </c>
      <c r="L211" s="57">
        <v>0</v>
      </c>
      <c r="M211" s="57">
        <v>0</v>
      </c>
      <c r="N211" s="57">
        <v>0</v>
      </c>
      <c r="O211" s="59">
        <v>0</v>
      </c>
      <c r="P211" s="12"/>
      <c r="Q211" s="56">
        <v>0</v>
      </c>
      <c r="R211" s="57">
        <v>0</v>
      </c>
      <c r="S211" s="57">
        <v>0</v>
      </c>
      <c r="T211" s="57">
        <v>0</v>
      </c>
      <c r="U211" s="59">
        <v>0</v>
      </c>
      <c r="V211" s="6"/>
    </row>
    <row r="212" spans="2:22">
      <c r="B212" s="1"/>
      <c r="C212" s="53" t="s">
        <v>2262</v>
      </c>
      <c r="D212" s="11"/>
      <c r="E212" s="52">
        <v>20788200954.900002</v>
      </c>
      <c r="F212" s="53">
        <v>0</v>
      </c>
      <c r="G212" s="53">
        <v>0</v>
      </c>
      <c r="H212" s="53">
        <v>1316373279.96</v>
      </c>
      <c r="I212" s="60">
        <v>22104574234.860001</v>
      </c>
      <c r="J212" s="11"/>
      <c r="K212" s="52">
        <v>0</v>
      </c>
      <c r="L212" s="53">
        <v>0</v>
      </c>
      <c r="M212" s="53">
        <v>0</v>
      </c>
      <c r="N212" s="53">
        <v>0</v>
      </c>
      <c r="O212" s="60">
        <v>0</v>
      </c>
      <c r="P212" s="11"/>
      <c r="Q212" s="52">
        <v>0</v>
      </c>
      <c r="R212" s="53">
        <v>0</v>
      </c>
      <c r="S212" s="53">
        <v>0</v>
      </c>
      <c r="T212" s="53">
        <v>0</v>
      </c>
      <c r="U212" s="60">
        <v>0</v>
      </c>
      <c r="V212" s="6"/>
    </row>
    <row r="213" spans="2:22">
      <c r="B213" s="1"/>
      <c r="C213" s="57" t="s">
        <v>2263</v>
      </c>
      <c r="D213" s="12"/>
      <c r="E213" s="56">
        <v>20735887739.299999</v>
      </c>
      <c r="F213" s="57">
        <v>0</v>
      </c>
      <c r="G213" s="57">
        <v>0</v>
      </c>
      <c r="H213" s="57">
        <v>1288201290.0599999</v>
      </c>
      <c r="I213" s="59">
        <v>22024089029.360001</v>
      </c>
      <c r="J213" s="12"/>
      <c r="K213" s="56">
        <v>0</v>
      </c>
      <c r="L213" s="57">
        <v>0</v>
      </c>
      <c r="M213" s="57">
        <v>0</v>
      </c>
      <c r="N213" s="57">
        <v>0</v>
      </c>
      <c r="O213" s="59">
        <v>0</v>
      </c>
      <c r="P213" s="12"/>
      <c r="Q213" s="56">
        <v>0</v>
      </c>
      <c r="R213" s="57">
        <v>0</v>
      </c>
      <c r="S213" s="57">
        <v>0</v>
      </c>
      <c r="T213" s="57">
        <v>0</v>
      </c>
      <c r="U213" s="59">
        <v>0</v>
      </c>
      <c r="V213" s="6"/>
    </row>
    <row r="214" spans="2:22" ht="25.5" customHeight="1">
      <c r="B214" s="1"/>
      <c r="C214" s="53" t="s">
        <v>2264</v>
      </c>
      <c r="D214" s="11"/>
      <c r="E214" s="52">
        <v>52313215.600000001</v>
      </c>
      <c r="F214" s="53">
        <v>0</v>
      </c>
      <c r="G214" s="53">
        <v>0</v>
      </c>
      <c r="H214" s="53">
        <v>28171989.899999999</v>
      </c>
      <c r="I214" s="60">
        <v>80485205.5</v>
      </c>
      <c r="J214" s="11"/>
      <c r="K214" s="52">
        <v>0</v>
      </c>
      <c r="L214" s="53">
        <v>0</v>
      </c>
      <c r="M214" s="53">
        <v>0</v>
      </c>
      <c r="N214" s="53">
        <v>0</v>
      </c>
      <c r="O214" s="60">
        <v>0</v>
      </c>
      <c r="P214" s="11"/>
      <c r="Q214" s="52">
        <v>0</v>
      </c>
      <c r="R214" s="53">
        <v>0</v>
      </c>
      <c r="S214" s="53">
        <v>0</v>
      </c>
      <c r="T214" s="53">
        <v>0</v>
      </c>
      <c r="U214" s="60">
        <v>0</v>
      </c>
      <c r="V214" s="6"/>
    </row>
    <row r="215" spans="2:22">
      <c r="B215" s="1"/>
      <c r="C215" s="57" t="s">
        <v>2265</v>
      </c>
      <c r="D215" s="12"/>
      <c r="E215" s="56">
        <v>223306824.05000001</v>
      </c>
      <c r="F215" s="57">
        <v>0</v>
      </c>
      <c r="G215" s="57">
        <v>0</v>
      </c>
      <c r="H215" s="57">
        <v>3530345.33</v>
      </c>
      <c r="I215" s="59">
        <v>226837169.38</v>
      </c>
      <c r="J215" s="12"/>
      <c r="K215" s="56">
        <v>0</v>
      </c>
      <c r="L215" s="57">
        <v>0</v>
      </c>
      <c r="M215" s="57">
        <v>0</v>
      </c>
      <c r="N215" s="57">
        <v>0</v>
      </c>
      <c r="O215" s="59">
        <v>0</v>
      </c>
      <c r="P215" s="12"/>
      <c r="Q215" s="56">
        <v>0</v>
      </c>
      <c r="R215" s="57">
        <v>0</v>
      </c>
      <c r="S215" s="57">
        <v>0</v>
      </c>
      <c r="T215" s="57">
        <v>0</v>
      </c>
      <c r="U215" s="59">
        <v>0</v>
      </c>
      <c r="V215" s="6"/>
    </row>
    <row r="216" spans="2:22">
      <c r="B216" s="1"/>
      <c r="C216" s="53" t="s">
        <v>2266</v>
      </c>
      <c r="D216" s="11"/>
      <c r="E216" s="52">
        <v>223293161.37</v>
      </c>
      <c r="F216" s="53">
        <v>0</v>
      </c>
      <c r="G216" s="53">
        <v>0</v>
      </c>
      <c r="H216" s="53">
        <v>3384665.29</v>
      </c>
      <c r="I216" s="60">
        <v>226677826.66</v>
      </c>
      <c r="J216" s="11"/>
      <c r="K216" s="52">
        <v>0</v>
      </c>
      <c r="L216" s="53">
        <v>0</v>
      </c>
      <c r="M216" s="53">
        <v>0</v>
      </c>
      <c r="N216" s="53">
        <v>0</v>
      </c>
      <c r="O216" s="60">
        <v>0</v>
      </c>
      <c r="P216" s="11"/>
      <c r="Q216" s="52">
        <v>0</v>
      </c>
      <c r="R216" s="53">
        <v>0</v>
      </c>
      <c r="S216" s="53">
        <v>0</v>
      </c>
      <c r="T216" s="53">
        <v>0</v>
      </c>
      <c r="U216" s="60">
        <v>0</v>
      </c>
      <c r="V216" s="6"/>
    </row>
    <row r="217" spans="2:22" ht="25.5" customHeight="1">
      <c r="B217" s="1"/>
      <c r="C217" s="57" t="s">
        <v>2267</v>
      </c>
      <c r="D217" s="12"/>
      <c r="E217" s="56">
        <v>13662.68</v>
      </c>
      <c r="F217" s="57">
        <v>0</v>
      </c>
      <c r="G217" s="57">
        <v>0</v>
      </c>
      <c r="H217" s="57">
        <v>145680.04</v>
      </c>
      <c r="I217" s="59">
        <v>159342.72</v>
      </c>
      <c r="J217" s="12"/>
      <c r="K217" s="56">
        <v>0</v>
      </c>
      <c r="L217" s="57">
        <v>0</v>
      </c>
      <c r="M217" s="57">
        <v>0</v>
      </c>
      <c r="N217" s="57">
        <v>0</v>
      </c>
      <c r="O217" s="59">
        <v>0</v>
      </c>
      <c r="P217" s="12"/>
      <c r="Q217" s="56">
        <v>0</v>
      </c>
      <c r="R217" s="57">
        <v>0</v>
      </c>
      <c r="S217" s="57">
        <v>0</v>
      </c>
      <c r="T217" s="57">
        <v>0</v>
      </c>
      <c r="U217" s="59">
        <v>0</v>
      </c>
      <c r="V217" s="6"/>
    </row>
    <row r="218" spans="2:22" ht="25.5" customHeight="1">
      <c r="B218" s="1"/>
      <c r="C218" s="53" t="s">
        <v>2268</v>
      </c>
      <c r="D218" s="11"/>
      <c r="E218" s="52">
        <v>149523968.87</v>
      </c>
      <c r="F218" s="53">
        <v>0</v>
      </c>
      <c r="G218" s="53">
        <v>0</v>
      </c>
      <c r="H218" s="53">
        <v>5810454.5999999996</v>
      </c>
      <c r="I218" s="60">
        <v>155334423.47</v>
      </c>
      <c r="J218" s="11"/>
      <c r="K218" s="52">
        <v>0</v>
      </c>
      <c r="L218" s="53">
        <v>0</v>
      </c>
      <c r="M218" s="53">
        <v>0</v>
      </c>
      <c r="N218" s="53">
        <v>0</v>
      </c>
      <c r="O218" s="60">
        <v>0</v>
      </c>
      <c r="P218" s="11"/>
      <c r="Q218" s="52">
        <v>0</v>
      </c>
      <c r="R218" s="53">
        <v>0</v>
      </c>
      <c r="S218" s="53">
        <v>0</v>
      </c>
      <c r="T218" s="53">
        <v>0</v>
      </c>
      <c r="U218" s="60">
        <v>0</v>
      </c>
      <c r="V218" s="6"/>
    </row>
    <row r="219" spans="2:22" ht="25.5" customHeight="1">
      <c r="B219" s="1"/>
      <c r="C219" s="57" t="s">
        <v>2269</v>
      </c>
      <c r="D219" s="12"/>
      <c r="E219" s="56">
        <v>149099269.44</v>
      </c>
      <c r="F219" s="57">
        <v>0</v>
      </c>
      <c r="G219" s="57">
        <v>0</v>
      </c>
      <c r="H219" s="57">
        <v>6015257.6200000001</v>
      </c>
      <c r="I219" s="59">
        <v>155114527.06</v>
      </c>
      <c r="J219" s="12"/>
      <c r="K219" s="56">
        <v>0</v>
      </c>
      <c r="L219" s="57">
        <v>0</v>
      </c>
      <c r="M219" s="57">
        <v>0</v>
      </c>
      <c r="N219" s="57">
        <v>0</v>
      </c>
      <c r="O219" s="59">
        <v>0</v>
      </c>
      <c r="P219" s="12"/>
      <c r="Q219" s="56">
        <v>0</v>
      </c>
      <c r="R219" s="57">
        <v>0</v>
      </c>
      <c r="S219" s="57">
        <v>0</v>
      </c>
      <c r="T219" s="57">
        <v>0</v>
      </c>
      <c r="U219" s="59">
        <v>0</v>
      </c>
      <c r="V219" s="6"/>
    </row>
    <row r="220" spans="2:22" ht="25.5" customHeight="1">
      <c r="B220" s="1"/>
      <c r="C220" s="53" t="s">
        <v>2270</v>
      </c>
      <c r="D220" s="11"/>
      <c r="E220" s="52">
        <v>424699.43</v>
      </c>
      <c r="F220" s="53">
        <v>0</v>
      </c>
      <c r="G220" s="53">
        <v>0</v>
      </c>
      <c r="H220" s="53">
        <v>-204803.02</v>
      </c>
      <c r="I220" s="60">
        <v>219896.41</v>
      </c>
      <c r="J220" s="11"/>
      <c r="K220" s="52">
        <v>0</v>
      </c>
      <c r="L220" s="53">
        <v>0</v>
      </c>
      <c r="M220" s="53">
        <v>0</v>
      </c>
      <c r="N220" s="53">
        <v>0</v>
      </c>
      <c r="O220" s="60">
        <v>0</v>
      </c>
      <c r="P220" s="11"/>
      <c r="Q220" s="52">
        <v>0</v>
      </c>
      <c r="R220" s="53">
        <v>0</v>
      </c>
      <c r="S220" s="53">
        <v>0</v>
      </c>
      <c r="T220" s="53">
        <v>0</v>
      </c>
      <c r="U220" s="60">
        <v>0</v>
      </c>
      <c r="V220" s="6"/>
    </row>
    <row r="221" spans="2:22" ht="25.5" customHeight="1">
      <c r="B221" s="1"/>
      <c r="C221" s="57" t="s">
        <v>2271</v>
      </c>
      <c r="D221" s="12"/>
      <c r="E221" s="56">
        <v>0</v>
      </c>
      <c r="F221" s="57">
        <v>0</v>
      </c>
      <c r="G221" s="57">
        <v>0</v>
      </c>
      <c r="H221" s="57">
        <v>830402.69</v>
      </c>
      <c r="I221" s="59">
        <v>830402.69</v>
      </c>
      <c r="J221" s="12"/>
      <c r="K221" s="56">
        <v>0</v>
      </c>
      <c r="L221" s="57">
        <v>0</v>
      </c>
      <c r="M221" s="57">
        <v>0</v>
      </c>
      <c r="N221" s="57">
        <v>0</v>
      </c>
      <c r="O221" s="59">
        <v>0</v>
      </c>
      <c r="P221" s="12"/>
      <c r="Q221" s="56">
        <v>0</v>
      </c>
      <c r="R221" s="57">
        <v>0</v>
      </c>
      <c r="S221" s="57">
        <v>0</v>
      </c>
      <c r="T221" s="57">
        <v>0</v>
      </c>
      <c r="U221" s="59">
        <v>0</v>
      </c>
      <c r="V221" s="6"/>
    </row>
    <row r="222" spans="2:22" ht="25.5" customHeight="1">
      <c r="B222" s="1"/>
      <c r="C222" s="53" t="s">
        <v>2272</v>
      </c>
      <c r="D222" s="11"/>
      <c r="E222" s="52">
        <v>0</v>
      </c>
      <c r="F222" s="53">
        <v>0</v>
      </c>
      <c r="G222" s="53">
        <v>0</v>
      </c>
      <c r="H222" s="53">
        <v>830402.69</v>
      </c>
      <c r="I222" s="60">
        <v>830402.69</v>
      </c>
      <c r="J222" s="11"/>
      <c r="K222" s="52">
        <v>0</v>
      </c>
      <c r="L222" s="53">
        <v>0</v>
      </c>
      <c r="M222" s="53">
        <v>0</v>
      </c>
      <c r="N222" s="53">
        <v>0</v>
      </c>
      <c r="O222" s="60">
        <v>0</v>
      </c>
      <c r="P222" s="11"/>
      <c r="Q222" s="52">
        <v>0</v>
      </c>
      <c r="R222" s="53">
        <v>0</v>
      </c>
      <c r="S222" s="53">
        <v>0</v>
      </c>
      <c r="T222" s="53">
        <v>0</v>
      </c>
      <c r="U222" s="60">
        <v>0</v>
      </c>
      <c r="V222" s="6"/>
    </row>
    <row r="223" spans="2:22" ht="25.5" customHeight="1">
      <c r="B223" s="1"/>
      <c r="C223" s="57" t="s">
        <v>2273</v>
      </c>
      <c r="D223" s="12"/>
      <c r="E223" s="56">
        <v>0</v>
      </c>
      <c r="F223" s="57">
        <v>0</v>
      </c>
      <c r="G223" s="57">
        <v>0</v>
      </c>
      <c r="H223" s="57">
        <v>0</v>
      </c>
      <c r="I223" s="59">
        <v>0</v>
      </c>
      <c r="J223" s="12"/>
      <c r="K223" s="56">
        <v>0</v>
      </c>
      <c r="L223" s="57">
        <v>0</v>
      </c>
      <c r="M223" s="57">
        <v>0</v>
      </c>
      <c r="N223" s="57">
        <v>0</v>
      </c>
      <c r="O223" s="59">
        <v>0</v>
      </c>
      <c r="P223" s="12"/>
      <c r="Q223" s="56">
        <v>0</v>
      </c>
      <c r="R223" s="57">
        <v>0</v>
      </c>
      <c r="S223" s="57">
        <v>0</v>
      </c>
      <c r="T223" s="57">
        <v>0</v>
      </c>
      <c r="U223" s="59">
        <v>0</v>
      </c>
      <c r="V223" s="6"/>
    </row>
    <row r="224" spans="2:22">
      <c r="B224" s="1"/>
      <c r="C224" s="53" t="s">
        <v>2274</v>
      </c>
      <c r="D224" s="11"/>
      <c r="E224" s="52">
        <v>1310682313</v>
      </c>
      <c r="F224" s="53">
        <v>0</v>
      </c>
      <c r="G224" s="53">
        <v>0</v>
      </c>
      <c r="H224" s="53">
        <v>119170347.98</v>
      </c>
      <c r="I224" s="60">
        <v>1429852660.98</v>
      </c>
      <c r="J224" s="11"/>
      <c r="K224" s="52">
        <v>0</v>
      </c>
      <c r="L224" s="53">
        <v>0</v>
      </c>
      <c r="M224" s="53">
        <v>0</v>
      </c>
      <c r="N224" s="53">
        <v>0</v>
      </c>
      <c r="O224" s="60">
        <v>0</v>
      </c>
      <c r="P224" s="11"/>
      <c r="Q224" s="52">
        <v>0</v>
      </c>
      <c r="R224" s="53">
        <v>0</v>
      </c>
      <c r="S224" s="53">
        <v>0</v>
      </c>
      <c r="T224" s="53">
        <v>0</v>
      </c>
      <c r="U224" s="60">
        <v>0</v>
      </c>
      <c r="V224" s="6"/>
    </row>
    <row r="225" spans="2:22">
      <c r="B225" s="1"/>
      <c r="C225" s="57" t="s">
        <v>2275</v>
      </c>
      <c r="D225" s="12"/>
      <c r="E225" s="56">
        <v>1303499267.27</v>
      </c>
      <c r="F225" s="57">
        <v>0</v>
      </c>
      <c r="G225" s="57">
        <v>0</v>
      </c>
      <c r="H225" s="57">
        <v>116358045.33</v>
      </c>
      <c r="I225" s="59">
        <v>1419857312.5999999</v>
      </c>
      <c r="J225" s="12"/>
      <c r="K225" s="56">
        <v>0</v>
      </c>
      <c r="L225" s="57">
        <v>0</v>
      </c>
      <c r="M225" s="57">
        <v>0</v>
      </c>
      <c r="N225" s="57">
        <v>0</v>
      </c>
      <c r="O225" s="59">
        <v>0</v>
      </c>
      <c r="P225" s="12"/>
      <c r="Q225" s="56">
        <v>0</v>
      </c>
      <c r="R225" s="57">
        <v>0</v>
      </c>
      <c r="S225" s="57">
        <v>0</v>
      </c>
      <c r="T225" s="57">
        <v>0</v>
      </c>
      <c r="U225" s="59">
        <v>0</v>
      </c>
      <c r="V225" s="6"/>
    </row>
    <row r="226" spans="2:22">
      <c r="B226" s="1"/>
      <c r="C226" s="53" t="s">
        <v>2276</v>
      </c>
      <c r="D226" s="11"/>
      <c r="E226" s="52">
        <v>7183045.7300000004</v>
      </c>
      <c r="F226" s="53">
        <v>0</v>
      </c>
      <c r="G226" s="53">
        <v>0</v>
      </c>
      <c r="H226" s="53">
        <v>2812302.65</v>
      </c>
      <c r="I226" s="60">
        <v>9995348.3800000008</v>
      </c>
      <c r="J226" s="11"/>
      <c r="K226" s="52">
        <v>0</v>
      </c>
      <c r="L226" s="53">
        <v>0</v>
      </c>
      <c r="M226" s="53">
        <v>0</v>
      </c>
      <c r="N226" s="53">
        <v>0</v>
      </c>
      <c r="O226" s="60">
        <v>0</v>
      </c>
      <c r="P226" s="11"/>
      <c r="Q226" s="52">
        <v>0</v>
      </c>
      <c r="R226" s="53">
        <v>0</v>
      </c>
      <c r="S226" s="53">
        <v>0</v>
      </c>
      <c r="T226" s="53">
        <v>0</v>
      </c>
      <c r="U226" s="60">
        <v>0</v>
      </c>
      <c r="V226" s="6"/>
    </row>
    <row r="227" spans="2:22">
      <c r="B227" s="1"/>
      <c r="C227" s="46" t="s">
        <v>2277</v>
      </c>
      <c r="D227" s="12"/>
      <c r="E227" s="56">
        <v>446880535.14999998</v>
      </c>
      <c r="F227" s="57">
        <v>0</v>
      </c>
      <c r="G227" s="57">
        <v>0</v>
      </c>
      <c r="H227" s="57">
        <v>0</v>
      </c>
      <c r="I227" s="59">
        <v>446880535.14999998</v>
      </c>
      <c r="J227" s="12"/>
      <c r="K227" s="56">
        <v>0</v>
      </c>
      <c r="L227" s="57">
        <v>0</v>
      </c>
      <c r="M227" s="57">
        <v>0</v>
      </c>
      <c r="N227" s="57">
        <v>0</v>
      </c>
      <c r="O227" s="59">
        <v>0</v>
      </c>
      <c r="P227" s="12"/>
      <c r="Q227" s="56">
        <v>0</v>
      </c>
      <c r="R227" s="57">
        <v>0</v>
      </c>
      <c r="S227" s="57">
        <v>0</v>
      </c>
      <c r="T227" s="57">
        <v>0</v>
      </c>
      <c r="U227" s="59">
        <v>0</v>
      </c>
      <c r="V227" s="6"/>
    </row>
    <row r="228" spans="2:22">
      <c r="B228" s="1"/>
      <c r="C228" s="53" t="s">
        <v>2278</v>
      </c>
      <c r="D228" s="11"/>
      <c r="E228" s="52">
        <v>446880535.14999998</v>
      </c>
      <c r="F228" s="53">
        <v>0</v>
      </c>
      <c r="G228" s="53">
        <v>0</v>
      </c>
      <c r="H228" s="53">
        <v>0</v>
      </c>
      <c r="I228" s="60">
        <v>446880535.14999998</v>
      </c>
      <c r="J228" s="11"/>
      <c r="K228" s="52">
        <v>0</v>
      </c>
      <c r="L228" s="53">
        <v>0</v>
      </c>
      <c r="M228" s="53">
        <v>0</v>
      </c>
      <c r="N228" s="53">
        <v>0</v>
      </c>
      <c r="O228" s="60">
        <v>0</v>
      </c>
      <c r="P228" s="11"/>
      <c r="Q228" s="52">
        <v>0</v>
      </c>
      <c r="R228" s="53">
        <v>0</v>
      </c>
      <c r="S228" s="53">
        <v>0</v>
      </c>
      <c r="T228" s="53">
        <v>0</v>
      </c>
      <c r="U228" s="60">
        <v>0</v>
      </c>
      <c r="V228" s="6"/>
    </row>
    <row r="229" spans="2:22" ht="25.5" customHeight="1">
      <c r="B229" s="1"/>
      <c r="C229" s="57" t="s">
        <v>2279</v>
      </c>
      <c r="D229" s="12"/>
      <c r="E229" s="56">
        <v>0</v>
      </c>
      <c r="F229" s="57">
        <v>0</v>
      </c>
      <c r="G229" s="57">
        <v>0</v>
      </c>
      <c r="H229" s="57">
        <v>0</v>
      </c>
      <c r="I229" s="59">
        <v>0</v>
      </c>
      <c r="J229" s="12"/>
      <c r="K229" s="56">
        <v>0</v>
      </c>
      <c r="L229" s="57">
        <v>0</v>
      </c>
      <c r="M229" s="57">
        <v>0</v>
      </c>
      <c r="N229" s="57">
        <v>0</v>
      </c>
      <c r="O229" s="59">
        <v>0</v>
      </c>
      <c r="P229" s="12"/>
      <c r="Q229" s="56">
        <v>0</v>
      </c>
      <c r="R229" s="57">
        <v>0</v>
      </c>
      <c r="S229" s="57">
        <v>0</v>
      </c>
      <c r="T229" s="57">
        <v>0</v>
      </c>
      <c r="U229" s="59">
        <v>0</v>
      </c>
      <c r="V229" s="6"/>
    </row>
    <row r="230" spans="2:22" ht="25.5" customHeight="1">
      <c r="B230" s="1"/>
      <c r="C230" s="53" t="s">
        <v>2280</v>
      </c>
      <c r="D230" s="11"/>
      <c r="E230" s="52">
        <v>3296354.51</v>
      </c>
      <c r="F230" s="53">
        <v>0</v>
      </c>
      <c r="G230" s="53">
        <v>0</v>
      </c>
      <c r="H230" s="53">
        <v>-33085944.739999998</v>
      </c>
      <c r="I230" s="60">
        <v>-29789590.23</v>
      </c>
      <c r="J230" s="11"/>
      <c r="K230" s="52">
        <v>0</v>
      </c>
      <c r="L230" s="53">
        <v>0</v>
      </c>
      <c r="M230" s="53">
        <v>0</v>
      </c>
      <c r="N230" s="53">
        <v>0</v>
      </c>
      <c r="O230" s="60">
        <v>0</v>
      </c>
      <c r="P230" s="11"/>
      <c r="Q230" s="52">
        <v>0</v>
      </c>
      <c r="R230" s="53">
        <v>0</v>
      </c>
      <c r="S230" s="53">
        <v>0</v>
      </c>
      <c r="T230" s="53">
        <v>0</v>
      </c>
      <c r="U230" s="60">
        <v>0</v>
      </c>
      <c r="V230" s="6"/>
    </row>
    <row r="231" spans="2:22" ht="25.5" customHeight="1">
      <c r="B231" s="1"/>
      <c r="C231" s="57" t="s">
        <v>2281</v>
      </c>
      <c r="D231" s="12"/>
      <c r="E231" s="56">
        <v>605899.04</v>
      </c>
      <c r="F231" s="57">
        <v>0</v>
      </c>
      <c r="G231" s="57">
        <v>0</v>
      </c>
      <c r="H231" s="57">
        <v>-33640283.450000003</v>
      </c>
      <c r="I231" s="59">
        <v>-33034384.41</v>
      </c>
      <c r="J231" s="12"/>
      <c r="K231" s="56">
        <v>0</v>
      </c>
      <c r="L231" s="57">
        <v>0</v>
      </c>
      <c r="M231" s="57">
        <v>0</v>
      </c>
      <c r="N231" s="57">
        <v>0</v>
      </c>
      <c r="O231" s="59">
        <v>0</v>
      </c>
      <c r="P231" s="12"/>
      <c r="Q231" s="56">
        <v>0</v>
      </c>
      <c r="R231" s="57">
        <v>0</v>
      </c>
      <c r="S231" s="57">
        <v>0</v>
      </c>
      <c r="T231" s="57">
        <v>0</v>
      </c>
      <c r="U231" s="59">
        <v>0</v>
      </c>
      <c r="V231" s="6"/>
    </row>
    <row r="232" spans="2:22" ht="38.25" customHeight="1">
      <c r="B232" s="1"/>
      <c r="C232" s="53" t="s">
        <v>2282</v>
      </c>
      <c r="D232" s="11"/>
      <c r="E232" s="52">
        <v>2690455.47</v>
      </c>
      <c r="F232" s="53">
        <v>0</v>
      </c>
      <c r="G232" s="53">
        <v>0</v>
      </c>
      <c r="H232" s="53">
        <v>554338.71</v>
      </c>
      <c r="I232" s="60">
        <v>3244794.18</v>
      </c>
      <c r="J232" s="11"/>
      <c r="K232" s="52">
        <v>0</v>
      </c>
      <c r="L232" s="53">
        <v>0</v>
      </c>
      <c r="M232" s="53">
        <v>0</v>
      </c>
      <c r="N232" s="53">
        <v>0</v>
      </c>
      <c r="O232" s="60">
        <v>0</v>
      </c>
      <c r="P232" s="11"/>
      <c r="Q232" s="52">
        <v>0</v>
      </c>
      <c r="R232" s="53">
        <v>0</v>
      </c>
      <c r="S232" s="53">
        <v>0</v>
      </c>
      <c r="T232" s="53">
        <v>0</v>
      </c>
      <c r="U232" s="60">
        <v>0</v>
      </c>
      <c r="V232" s="6"/>
    </row>
    <row r="233" spans="2:22" ht="25.5" customHeight="1">
      <c r="B233" s="1"/>
      <c r="C233" s="57" t="s">
        <v>2283</v>
      </c>
      <c r="D233" s="12"/>
      <c r="E233" s="56">
        <v>3818456948.23</v>
      </c>
      <c r="F233" s="57">
        <v>0</v>
      </c>
      <c r="G233" s="57">
        <v>0</v>
      </c>
      <c r="H233" s="57">
        <v>-2886.32</v>
      </c>
      <c r="I233" s="59">
        <v>3818454061.9099998</v>
      </c>
      <c r="J233" s="12"/>
      <c r="K233" s="56">
        <v>0</v>
      </c>
      <c r="L233" s="57">
        <v>0</v>
      </c>
      <c r="M233" s="57">
        <v>0</v>
      </c>
      <c r="N233" s="57">
        <v>0</v>
      </c>
      <c r="O233" s="59">
        <v>0</v>
      </c>
      <c r="P233" s="12"/>
      <c r="Q233" s="56">
        <v>0</v>
      </c>
      <c r="R233" s="57">
        <v>0</v>
      </c>
      <c r="S233" s="57">
        <v>0</v>
      </c>
      <c r="T233" s="57">
        <v>0</v>
      </c>
      <c r="U233" s="59">
        <v>0</v>
      </c>
      <c r="V233" s="6"/>
    </row>
    <row r="234" spans="2:22" ht="25.5" customHeight="1">
      <c r="B234" s="1"/>
      <c r="C234" s="53" t="s">
        <v>2284</v>
      </c>
      <c r="D234" s="11"/>
      <c r="E234" s="52">
        <v>3818456948.23</v>
      </c>
      <c r="F234" s="53">
        <v>0</v>
      </c>
      <c r="G234" s="53">
        <v>0</v>
      </c>
      <c r="H234" s="53">
        <v>-2886.32</v>
      </c>
      <c r="I234" s="60">
        <v>3818454061.9099998</v>
      </c>
      <c r="J234" s="11"/>
      <c r="K234" s="52">
        <v>0</v>
      </c>
      <c r="L234" s="53">
        <v>0</v>
      </c>
      <c r="M234" s="53">
        <v>0</v>
      </c>
      <c r="N234" s="53">
        <v>0</v>
      </c>
      <c r="O234" s="60">
        <v>0</v>
      </c>
      <c r="P234" s="11"/>
      <c r="Q234" s="52">
        <v>0</v>
      </c>
      <c r="R234" s="53">
        <v>0</v>
      </c>
      <c r="S234" s="53">
        <v>0</v>
      </c>
      <c r="T234" s="53">
        <v>0</v>
      </c>
      <c r="U234" s="60">
        <v>0</v>
      </c>
      <c r="V234" s="6"/>
    </row>
    <row r="235" spans="2:22" ht="25.5" customHeight="1">
      <c r="B235" s="1"/>
      <c r="C235" s="57" t="s">
        <v>2285</v>
      </c>
      <c r="D235" s="12"/>
      <c r="E235" s="56">
        <v>0</v>
      </c>
      <c r="F235" s="57">
        <v>0</v>
      </c>
      <c r="G235" s="57">
        <v>0</v>
      </c>
      <c r="H235" s="57">
        <v>0</v>
      </c>
      <c r="I235" s="59">
        <v>0</v>
      </c>
      <c r="J235" s="12"/>
      <c r="K235" s="56">
        <v>0</v>
      </c>
      <c r="L235" s="57">
        <v>0</v>
      </c>
      <c r="M235" s="57">
        <v>0</v>
      </c>
      <c r="N235" s="57">
        <v>0</v>
      </c>
      <c r="O235" s="59">
        <v>0</v>
      </c>
      <c r="P235" s="12"/>
      <c r="Q235" s="56">
        <v>0</v>
      </c>
      <c r="R235" s="57">
        <v>0</v>
      </c>
      <c r="S235" s="57">
        <v>0</v>
      </c>
      <c r="T235" s="57">
        <v>0</v>
      </c>
      <c r="U235" s="59">
        <v>0</v>
      </c>
      <c r="V235" s="6"/>
    </row>
    <row r="236" spans="2:22">
      <c r="B236" s="1"/>
      <c r="C236" s="53" t="s">
        <v>2286</v>
      </c>
      <c r="D236" s="11"/>
      <c r="E236" s="52">
        <v>132875136991.19</v>
      </c>
      <c r="F236" s="53">
        <v>0</v>
      </c>
      <c r="G236" s="53">
        <v>0</v>
      </c>
      <c r="H236" s="53">
        <v>-1945256226.4300001</v>
      </c>
      <c r="I236" s="60">
        <v>130929880764.75999</v>
      </c>
      <c r="J236" s="11"/>
      <c r="K236" s="52">
        <v>2242314153.27</v>
      </c>
      <c r="L236" s="53">
        <v>0</v>
      </c>
      <c r="M236" s="53">
        <v>0</v>
      </c>
      <c r="N236" s="53">
        <v>383407.15</v>
      </c>
      <c r="O236" s="60">
        <v>2241930746.1199999</v>
      </c>
      <c r="P236" s="11"/>
      <c r="Q236" s="52">
        <v>784014970.20000005</v>
      </c>
      <c r="R236" s="53">
        <v>2501.65</v>
      </c>
      <c r="S236" s="53">
        <v>0</v>
      </c>
      <c r="T236" s="53">
        <v>-9200143.0700000003</v>
      </c>
      <c r="U236" s="60">
        <v>793212611.62</v>
      </c>
      <c r="V236" s="6"/>
    </row>
    <row r="237" spans="2:22">
      <c r="B237" s="1"/>
      <c r="C237" s="57" t="s">
        <v>2287</v>
      </c>
      <c r="D237" s="12"/>
      <c r="E237" s="56">
        <v>953.23</v>
      </c>
      <c r="F237" s="57">
        <v>0</v>
      </c>
      <c r="G237" s="57">
        <v>0</v>
      </c>
      <c r="H237" s="57">
        <v>-3120.13</v>
      </c>
      <c r="I237" s="59">
        <v>-2166.9</v>
      </c>
      <c r="J237" s="12"/>
      <c r="K237" s="56">
        <v>2241540554.7800002</v>
      </c>
      <c r="L237" s="57">
        <v>0</v>
      </c>
      <c r="M237" s="57">
        <v>0</v>
      </c>
      <c r="N237" s="57">
        <v>383407.15</v>
      </c>
      <c r="O237" s="59">
        <v>2241157147.6300001</v>
      </c>
      <c r="P237" s="12"/>
      <c r="Q237" s="56">
        <v>767007747.96000004</v>
      </c>
      <c r="R237" s="57">
        <v>2501.65</v>
      </c>
      <c r="S237" s="57">
        <v>0</v>
      </c>
      <c r="T237" s="57">
        <v>-9200143.0700000003</v>
      </c>
      <c r="U237" s="59">
        <v>776205389.38</v>
      </c>
      <c r="V237" s="6"/>
    </row>
    <row r="238" spans="2:22">
      <c r="B238" s="1"/>
      <c r="C238" s="53" t="s">
        <v>2288</v>
      </c>
      <c r="D238" s="11"/>
      <c r="E238" s="52">
        <v>132875136037.96001</v>
      </c>
      <c r="F238" s="53">
        <v>0</v>
      </c>
      <c r="G238" s="53">
        <v>0</v>
      </c>
      <c r="H238" s="53">
        <v>-1945253106.3</v>
      </c>
      <c r="I238" s="60">
        <v>130929882931.66</v>
      </c>
      <c r="J238" s="11"/>
      <c r="K238" s="52">
        <v>773598.49</v>
      </c>
      <c r="L238" s="53">
        <v>0</v>
      </c>
      <c r="M238" s="53">
        <v>0</v>
      </c>
      <c r="N238" s="53">
        <v>0</v>
      </c>
      <c r="O238" s="60">
        <v>773598.49</v>
      </c>
      <c r="P238" s="11"/>
      <c r="Q238" s="52">
        <v>17007222.239999998</v>
      </c>
      <c r="R238" s="53">
        <v>0</v>
      </c>
      <c r="S238" s="53">
        <v>0</v>
      </c>
      <c r="T238" s="53">
        <v>0</v>
      </c>
      <c r="U238" s="60">
        <v>17007222.239999998</v>
      </c>
      <c r="V238" s="6"/>
    </row>
    <row r="239" spans="2:22">
      <c r="B239" s="1"/>
      <c r="C239" s="57" t="s">
        <v>2289</v>
      </c>
      <c r="D239" s="12"/>
      <c r="E239" s="56">
        <v>15424885213.98</v>
      </c>
      <c r="F239" s="57">
        <v>0</v>
      </c>
      <c r="G239" s="57">
        <v>0</v>
      </c>
      <c r="H239" s="57">
        <v>-126428266.20999999</v>
      </c>
      <c r="I239" s="59">
        <v>15298456947.77</v>
      </c>
      <c r="J239" s="12"/>
      <c r="K239" s="56">
        <v>3817616736.6100001</v>
      </c>
      <c r="L239" s="57">
        <v>239499771.24000001</v>
      </c>
      <c r="M239" s="57">
        <v>0</v>
      </c>
      <c r="N239" s="57">
        <v>126629.03</v>
      </c>
      <c r="O239" s="59">
        <v>3577990336.3400002</v>
      </c>
      <c r="P239" s="12"/>
      <c r="Q239" s="56">
        <v>860060015.33000004</v>
      </c>
      <c r="R239" s="57">
        <v>0</v>
      </c>
      <c r="S239" s="57">
        <v>2710463.67</v>
      </c>
      <c r="T239" s="57">
        <v>5798793.4699999997</v>
      </c>
      <c r="U239" s="59">
        <v>851550758.19000006</v>
      </c>
      <c r="V239" s="6"/>
    </row>
    <row r="240" spans="2:22" ht="38.25" customHeight="1">
      <c r="B240" s="1"/>
      <c r="C240" s="53" t="s">
        <v>2290</v>
      </c>
      <c r="D240" s="11"/>
      <c r="E240" s="52">
        <v>0</v>
      </c>
      <c r="F240" s="53">
        <v>0</v>
      </c>
      <c r="G240" s="53">
        <v>0</v>
      </c>
      <c r="H240" s="53">
        <v>0</v>
      </c>
      <c r="I240" s="60">
        <v>0</v>
      </c>
      <c r="J240" s="11"/>
      <c r="K240" s="52">
        <v>0</v>
      </c>
      <c r="L240" s="53">
        <v>0</v>
      </c>
      <c r="M240" s="53">
        <v>0</v>
      </c>
      <c r="N240" s="53">
        <v>0</v>
      </c>
      <c r="O240" s="60">
        <v>0</v>
      </c>
      <c r="P240" s="11"/>
      <c r="Q240" s="52">
        <v>730321102.96000004</v>
      </c>
      <c r="R240" s="53">
        <v>0</v>
      </c>
      <c r="S240" s="53">
        <v>0</v>
      </c>
      <c r="T240" s="53">
        <v>0</v>
      </c>
      <c r="U240" s="60">
        <v>730321102.96000004</v>
      </c>
      <c r="V240" s="6"/>
    </row>
    <row r="241" spans="2:22" ht="25.5" customHeight="1">
      <c r="B241" s="1"/>
      <c r="C241" s="57" t="s">
        <v>2291</v>
      </c>
      <c r="D241" s="12"/>
      <c r="E241" s="56">
        <v>0</v>
      </c>
      <c r="F241" s="57">
        <v>0</v>
      </c>
      <c r="G241" s="57">
        <v>0</v>
      </c>
      <c r="H241" s="57">
        <v>0</v>
      </c>
      <c r="I241" s="59">
        <v>0</v>
      </c>
      <c r="J241" s="12"/>
      <c r="K241" s="56">
        <v>0</v>
      </c>
      <c r="L241" s="57">
        <v>0</v>
      </c>
      <c r="M241" s="57">
        <v>0</v>
      </c>
      <c r="N241" s="57">
        <v>0</v>
      </c>
      <c r="O241" s="59">
        <v>0</v>
      </c>
      <c r="P241" s="12"/>
      <c r="Q241" s="56">
        <v>730321102.96000004</v>
      </c>
      <c r="R241" s="57">
        <v>0</v>
      </c>
      <c r="S241" s="57">
        <v>0</v>
      </c>
      <c r="T241" s="57">
        <v>0</v>
      </c>
      <c r="U241" s="59">
        <v>730321102.96000004</v>
      </c>
      <c r="V241" s="6"/>
    </row>
    <row r="242" spans="2:22" ht="38.25" customHeight="1">
      <c r="B242" s="1"/>
      <c r="C242" s="53" t="s">
        <v>2292</v>
      </c>
      <c r="D242" s="11"/>
      <c r="E242" s="52">
        <v>0</v>
      </c>
      <c r="F242" s="53">
        <v>0</v>
      </c>
      <c r="G242" s="53">
        <v>0</v>
      </c>
      <c r="H242" s="53">
        <v>0</v>
      </c>
      <c r="I242" s="60">
        <v>0</v>
      </c>
      <c r="J242" s="11"/>
      <c r="K242" s="52">
        <v>0</v>
      </c>
      <c r="L242" s="53">
        <v>0</v>
      </c>
      <c r="M242" s="53">
        <v>0</v>
      </c>
      <c r="N242" s="53">
        <v>0</v>
      </c>
      <c r="O242" s="60">
        <v>0</v>
      </c>
      <c r="P242" s="11"/>
      <c r="Q242" s="52">
        <v>0</v>
      </c>
      <c r="R242" s="53">
        <v>0</v>
      </c>
      <c r="S242" s="53">
        <v>0</v>
      </c>
      <c r="T242" s="53">
        <v>0</v>
      </c>
      <c r="U242" s="60">
        <v>0</v>
      </c>
      <c r="V242" s="6"/>
    </row>
    <row r="243" spans="2:22" ht="25.5" customHeight="1">
      <c r="B243" s="1"/>
      <c r="C243" s="57" t="s">
        <v>2293</v>
      </c>
      <c r="D243" s="12"/>
      <c r="E243" s="56">
        <v>96822509.540000007</v>
      </c>
      <c r="F243" s="57">
        <v>0</v>
      </c>
      <c r="G243" s="57">
        <v>0</v>
      </c>
      <c r="H243" s="57">
        <v>-15497792.02</v>
      </c>
      <c r="I243" s="59">
        <v>81324717.519999996</v>
      </c>
      <c r="J243" s="12"/>
      <c r="K243" s="56">
        <v>0</v>
      </c>
      <c r="L243" s="57">
        <v>0</v>
      </c>
      <c r="M243" s="57">
        <v>0</v>
      </c>
      <c r="N243" s="57">
        <v>0</v>
      </c>
      <c r="O243" s="59">
        <v>0</v>
      </c>
      <c r="P243" s="12"/>
      <c r="Q243" s="56">
        <v>0</v>
      </c>
      <c r="R243" s="57">
        <v>0</v>
      </c>
      <c r="S243" s="57">
        <v>0</v>
      </c>
      <c r="T243" s="57">
        <v>0</v>
      </c>
      <c r="U243" s="59">
        <v>0</v>
      </c>
      <c r="V243" s="6"/>
    </row>
    <row r="244" spans="2:22">
      <c r="B244" s="1"/>
      <c r="C244" s="53" t="s">
        <v>2294</v>
      </c>
      <c r="D244" s="11"/>
      <c r="E244" s="52">
        <v>7035808.5099999998</v>
      </c>
      <c r="F244" s="53">
        <v>0</v>
      </c>
      <c r="G244" s="53">
        <v>0</v>
      </c>
      <c r="H244" s="53">
        <v>1766533.02</v>
      </c>
      <c r="I244" s="60">
        <v>8802341.5299999993</v>
      </c>
      <c r="J244" s="11"/>
      <c r="K244" s="52">
        <v>0</v>
      </c>
      <c r="L244" s="53">
        <v>0</v>
      </c>
      <c r="M244" s="53">
        <v>0</v>
      </c>
      <c r="N244" s="53">
        <v>0</v>
      </c>
      <c r="O244" s="60">
        <v>0</v>
      </c>
      <c r="P244" s="11"/>
      <c r="Q244" s="52">
        <v>0</v>
      </c>
      <c r="R244" s="53">
        <v>0</v>
      </c>
      <c r="S244" s="53">
        <v>0</v>
      </c>
      <c r="T244" s="53">
        <v>0</v>
      </c>
      <c r="U244" s="60">
        <v>0</v>
      </c>
      <c r="V244" s="6"/>
    </row>
    <row r="245" spans="2:22" ht="25.5" customHeight="1">
      <c r="B245" s="1"/>
      <c r="C245" s="57" t="s">
        <v>2295</v>
      </c>
      <c r="D245" s="12"/>
      <c r="E245" s="56">
        <v>1061535540.87</v>
      </c>
      <c r="F245" s="57">
        <v>0</v>
      </c>
      <c r="G245" s="57">
        <v>0</v>
      </c>
      <c r="H245" s="57">
        <v>-199966.63</v>
      </c>
      <c r="I245" s="59">
        <v>1061335574.24</v>
      </c>
      <c r="J245" s="12"/>
      <c r="K245" s="56">
        <v>0</v>
      </c>
      <c r="L245" s="57">
        <v>0</v>
      </c>
      <c r="M245" s="57">
        <v>0</v>
      </c>
      <c r="N245" s="57">
        <v>0</v>
      </c>
      <c r="O245" s="59">
        <v>0</v>
      </c>
      <c r="P245" s="12"/>
      <c r="Q245" s="56">
        <v>0</v>
      </c>
      <c r="R245" s="57">
        <v>0</v>
      </c>
      <c r="S245" s="57">
        <v>0</v>
      </c>
      <c r="T245" s="57">
        <v>0</v>
      </c>
      <c r="U245" s="59">
        <v>0</v>
      </c>
      <c r="V245" s="6"/>
    </row>
    <row r="246" spans="2:22" ht="25.5" customHeight="1">
      <c r="B246" s="1"/>
      <c r="C246" s="53" t="s">
        <v>2296</v>
      </c>
      <c r="D246" s="11"/>
      <c r="E246" s="52">
        <v>4279054027.9000001</v>
      </c>
      <c r="F246" s="53">
        <v>0</v>
      </c>
      <c r="G246" s="53">
        <v>0</v>
      </c>
      <c r="H246" s="53">
        <v>-1044967018.87</v>
      </c>
      <c r="I246" s="60">
        <v>3234087009.0300002</v>
      </c>
      <c r="J246" s="11"/>
      <c r="K246" s="52">
        <v>0</v>
      </c>
      <c r="L246" s="53">
        <v>0</v>
      </c>
      <c r="M246" s="53">
        <v>0</v>
      </c>
      <c r="N246" s="53">
        <v>0</v>
      </c>
      <c r="O246" s="60">
        <v>0</v>
      </c>
      <c r="P246" s="11"/>
      <c r="Q246" s="52">
        <v>0</v>
      </c>
      <c r="R246" s="53">
        <v>0</v>
      </c>
      <c r="S246" s="53">
        <v>0</v>
      </c>
      <c r="T246" s="53">
        <v>0</v>
      </c>
      <c r="U246" s="60">
        <v>0</v>
      </c>
      <c r="V246" s="6"/>
    </row>
    <row r="247" spans="2:22" ht="25.5" customHeight="1">
      <c r="B247" s="1"/>
      <c r="C247" s="57" t="s">
        <v>2297</v>
      </c>
      <c r="D247" s="12"/>
      <c r="E247" s="56">
        <v>1081847441.75</v>
      </c>
      <c r="F247" s="57">
        <v>0</v>
      </c>
      <c r="G247" s="57">
        <v>0</v>
      </c>
      <c r="H247" s="57">
        <v>-15280187.5</v>
      </c>
      <c r="I247" s="59">
        <v>1066567254.25</v>
      </c>
      <c r="J247" s="12"/>
      <c r="K247" s="56">
        <v>307338</v>
      </c>
      <c r="L247" s="57">
        <v>0</v>
      </c>
      <c r="M247" s="57">
        <v>0</v>
      </c>
      <c r="N247" s="57">
        <v>0</v>
      </c>
      <c r="O247" s="59">
        <v>307338</v>
      </c>
      <c r="P247" s="12"/>
      <c r="Q247" s="56">
        <v>39765124.579999998</v>
      </c>
      <c r="R247" s="57">
        <v>0</v>
      </c>
      <c r="S247" s="57">
        <v>0</v>
      </c>
      <c r="T247" s="57">
        <v>0</v>
      </c>
      <c r="U247" s="59">
        <v>39765124.579999998</v>
      </c>
      <c r="V247" s="6"/>
    </row>
    <row r="248" spans="2:22" ht="25.5" customHeight="1">
      <c r="B248" s="1"/>
      <c r="C248" s="53" t="s">
        <v>2298</v>
      </c>
      <c r="D248" s="11"/>
      <c r="E248" s="52">
        <v>4236914128.73</v>
      </c>
      <c r="F248" s="53">
        <v>0</v>
      </c>
      <c r="G248" s="53">
        <v>0</v>
      </c>
      <c r="H248" s="53">
        <v>935142330.27999997</v>
      </c>
      <c r="I248" s="60">
        <v>5172056459.0100002</v>
      </c>
      <c r="J248" s="11"/>
      <c r="K248" s="52">
        <v>0</v>
      </c>
      <c r="L248" s="53">
        <v>0</v>
      </c>
      <c r="M248" s="53">
        <v>0</v>
      </c>
      <c r="N248" s="53">
        <v>0</v>
      </c>
      <c r="O248" s="60">
        <v>0</v>
      </c>
      <c r="P248" s="11"/>
      <c r="Q248" s="52">
        <v>0</v>
      </c>
      <c r="R248" s="53">
        <v>0</v>
      </c>
      <c r="S248" s="53">
        <v>0</v>
      </c>
      <c r="T248" s="53">
        <v>0</v>
      </c>
      <c r="U248" s="60">
        <v>0</v>
      </c>
      <c r="V248" s="6"/>
    </row>
    <row r="249" spans="2:22" ht="38.25" customHeight="1">
      <c r="B249" s="1"/>
      <c r="C249" s="57" t="s">
        <v>2299</v>
      </c>
      <c r="D249" s="12"/>
      <c r="E249" s="56">
        <v>2778198573.5999999</v>
      </c>
      <c r="F249" s="57">
        <v>0</v>
      </c>
      <c r="G249" s="57">
        <v>0</v>
      </c>
      <c r="H249" s="57">
        <v>14690462.619999999</v>
      </c>
      <c r="I249" s="59">
        <v>2792889036.2199998</v>
      </c>
      <c r="J249" s="12"/>
      <c r="K249" s="56">
        <v>0</v>
      </c>
      <c r="L249" s="57">
        <v>0</v>
      </c>
      <c r="M249" s="57">
        <v>0</v>
      </c>
      <c r="N249" s="57">
        <v>0</v>
      </c>
      <c r="O249" s="59">
        <v>0</v>
      </c>
      <c r="P249" s="12"/>
      <c r="Q249" s="56">
        <v>3376264.87</v>
      </c>
      <c r="R249" s="57">
        <v>0</v>
      </c>
      <c r="S249" s="57">
        <v>0</v>
      </c>
      <c r="T249" s="57">
        <v>0</v>
      </c>
      <c r="U249" s="59">
        <v>3376264.87</v>
      </c>
      <c r="V249" s="6"/>
    </row>
    <row r="250" spans="2:22" ht="25.5" customHeight="1">
      <c r="B250" s="1"/>
      <c r="C250" s="53" t="s">
        <v>2300</v>
      </c>
      <c r="D250" s="11"/>
      <c r="E250" s="52">
        <v>550758565.41999996</v>
      </c>
      <c r="F250" s="53">
        <v>0</v>
      </c>
      <c r="G250" s="53">
        <v>0</v>
      </c>
      <c r="H250" s="53">
        <v>-231559.29</v>
      </c>
      <c r="I250" s="60">
        <v>550527006.13</v>
      </c>
      <c r="J250" s="11"/>
      <c r="K250" s="52">
        <v>0</v>
      </c>
      <c r="L250" s="53">
        <v>0</v>
      </c>
      <c r="M250" s="53">
        <v>0</v>
      </c>
      <c r="N250" s="53">
        <v>0</v>
      </c>
      <c r="O250" s="60">
        <v>0</v>
      </c>
      <c r="P250" s="11"/>
      <c r="Q250" s="52">
        <v>3332605.16</v>
      </c>
      <c r="R250" s="53">
        <v>0</v>
      </c>
      <c r="S250" s="53">
        <v>0</v>
      </c>
      <c r="T250" s="53">
        <v>0</v>
      </c>
      <c r="U250" s="60">
        <v>3332605.16</v>
      </c>
      <c r="V250" s="6"/>
    </row>
    <row r="251" spans="2:22" ht="25.5" customHeight="1">
      <c r="B251" s="1"/>
      <c r="C251" s="57" t="s">
        <v>2301</v>
      </c>
      <c r="D251" s="12"/>
      <c r="E251" s="56">
        <v>2227440008.1799998</v>
      </c>
      <c r="F251" s="57">
        <v>0</v>
      </c>
      <c r="G251" s="57">
        <v>0</v>
      </c>
      <c r="H251" s="57">
        <v>14922021.91</v>
      </c>
      <c r="I251" s="59">
        <v>2242362030.0900002</v>
      </c>
      <c r="J251" s="12"/>
      <c r="K251" s="56">
        <v>0</v>
      </c>
      <c r="L251" s="57">
        <v>0</v>
      </c>
      <c r="M251" s="57">
        <v>0</v>
      </c>
      <c r="N251" s="57">
        <v>0</v>
      </c>
      <c r="O251" s="59">
        <v>0</v>
      </c>
      <c r="P251" s="12"/>
      <c r="Q251" s="56">
        <v>43659.71</v>
      </c>
      <c r="R251" s="57">
        <v>0</v>
      </c>
      <c r="S251" s="57">
        <v>0</v>
      </c>
      <c r="T251" s="57">
        <v>0</v>
      </c>
      <c r="U251" s="59">
        <v>43659.71</v>
      </c>
      <c r="V251" s="6"/>
    </row>
    <row r="252" spans="2:22" ht="25.5" customHeight="1">
      <c r="B252" s="1"/>
      <c r="C252" s="53" t="s">
        <v>2302</v>
      </c>
      <c r="D252" s="11"/>
      <c r="E252" s="52">
        <v>1393321226.6500001</v>
      </c>
      <c r="F252" s="53">
        <v>0</v>
      </c>
      <c r="G252" s="53">
        <v>0</v>
      </c>
      <c r="H252" s="53">
        <v>-90950.73</v>
      </c>
      <c r="I252" s="60">
        <v>1393230275.9200001</v>
      </c>
      <c r="J252" s="11"/>
      <c r="K252" s="52">
        <v>0</v>
      </c>
      <c r="L252" s="53">
        <v>0</v>
      </c>
      <c r="M252" s="53">
        <v>0</v>
      </c>
      <c r="N252" s="53">
        <v>0</v>
      </c>
      <c r="O252" s="60">
        <v>0</v>
      </c>
      <c r="P252" s="11"/>
      <c r="Q252" s="52">
        <v>0</v>
      </c>
      <c r="R252" s="53">
        <v>0</v>
      </c>
      <c r="S252" s="53">
        <v>0</v>
      </c>
      <c r="T252" s="53">
        <v>0</v>
      </c>
      <c r="U252" s="60">
        <v>0</v>
      </c>
      <c r="V252" s="6"/>
    </row>
    <row r="253" spans="2:22" ht="25.5" customHeight="1">
      <c r="B253" s="1"/>
      <c r="C253" s="57" t="s">
        <v>2303</v>
      </c>
      <c r="D253" s="12"/>
      <c r="E253" s="56">
        <v>906884902.21000004</v>
      </c>
      <c r="F253" s="57">
        <v>0</v>
      </c>
      <c r="G253" s="57">
        <v>0</v>
      </c>
      <c r="H253" s="57">
        <v>-36044.14</v>
      </c>
      <c r="I253" s="59">
        <v>906848858.07000005</v>
      </c>
      <c r="J253" s="12"/>
      <c r="K253" s="56">
        <v>0</v>
      </c>
      <c r="L253" s="57">
        <v>0</v>
      </c>
      <c r="M253" s="57">
        <v>0</v>
      </c>
      <c r="N253" s="57">
        <v>0</v>
      </c>
      <c r="O253" s="59">
        <v>0</v>
      </c>
      <c r="P253" s="12"/>
      <c r="Q253" s="56">
        <v>0</v>
      </c>
      <c r="R253" s="57">
        <v>0</v>
      </c>
      <c r="S253" s="57">
        <v>0</v>
      </c>
      <c r="T253" s="57">
        <v>0</v>
      </c>
      <c r="U253" s="59">
        <v>0</v>
      </c>
      <c r="V253" s="6"/>
    </row>
    <row r="254" spans="2:22" ht="25.5" customHeight="1">
      <c r="B254" s="1"/>
      <c r="C254" s="53" t="s">
        <v>2304</v>
      </c>
      <c r="D254" s="11"/>
      <c r="E254" s="52">
        <v>486436324.44</v>
      </c>
      <c r="F254" s="53">
        <v>0</v>
      </c>
      <c r="G254" s="53">
        <v>0</v>
      </c>
      <c r="H254" s="53">
        <v>-54906.59</v>
      </c>
      <c r="I254" s="60">
        <v>486381417.85000002</v>
      </c>
      <c r="J254" s="11"/>
      <c r="K254" s="52">
        <v>0</v>
      </c>
      <c r="L254" s="53">
        <v>0</v>
      </c>
      <c r="M254" s="53">
        <v>0</v>
      </c>
      <c r="N254" s="53">
        <v>0</v>
      </c>
      <c r="O254" s="60">
        <v>0</v>
      </c>
      <c r="P254" s="11"/>
      <c r="Q254" s="52">
        <v>0</v>
      </c>
      <c r="R254" s="53">
        <v>0</v>
      </c>
      <c r="S254" s="53">
        <v>0</v>
      </c>
      <c r="T254" s="53">
        <v>0</v>
      </c>
      <c r="U254" s="60">
        <v>0</v>
      </c>
      <c r="V254" s="6"/>
    </row>
    <row r="255" spans="2:22">
      <c r="B255" s="1"/>
      <c r="C255" s="57" t="s">
        <v>2305</v>
      </c>
      <c r="D255" s="12"/>
      <c r="E255" s="56">
        <v>320521679.94999999</v>
      </c>
      <c r="F255" s="57">
        <v>0</v>
      </c>
      <c r="G255" s="57">
        <v>0</v>
      </c>
      <c r="H255" s="57">
        <v>-34438.559999999998</v>
      </c>
      <c r="I255" s="59">
        <v>320487241.38999999</v>
      </c>
      <c r="J255" s="12"/>
      <c r="K255" s="56">
        <v>0</v>
      </c>
      <c r="L255" s="57">
        <v>0</v>
      </c>
      <c r="M255" s="57">
        <v>0</v>
      </c>
      <c r="N255" s="57">
        <v>0</v>
      </c>
      <c r="O255" s="59">
        <v>0</v>
      </c>
      <c r="P255" s="12"/>
      <c r="Q255" s="56">
        <v>203087</v>
      </c>
      <c r="R255" s="57">
        <v>0</v>
      </c>
      <c r="S255" s="57">
        <v>0</v>
      </c>
      <c r="T255" s="57">
        <v>0</v>
      </c>
      <c r="U255" s="59">
        <v>203087</v>
      </c>
      <c r="V255" s="6"/>
    </row>
    <row r="256" spans="2:22" ht="25.5" customHeight="1">
      <c r="B256" s="1"/>
      <c r="C256" s="53" t="s">
        <v>2306</v>
      </c>
      <c r="D256" s="11"/>
      <c r="E256" s="52">
        <v>169581916.13999999</v>
      </c>
      <c r="F256" s="53">
        <v>0</v>
      </c>
      <c r="G256" s="53">
        <v>0</v>
      </c>
      <c r="H256" s="53">
        <v>-1954170.64</v>
      </c>
      <c r="I256" s="60">
        <v>167627745.5</v>
      </c>
      <c r="J256" s="11"/>
      <c r="K256" s="52">
        <v>0</v>
      </c>
      <c r="L256" s="53">
        <v>0</v>
      </c>
      <c r="M256" s="53">
        <v>0</v>
      </c>
      <c r="N256" s="53">
        <v>0</v>
      </c>
      <c r="O256" s="60">
        <v>0</v>
      </c>
      <c r="P256" s="11"/>
      <c r="Q256" s="52">
        <v>0</v>
      </c>
      <c r="R256" s="53">
        <v>0</v>
      </c>
      <c r="S256" s="53">
        <v>0</v>
      </c>
      <c r="T256" s="53">
        <v>0</v>
      </c>
      <c r="U256" s="60">
        <v>0</v>
      </c>
      <c r="V256" s="6"/>
    </row>
    <row r="257" spans="2:22">
      <c r="B257" s="1"/>
      <c r="C257" s="57" t="s">
        <v>2307</v>
      </c>
      <c r="D257" s="12"/>
      <c r="E257" s="56">
        <v>52360.34</v>
      </c>
      <c r="F257" s="57">
        <v>0</v>
      </c>
      <c r="G257" s="57">
        <v>0</v>
      </c>
      <c r="H257" s="57">
        <v>-3067.18</v>
      </c>
      <c r="I257" s="59">
        <v>49293.16</v>
      </c>
      <c r="J257" s="12"/>
      <c r="K257" s="56">
        <v>1879580572.4400001</v>
      </c>
      <c r="L257" s="57">
        <v>79313.61</v>
      </c>
      <c r="M257" s="57">
        <v>0</v>
      </c>
      <c r="N257" s="57">
        <v>58366.12</v>
      </c>
      <c r="O257" s="59">
        <v>1879442892.71</v>
      </c>
      <c r="P257" s="12"/>
      <c r="Q257" s="56">
        <v>86343824.549999997</v>
      </c>
      <c r="R257" s="57">
        <v>0</v>
      </c>
      <c r="S257" s="57">
        <v>2710463.67</v>
      </c>
      <c r="T257" s="57">
        <v>5798793.4699999997</v>
      </c>
      <c r="U257" s="59">
        <v>77834567.409999996</v>
      </c>
      <c r="V257" s="6"/>
    </row>
    <row r="258" spans="2:22">
      <c r="B258" s="1"/>
      <c r="C258" s="53" t="s">
        <v>2308</v>
      </c>
      <c r="D258" s="11"/>
      <c r="E258" s="52">
        <v>0</v>
      </c>
      <c r="F258" s="53">
        <v>0</v>
      </c>
      <c r="G258" s="53">
        <v>0</v>
      </c>
      <c r="H258" s="53">
        <v>0</v>
      </c>
      <c r="I258" s="60">
        <v>0</v>
      </c>
      <c r="J258" s="11"/>
      <c r="K258" s="52">
        <v>1937728826.1700001</v>
      </c>
      <c r="L258" s="53">
        <v>239420457.63</v>
      </c>
      <c r="M258" s="53">
        <v>0</v>
      </c>
      <c r="N258" s="53">
        <v>68262.91</v>
      </c>
      <c r="O258" s="60">
        <v>1698240105.6300001</v>
      </c>
      <c r="P258" s="11"/>
      <c r="Q258" s="52">
        <v>50611.37</v>
      </c>
      <c r="R258" s="53">
        <v>0</v>
      </c>
      <c r="S258" s="53">
        <v>0</v>
      </c>
      <c r="T258" s="53">
        <v>0</v>
      </c>
      <c r="U258" s="60">
        <v>50611.37</v>
      </c>
      <c r="V258" s="6"/>
    </row>
    <row r="259" spans="2:22">
      <c r="B259" s="1"/>
      <c r="C259" s="57" t="s">
        <v>2309</v>
      </c>
      <c r="D259" s="12"/>
      <c r="E259" s="56">
        <v>0</v>
      </c>
      <c r="F259" s="57">
        <v>0</v>
      </c>
      <c r="G259" s="57">
        <v>0</v>
      </c>
      <c r="H259" s="57">
        <v>0</v>
      </c>
      <c r="I259" s="59">
        <v>0</v>
      </c>
      <c r="J259" s="12"/>
      <c r="K259" s="56">
        <v>1937728826.1700001</v>
      </c>
      <c r="L259" s="57">
        <v>239420457.63</v>
      </c>
      <c r="M259" s="57">
        <v>0</v>
      </c>
      <c r="N259" s="57">
        <v>68262.91</v>
      </c>
      <c r="O259" s="59">
        <v>1698240105.6300001</v>
      </c>
      <c r="P259" s="12"/>
      <c r="Q259" s="56">
        <v>50611.37</v>
      </c>
      <c r="R259" s="57">
        <v>0</v>
      </c>
      <c r="S259" s="57">
        <v>0</v>
      </c>
      <c r="T259" s="57">
        <v>0</v>
      </c>
      <c r="U259" s="59">
        <v>50611.37</v>
      </c>
      <c r="V259" s="6"/>
    </row>
    <row r="260" spans="2:22" ht="25.5" customHeight="1">
      <c r="B260" s="1"/>
      <c r="C260" s="53" t="s">
        <v>2310</v>
      </c>
      <c r="D260" s="11"/>
      <c r="E260" s="52">
        <v>0</v>
      </c>
      <c r="F260" s="53">
        <v>0</v>
      </c>
      <c r="G260" s="53">
        <v>0</v>
      </c>
      <c r="H260" s="53">
        <v>0</v>
      </c>
      <c r="I260" s="60">
        <v>0</v>
      </c>
      <c r="J260" s="11"/>
      <c r="K260" s="52">
        <v>0</v>
      </c>
      <c r="L260" s="53">
        <v>0</v>
      </c>
      <c r="M260" s="53">
        <v>0</v>
      </c>
      <c r="N260" s="53">
        <v>0</v>
      </c>
      <c r="O260" s="60">
        <v>0</v>
      </c>
      <c r="P260" s="11"/>
      <c r="Q260" s="52">
        <v>4209313.4000000004</v>
      </c>
      <c r="R260" s="53">
        <v>0</v>
      </c>
      <c r="S260" s="53">
        <v>0</v>
      </c>
      <c r="T260" s="53">
        <v>0</v>
      </c>
      <c r="U260" s="60">
        <v>4209313.4000000004</v>
      </c>
      <c r="V260" s="6"/>
    </row>
    <row r="261" spans="2:22" ht="25.5" customHeight="1">
      <c r="B261" s="1"/>
      <c r="C261" s="57" t="s">
        <v>2311</v>
      </c>
      <c r="D261" s="12"/>
      <c r="E261" s="56">
        <v>0</v>
      </c>
      <c r="F261" s="57">
        <v>0</v>
      </c>
      <c r="G261" s="57">
        <v>0</v>
      </c>
      <c r="H261" s="57">
        <v>0</v>
      </c>
      <c r="I261" s="59">
        <v>0</v>
      </c>
      <c r="J261" s="12"/>
      <c r="K261" s="56">
        <v>251615707.18000001</v>
      </c>
      <c r="L261" s="57">
        <v>0</v>
      </c>
      <c r="M261" s="57">
        <v>0</v>
      </c>
      <c r="N261" s="57">
        <v>0</v>
      </c>
      <c r="O261" s="59">
        <v>251615707.18000001</v>
      </c>
      <c r="P261" s="12"/>
      <c r="Q261" s="56">
        <v>9167229559.2399998</v>
      </c>
      <c r="R261" s="57">
        <v>5254612.07</v>
      </c>
      <c r="S261" s="57">
        <v>3149467.17</v>
      </c>
      <c r="T261" s="57">
        <v>125294014.08</v>
      </c>
      <c r="U261" s="59">
        <v>9033531465.9200001</v>
      </c>
      <c r="V261" s="6"/>
    </row>
    <row r="262" spans="2:22">
      <c r="B262" s="1"/>
      <c r="C262" s="53" t="s">
        <v>2312</v>
      </c>
      <c r="D262" s="11"/>
      <c r="E262" s="52">
        <v>210921313980.20999</v>
      </c>
      <c r="F262" s="53">
        <v>0</v>
      </c>
      <c r="G262" s="53">
        <v>0</v>
      </c>
      <c r="H262" s="53">
        <v>-8465593643.2200003</v>
      </c>
      <c r="I262" s="60">
        <v>202455720336.98999</v>
      </c>
      <c r="J262" s="11"/>
      <c r="K262" s="52">
        <v>45110097735.120003</v>
      </c>
      <c r="L262" s="53">
        <v>-642509378.84000003</v>
      </c>
      <c r="M262" s="53">
        <v>0</v>
      </c>
      <c r="N262" s="53">
        <v>-11224934715.49</v>
      </c>
      <c r="O262" s="60">
        <v>56977541829.449997</v>
      </c>
      <c r="P262" s="11"/>
      <c r="Q262" s="52">
        <v>19274419463.880001</v>
      </c>
      <c r="R262" s="53">
        <v>18047093.390000001</v>
      </c>
      <c r="S262" s="53">
        <v>13786153.810000001</v>
      </c>
      <c r="T262" s="53">
        <v>569173829.21000004</v>
      </c>
      <c r="U262" s="60">
        <v>18673412387.470001</v>
      </c>
      <c r="V262" s="6"/>
    </row>
    <row r="263" spans="2:22">
      <c r="B263" s="1"/>
      <c r="C263" s="57" t="s">
        <v>2313</v>
      </c>
      <c r="D263" s="12"/>
      <c r="E263" s="56">
        <v>1967368833.6400001</v>
      </c>
      <c r="F263" s="57">
        <v>0</v>
      </c>
      <c r="G263" s="57">
        <v>0</v>
      </c>
      <c r="H263" s="57">
        <v>-13859346.6</v>
      </c>
      <c r="I263" s="59">
        <v>1953509487.04</v>
      </c>
      <c r="J263" s="12"/>
      <c r="K263" s="56">
        <v>549189660.17999995</v>
      </c>
      <c r="L263" s="57">
        <v>0</v>
      </c>
      <c r="M263" s="57">
        <v>0</v>
      </c>
      <c r="N263" s="57">
        <v>1879201.55</v>
      </c>
      <c r="O263" s="59">
        <v>547310458.63</v>
      </c>
      <c r="P263" s="12"/>
      <c r="Q263" s="56">
        <v>886409835.41999996</v>
      </c>
      <c r="R263" s="57">
        <v>82102.880000000005</v>
      </c>
      <c r="S263" s="57">
        <v>24489.89</v>
      </c>
      <c r="T263" s="57">
        <v>2518697.37</v>
      </c>
      <c r="U263" s="59">
        <v>883784545.27999997</v>
      </c>
      <c r="V263" s="6"/>
    </row>
    <row r="264" spans="2:22" ht="25.5" customHeight="1">
      <c r="B264" s="1"/>
      <c r="C264" s="53" t="s">
        <v>2314</v>
      </c>
      <c r="D264" s="11"/>
      <c r="E264" s="52">
        <v>1185415030.8299999</v>
      </c>
      <c r="F264" s="53">
        <v>0</v>
      </c>
      <c r="G264" s="53">
        <v>0</v>
      </c>
      <c r="H264" s="53">
        <v>-13578344.039999999</v>
      </c>
      <c r="I264" s="60">
        <v>1171836686.79</v>
      </c>
      <c r="J264" s="11"/>
      <c r="K264" s="52">
        <v>418600191.81999999</v>
      </c>
      <c r="L264" s="53">
        <v>0</v>
      </c>
      <c r="M264" s="53">
        <v>0</v>
      </c>
      <c r="N264" s="53">
        <v>1542821.51</v>
      </c>
      <c r="O264" s="60">
        <v>417057370.31</v>
      </c>
      <c r="P264" s="11"/>
      <c r="Q264" s="52">
        <v>243597116.13999999</v>
      </c>
      <c r="R264" s="53">
        <v>82042</v>
      </c>
      <c r="S264" s="53">
        <v>24489.89</v>
      </c>
      <c r="T264" s="53">
        <v>376729.3</v>
      </c>
      <c r="U264" s="60">
        <v>243113854.94999999</v>
      </c>
      <c r="V264" s="6"/>
    </row>
    <row r="265" spans="2:22">
      <c r="B265" s="1"/>
      <c r="C265" s="57" t="s">
        <v>2315</v>
      </c>
      <c r="D265" s="12"/>
      <c r="E265" s="56">
        <v>614324230.50999999</v>
      </c>
      <c r="F265" s="57">
        <v>0</v>
      </c>
      <c r="G265" s="57">
        <v>0</v>
      </c>
      <c r="H265" s="57">
        <v>-11431024.75</v>
      </c>
      <c r="I265" s="59">
        <v>602893205.75999999</v>
      </c>
      <c r="J265" s="12"/>
      <c r="K265" s="56">
        <v>393764667.30000001</v>
      </c>
      <c r="L265" s="57">
        <v>0</v>
      </c>
      <c r="M265" s="57">
        <v>0</v>
      </c>
      <c r="N265" s="57">
        <v>1541971.51</v>
      </c>
      <c r="O265" s="59">
        <v>392222695.79000002</v>
      </c>
      <c r="P265" s="12"/>
      <c r="Q265" s="56">
        <v>174672165.87</v>
      </c>
      <c r="R265" s="57">
        <v>82042</v>
      </c>
      <c r="S265" s="57">
        <v>24489.89</v>
      </c>
      <c r="T265" s="57">
        <v>286754.06</v>
      </c>
      <c r="U265" s="59">
        <v>174278879.91999999</v>
      </c>
      <c r="V265" s="6"/>
    </row>
    <row r="266" spans="2:22">
      <c r="B266" s="1"/>
      <c r="C266" s="53" t="s">
        <v>2316</v>
      </c>
      <c r="D266" s="11"/>
      <c r="E266" s="52">
        <v>571090800.32000005</v>
      </c>
      <c r="F266" s="53">
        <v>0</v>
      </c>
      <c r="G266" s="53">
        <v>0</v>
      </c>
      <c r="H266" s="53">
        <v>-2147319.29</v>
      </c>
      <c r="I266" s="60">
        <v>568943481.02999997</v>
      </c>
      <c r="J266" s="11"/>
      <c r="K266" s="52">
        <v>24835524.52</v>
      </c>
      <c r="L266" s="53">
        <v>0</v>
      </c>
      <c r="M266" s="53">
        <v>0</v>
      </c>
      <c r="N266" s="53">
        <v>850</v>
      </c>
      <c r="O266" s="60">
        <v>24834674.52</v>
      </c>
      <c r="P266" s="11"/>
      <c r="Q266" s="52">
        <v>68924950.269999996</v>
      </c>
      <c r="R266" s="53">
        <v>0</v>
      </c>
      <c r="S266" s="53">
        <v>0</v>
      </c>
      <c r="T266" s="53">
        <v>89975.24</v>
      </c>
      <c r="U266" s="60">
        <v>68834975.030000001</v>
      </c>
      <c r="V266" s="6"/>
    </row>
    <row r="267" spans="2:22" ht="25.5" customHeight="1">
      <c r="B267" s="1"/>
      <c r="C267" s="57" t="s">
        <v>2317</v>
      </c>
      <c r="D267" s="12"/>
      <c r="E267" s="56">
        <v>781781668.14999998</v>
      </c>
      <c r="F267" s="57">
        <v>0</v>
      </c>
      <c r="G267" s="57">
        <v>0</v>
      </c>
      <c r="H267" s="57">
        <v>-264492.21000000002</v>
      </c>
      <c r="I267" s="59">
        <v>781517175.94000006</v>
      </c>
      <c r="J267" s="12"/>
      <c r="K267" s="56">
        <v>103520838.5</v>
      </c>
      <c r="L267" s="57">
        <v>0</v>
      </c>
      <c r="M267" s="57">
        <v>0</v>
      </c>
      <c r="N267" s="57">
        <v>336380.04</v>
      </c>
      <c r="O267" s="59">
        <v>103184458.45999999</v>
      </c>
      <c r="P267" s="12"/>
      <c r="Q267" s="56">
        <v>554482224.41999996</v>
      </c>
      <c r="R267" s="57">
        <v>0</v>
      </c>
      <c r="S267" s="57">
        <v>0</v>
      </c>
      <c r="T267" s="57">
        <v>148849.01999999999</v>
      </c>
      <c r="U267" s="59">
        <v>554333375.39999998</v>
      </c>
      <c r="V267" s="6"/>
    </row>
    <row r="268" spans="2:22">
      <c r="B268" s="1"/>
      <c r="C268" s="53" t="s">
        <v>2318</v>
      </c>
      <c r="D268" s="11"/>
      <c r="E268" s="52">
        <v>172134.66</v>
      </c>
      <c r="F268" s="53">
        <v>0</v>
      </c>
      <c r="G268" s="53">
        <v>0</v>
      </c>
      <c r="H268" s="53">
        <v>-16510.349999999999</v>
      </c>
      <c r="I268" s="60">
        <v>155624.31</v>
      </c>
      <c r="J268" s="11"/>
      <c r="K268" s="52">
        <v>27068629.859999999</v>
      </c>
      <c r="L268" s="53">
        <v>0</v>
      </c>
      <c r="M268" s="53">
        <v>0</v>
      </c>
      <c r="N268" s="53">
        <v>0</v>
      </c>
      <c r="O268" s="60">
        <v>27068629.859999999</v>
      </c>
      <c r="P268" s="11"/>
      <c r="Q268" s="52">
        <v>88330494.859999999</v>
      </c>
      <c r="R268" s="53">
        <v>60.88</v>
      </c>
      <c r="S268" s="53">
        <v>0</v>
      </c>
      <c r="T268" s="53">
        <v>1993119.05</v>
      </c>
      <c r="U268" s="60">
        <v>86337314.930000007</v>
      </c>
      <c r="V268" s="6"/>
    </row>
    <row r="269" spans="2:22">
      <c r="B269" s="1"/>
      <c r="C269" s="57" t="s">
        <v>2319</v>
      </c>
      <c r="D269" s="12"/>
      <c r="E269" s="56">
        <v>46464018899.610001</v>
      </c>
      <c r="F269" s="57">
        <v>0</v>
      </c>
      <c r="G269" s="57">
        <v>0</v>
      </c>
      <c r="H269" s="57">
        <v>-7919155069.3000002</v>
      </c>
      <c r="I269" s="59">
        <v>38544863830.309998</v>
      </c>
      <c r="J269" s="12"/>
      <c r="K269" s="56">
        <v>13058908999.629999</v>
      </c>
      <c r="L269" s="57">
        <v>0</v>
      </c>
      <c r="M269" s="57">
        <v>0</v>
      </c>
      <c r="N269" s="57">
        <v>132296368.87</v>
      </c>
      <c r="O269" s="59">
        <v>12926612630.76</v>
      </c>
      <c r="P269" s="12"/>
      <c r="Q269" s="56">
        <v>15577424416.889999</v>
      </c>
      <c r="R269" s="57">
        <v>17753264.620000001</v>
      </c>
      <c r="S269" s="57">
        <v>13761663.92</v>
      </c>
      <c r="T269" s="57">
        <v>565328058.97000003</v>
      </c>
      <c r="U269" s="59">
        <v>14980581429.379999</v>
      </c>
      <c r="V269" s="6"/>
    </row>
    <row r="270" spans="2:22">
      <c r="B270" s="1"/>
      <c r="C270" s="53" t="s">
        <v>2320</v>
      </c>
      <c r="D270" s="11"/>
      <c r="E270" s="52">
        <v>37893479301.919998</v>
      </c>
      <c r="F270" s="53">
        <v>0</v>
      </c>
      <c r="G270" s="53">
        <v>0</v>
      </c>
      <c r="H270" s="53">
        <v>-6458652164.5699997</v>
      </c>
      <c r="I270" s="60">
        <v>31434827137.349998</v>
      </c>
      <c r="J270" s="11"/>
      <c r="K270" s="52">
        <v>11430039653.459999</v>
      </c>
      <c r="L270" s="53">
        <v>0</v>
      </c>
      <c r="M270" s="53">
        <v>0</v>
      </c>
      <c r="N270" s="53">
        <v>132309931.31999999</v>
      </c>
      <c r="O270" s="60">
        <v>11297729722.139999</v>
      </c>
      <c r="P270" s="11"/>
      <c r="Q270" s="52">
        <v>15282708079.57</v>
      </c>
      <c r="R270" s="53">
        <v>17753264.620000001</v>
      </c>
      <c r="S270" s="53">
        <v>13725887.289999999</v>
      </c>
      <c r="T270" s="53">
        <v>562737624.21000004</v>
      </c>
      <c r="U270" s="60">
        <v>14688491303.450001</v>
      </c>
      <c r="V270" s="6"/>
    </row>
    <row r="271" spans="2:22">
      <c r="B271" s="1"/>
      <c r="C271" s="57" t="s">
        <v>2321</v>
      </c>
      <c r="D271" s="12"/>
      <c r="E271" s="56">
        <v>16420912591.030001</v>
      </c>
      <c r="F271" s="57">
        <v>0</v>
      </c>
      <c r="G271" s="57">
        <v>0</v>
      </c>
      <c r="H271" s="57">
        <v>-184153412.46000001</v>
      </c>
      <c r="I271" s="59">
        <v>16236759178.57</v>
      </c>
      <c r="J271" s="12"/>
      <c r="K271" s="56">
        <v>5435665154.3000002</v>
      </c>
      <c r="L271" s="57">
        <v>0</v>
      </c>
      <c r="M271" s="57">
        <v>0</v>
      </c>
      <c r="N271" s="57">
        <v>10086561.439999999</v>
      </c>
      <c r="O271" s="59">
        <v>5425578592.8600006</v>
      </c>
      <c r="P271" s="12"/>
      <c r="Q271" s="56">
        <v>3102512043.3200002</v>
      </c>
      <c r="R271" s="57">
        <v>2323644.91</v>
      </c>
      <c r="S271" s="57">
        <v>434710.61</v>
      </c>
      <c r="T271" s="57">
        <v>22740183.390000001</v>
      </c>
      <c r="U271" s="59">
        <v>3077013504.4099998</v>
      </c>
      <c r="V271" s="6"/>
    </row>
    <row r="272" spans="2:22">
      <c r="B272" s="1"/>
      <c r="C272" s="53" t="s">
        <v>2322</v>
      </c>
      <c r="D272" s="11"/>
      <c r="E272" s="52">
        <v>726718963.40999997</v>
      </c>
      <c r="F272" s="53">
        <v>0</v>
      </c>
      <c r="G272" s="53">
        <v>0</v>
      </c>
      <c r="H272" s="53">
        <v>0</v>
      </c>
      <c r="I272" s="60">
        <v>726718963.40999997</v>
      </c>
      <c r="J272" s="11"/>
      <c r="K272" s="52">
        <v>938481.59</v>
      </c>
      <c r="L272" s="53">
        <v>0</v>
      </c>
      <c r="M272" s="53">
        <v>0</v>
      </c>
      <c r="N272" s="53">
        <v>0</v>
      </c>
      <c r="O272" s="60">
        <v>938481.59</v>
      </c>
      <c r="P272" s="11"/>
      <c r="Q272" s="52">
        <v>27341890.050000001</v>
      </c>
      <c r="R272" s="53">
        <v>0</v>
      </c>
      <c r="S272" s="53">
        <v>8093.04</v>
      </c>
      <c r="T272" s="53">
        <v>311642.15000000002</v>
      </c>
      <c r="U272" s="60">
        <v>27022154.859999999</v>
      </c>
      <c r="V272" s="6"/>
    </row>
    <row r="273" spans="2:22" ht="25.5" customHeight="1">
      <c r="B273" s="1"/>
      <c r="C273" s="57" t="s">
        <v>2323</v>
      </c>
      <c r="D273" s="12"/>
      <c r="E273" s="56">
        <v>485571789.63999999</v>
      </c>
      <c r="F273" s="57">
        <v>0</v>
      </c>
      <c r="G273" s="57">
        <v>0</v>
      </c>
      <c r="H273" s="57">
        <v>-223681279.81999999</v>
      </c>
      <c r="I273" s="59">
        <v>261890509.81999999</v>
      </c>
      <c r="J273" s="12"/>
      <c r="K273" s="56">
        <v>23000</v>
      </c>
      <c r="L273" s="57">
        <v>0</v>
      </c>
      <c r="M273" s="57">
        <v>0</v>
      </c>
      <c r="N273" s="57">
        <v>0</v>
      </c>
      <c r="O273" s="59">
        <v>23000</v>
      </c>
      <c r="P273" s="12"/>
      <c r="Q273" s="56">
        <v>2298646.69</v>
      </c>
      <c r="R273" s="57">
        <v>0</v>
      </c>
      <c r="S273" s="57">
        <v>0</v>
      </c>
      <c r="T273" s="57">
        <v>128494.44</v>
      </c>
      <c r="U273" s="59">
        <v>2170152.25</v>
      </c>
      <c r="V273" s="6"/>
    </row>
    <row r="274" spans="2:22" ht="25.5" customHeight="1">
      <c r="B274" s="1"/>
      <c r="C274" s="53" t="s">
        <v>2324</v>
      </c>
      <c r="D274" s="11"/>
      <c r="E274" s="52">
        <v>0</v>
      </c>
      <c r="F274" s="53">
        <v>0</v>
      </c>
      <c r="G274" s="53">
        <v>0</v>
      </c>
      <c r="H274" s="53">
        <v>0</v>
      </c>
      <c r="I274" s="60">
        <v>0</v>
      </c>
      <c r="J274" s="11"/>
      <c r="K274" s="52">
        <v>4541173396.8900003</v>
      </c>
      <c r="L274" s="53">
        <v>0</v>
      </c>
      <c r="M274" s="53">
        <v>0</v>
      </c>
      <c r="N274" s="53">
        <v>117117119.78</v>
      </c>
      <c r="O274" s="60">
        <v>4424056277.1100006</v>
      </c>
      <c r="P274" s="11"/>
      <c r="Q274" s="52">
        <v>11246924080.9</v>
      </c>
      <c r="R274" s="53">
        <v>15429619.710000001</v>
      </c>
      <c r="S274" s="53">
        <v>13212904.1</v>
      </c>
      <c r="T274" s="53">
        <v>445142211.38999999</v>
      </c>
      <c r="U274" s="60">
        <v>10773139345.700001</v>
      </c>
      <c r="V274" s="6"/>
    </row>
    <row r="275" spans="2:22">
      <c r="B275" s="1"/>
      <c r="C275" s="57" t="s">
        <v>2325</v>
      </c>
      <c r="D275" s="12"/>
      <c r="E275" s="56">
        <v>440591850.85000002</v>
      </c>
      <c r="F275" s="57">
        <v>0</v>
      </c>
      <c r="G275" s="57">
        <v>0</v>
      </c>
      <c r="H275" s="57">
        <v>0</v>
      </c>
      <c r="I275" s="59">
        <v>440591850.85000002</v>
      </c>
      <c r="J275" s="12"/>
      <c r="K275" s="56">
        <v>581081853.46000004</v>
      </c>
      <c r="L275" s="57">
        <v>0</v>
      </c>
      <c r="M275" s="57">
        <v>0</v>
      </c>
      <c r="N275" s="57">
        <v>5106250.0999999996</v>
      </c>
      <c r="O275" s="59">
        <v>575975603.36000001</v>
      </c>
      <c r="P275" s="12"/>
      <c r="Q275" s="56">
        <v>898072106.24000001</v>
      </c>
      <c r="R275" s="57">
        <v>0</v>
      </c>
      <c r="S275" s="57">
        <v>70179.539999999994</v>
      </c>
      <c r="T275" s="57">
        <v>94415092.840000004</v>
      </c>
      <c r="U275" s="59">
        <v>803586833.86000001</v>
      </c>
      <c r="V275" s="6"/>
    </row>
    <row r="276" spans="2:22">
      <c r="B276" s="1"/>
      <c r="C276" s="53" t="s">
        <v>2326</v>
      </c>
      <c r="D276" s="11"/>
      <c r="E276" s="52">
        <v>19819684106.990002</v>
      </c>
      <c r="F276" s="53">
        <v>0</v>
      </c>
      <c r="G276" s="53">
        <v>0</v>
      </c>
      <c r="H276" s="53">
        <v>-6050817472.29</v>
      </c>
      <c r="I276" s="60">
        <v>13768866634.700001</v>
      </c>
      <c r="J276" s="11"/>
      <c r="K276" s="52">
        <v>871157767.22000003</v>
      </c>
      <c r="L276" s="53">
        <v>0</v>
      </c>
      <c r="M276" s="53">
        <v>0</v>
      </c>
      <c r="N276" s="53">
        <v>0</v>
      </c>
      <c r="O276" s="60">
        <v>871157767.22000003</v>
      </c>
      <c r="P276" s="11"/>
      <c r="Q276" s="52">
        <v>5559312.3700000001</v>
      </c>
      <c r="R276" s="53">
        <v>0</v>
      </c>
      <c r="S276" s="53">
        <v>0</v>
      </c>
      <c r="T276" s="53">
        <v>0</v>
      </c>
      <c r="U276" s="60">
        <v>5559312.3700000001</v>
      </c>
      <c r="V276" s="6"/>
    </row>
    <row r="277" spans="2:22">
      <c r="B277" s="1"/>
      <c r="C277" s="57" t="s">
        <v>2327</v>
      </c>
      <c r="D277" s="12"/>
      <c r="E277" s="56">
        <v>8143310257.1899996</v>
      </c>
      <c r="F277" s="57">
        <v>0</v>
      </c>
      <c r="G277" s="57">
        <v>0</v>
      </c>
      <c r="H277" s="57">
        <v>-1316267599.25</v>
      </c>
      <c r="I277" s="59">
        <v>6827042657.9399996</v>
      </c>
      <c r="J277" s="12"/>
      <c r="K277" s="56">
        <v>1581953471.96</v>
      </c>
      <c r="L277" s="57">
        <v>0</v>
      </c>
      <c r="M277" s="57">
        <v>0</v>
      </c>
      <c r="N277" s="57">
        <v>-13562.45</v>
      </c>
      <c r="O277" s="59">
        <v>1581967034.4100001</v>
      </c>
      <c r="P277" s="12"/>
      <c r="Q277" s="56">
        <v>147791819.61000001</v>
      </c>
      <c r="R277" s="57">
        <v>0</v>
      </c>
      <c r="S277" s="57">
        <v>0</v>
      </c>
      <c r="T277" s="57">
        <v>241.95</v>
      </c>
      <c r="U277" s="59">
        <v>147791577.66</v>
      </c>
      <c r="V277" s="6"/>
    </row>
    <row r="278" spans="2:22">
      <c r="B278" s="1"/>
      <c r="C278" s="53" t="s">
        <v>2328</v>
      </c>
      <c r="D278" s="11"/>
      <c r="E278" s="52">
        <v>427229340.5</v>
      </c>
      <c r="F278" s="53">
        <v>0</v>
      </c>
      <c r="G278" s="53">
        <v>0</v>
      </c>
      <c r="H278" s="53">
        <v>-144235305.47999999</v>
      </c>
      <c r="I278" s="60">
        <v>282994035.01999998</v>
      </c>
      <c r="J278" s="11"/>
      <c r="K278" s="52">
        <v>3007642.09</v>
      </c>
      <c r="L278" s="53">
        <v>0</v>
      </c>
      <c r="M278" s="53">
        <v>0</v>
      </c>
      <c r="N278" s="53">
        <v>0</v>
      </c>
      <c r="O278" s="60">
        <v>3007642.09</v>
      </c>
      <c r="P278" s="11"/>
      <c r="Q278" s="52">
        <v>577558.47</v>
      </c>
      <c r="R278" s="53">
        <v>0</v>
      </c>
      <c r="S278" s="53">
        <v>0</v>
      </c>
      <c r="T278" s="53">
        <v>0</v>
      </c>
      <c r="U278" s="60">
        <v>577558.47</v>
      </c>
      <c r="V278" s="6"/>
    </row>
    <row r="279" spans="2:22">
      <c r="B279" s="1"/>
      <c r="C279" s="57" t="s">
        <v>2329</v>
      </c>
      <c r="D279" s="12"/>
      <c r="E279" s="56">
        <v>0</v>
      </c>
      <c r="F279" s="57">
        <v>0</v>
      </c>
      <c r="G279" s="57">
        <v>0</v>
      </c>
      <c r="H279" s="57">
        <v>0</v>
      </c>
      <c r="I279" s="59">
        <v>0</v>
      </c>
      <c r="J279" s="12"/>
      <c r="K279" s="56">
        <v>43908232.119999997</v>
      </c>
      <c r="L279" s="57">
        <v>0</v>
      </c>
      <c r="M279" s="57">
        <v>0</v>
      </c>
      <c r="N279" s="57">
        <v>0</v>
      </c>
      <c r="O279" s="59">
        <v>43908232.119999997</v>
      </c>
      <c r="P279" s="12"/>
      <c r="Q279" s="56">
        <v>146346959.24000001</v>
      </c>
      <c r="R279" s="57">
        <v>0</v>
      </c>
      <c r="S279" s="57">
        <v>35776.629999999997</v>
      </c>
      <c r="T279" s="57">
        <v>2590192.81</v>
      </c>
      <c r="U279" s="59">
        <v>143720989.80000001</v>
      </c>
      <c r="V279" s="6"/>
    </row>
    <row r="280" spans="2:22" ht="25.5" customHeight="1">
      <c r="B280" s="1"/>
      <c r="C280" s="53" t="s">
        <v>2330</v>
      </c>
      <c r="D280" s="11"/>
      <c r="E280" s="52">
        <v>8247012536.4099998</v>
      </c>
      <c r="F280" s="53">
        <v>0</v>
      </c>
      <c r="G280" s="53">
        <v>0</v>
      </c>
      <c r="H280" s="53">
        <v>-114649853.52</v>
      </c>
      <c r="I280" s="60">
        <v>8132362682.8899994</v>
      </c>
      <c r="J280" s="11"/>
      <c r="K280" s="52">
        <v>611230223.83000004</v>
      </c>
      <c r="L280" s="53">
        <v>0</v>
      </c>
      <c r="M280" s="53">
        <v>0</v>
      </c>
      <c r="N280" s="53">
        <v>-18993.560000000001</v>
      </c>
      <c r="O280" s="60">
        <v>611249217.38999999</v>
      </c>
      <c r="P280" s="11"/>
      <c r="Q280" s="52">
        <v>1109377958.8599999</v>
      </c>
      <c r="R280" s="53">
        <v>0</v>
      </c>
      <c r="S280" s="53">
        <v>0</v>
      </c>
      <c r="T280" s="53">
        <v>44780.44</v>
      </c>
      <c r="U280" s="60">
        <v>1109333178.4200001</v>
      </c>
      <c r="V280" s="6"/>
    </row>
    <row r="281" spans="2:22">
      <c r="B281" s="1"/>
      <c r="C281" s="57" t="s">
        <v>2331</v>
      </c>
      <c r="D281" s="12"/>
      <c r="E281" s="56">
        <v>345921215.94</v>
      </c>
      <c r="F281" s="57">
        <v>0</v>
      </c>
      <c r="G281" s="57">
        <v>0</v>
      </c>
      <c r="H281" s="57">
        <v>-6629288.0199999996</v>
      </c>
      <c r="I281" s="59">
        <v>339291927.92000002</v>
      </c>
      <c r="J281" s="12"/>
      <c r="K281" s="56">
        <v>58660102.549999997</v>
      </c>
      <c r="L281" s="57">
        <v>0</v>
      </c>
      <c r="M281" s="57">
        <v>0</v>
      </c>
      <c r="N281" s="57">
        <v>-20000</v>
      </c>
      <c r="O281" s="59">
        <v>58680102.549999997</v>
      </c>
      <c r="P281" s="12"/>
      <c r="Q281" s="56">
        <v>27820607.359999999</v>
      </c>
      <c r="R281" s="57">
        <v>0</v>
      </c>
      <c r="S281" s="57">
        <v>0</v>
      </c>
      <c r="T281" s="57">
        <v>36479.980000000003</v>
      </c>
      <c r="U281" s="59">
        <v>27784127.379999999</v>
      </c>
      <c r="V281" s="6"/>
    </row>
    <row r="282" spans="2:22" ht="25.5" customHeight="1">
      <c r="B282" s="1"/>
      <c r="C282" s="53" t="s">
        <v>2332</v>
      </c>
      <c r="D282" s="11"/>
      <c r="E282" s="52">
        <v>3437541.8</v>
      </c>
      <c r="F282" s="53">
        <v>0</v>
      </c>
      <c r="G282" s="53">
        <v>0</v>
      </c>
      <c r="H282" s="53">
        <v>0</v>
      </c>
      <c r="I282" s="60">
        <v>3437541.8</v>
      </c>
      <c r="J282" s="11"/>
      <c r="K282" s="52">
        <v>24360748.079999998</v>
      </c>
      <c r="L282" s="53">
        <v>0</v>
      </c>
      <c r="M282" s="53">
        <v>0</v>
      </c>
      <c r="N282" s="53">
        <v>0</v>
      </c>
      <c r="O282" s="60">
        <v>24360748.079999998</v>
      </c>
      <c r="P282" s="11"/>
      <c r="Q282" s="52">
        <v>27820607.359999999</v>
      </c>
      <c r="R282" s="53">
        <v>0</v>
      </c>
      <c r="S282" s="53">
        <v>0</v>
      </c>
      <c r="T282" s="53">
        <v>36479.980000000003</v>
      </c>
      <c r="U282" s="60">
        <v>27784127.379999999</v>
      </c>
      <c r="V282" s="6"/>
    </row>
    <row r="283" spans="2:22" ht="25.5" customHeight="1">
      <c r="B283" s="1"/>
      <c r="C283" s="57" t="s">
        <v>2333</v>
      </c>
      <c r="D283" s="12"/>
      <c r="E283" s="56">
        <v>342483674.13999999</v>
      </c>
      <c r="F283" s="57">
        <v>0</v>
      </c>
      <c r="G283" s="57">
        <v>0</v>
      </c>
      <c r="H283" s="57">
        <v>-6629288.0199999996</v>
      </c>
      <c r="I283" s="59">
        <v>335854386.12</v>
      </c>
      <c r="J283" s="12"/>
      <c r="K283" s="56">
        <v>420113.75</v>
      </c>
      <c r="L283" s="57">
        <v>0</v>
      </c>
      <c r="M283" s="57">
        <v>0</v>
      </c>
      <c r="N283" s="57">
        <v>0</v>
      </c>
      <c r="O283" s="59">
        <v>420113.75</v>
      </c>
      <c r="P283" s="12"/>
      <c r="Q283" s="56">
        <v>0</v>
      </c>
      <c r="R283" s="57">
        <v>0</v>
      </c>
      <c r="S283" s="57">
        <v>0</v>
      </c>
      <c r="T283" s="57">
        <v>0</v>
      </c>
      <c r="U283" s="59">
        <v>0</v>
      </c>
      <c r="V283" s="6"/>
    </row>
    <row r="284" spans="2:22" ht="25.5" customHeight="1">
      <c r="B284" s="1"/>
      <c r="C284" s="53" t="s">
        <v>2334</v>
      </c>
      <c r="D284" s="11"/>
      <c r="E284" s="52">
        <v>0</v>
      </c>
      <c r="F284" s="53">
        <v>0</v>
      </c>
      <c r="G284" s="53">
        <v>0</v>
      </c>
      <c r="H284" s="53">
        <v>0</v>
      </c>
      <c r="I284" s="60">
        <v>0</v>
      </c>
      <c r="J284" s="11"/>
      <c r="K284" s="52">
        <v>33879240.719999999</v>
      </c>
      <c r="L284" s="53">
        <v>0</v>
      </c>
      <c r="M284" s="53">
        <v>0</v>
      </c>
      <c r="N284" s="53">
        <v>-20000</v>
      </c>
      <c r="O284" s="60">
        <v>33899240.719999999</v>
      </c>
      <c r="P284" s="11"/>
      <c r="Q284" s="52">
        <v>0</v>
      </c>
      <c r="R284" s="53">
        <v>0</v>
      </c>
      <c r="S284" s="53">
        <v>0</v>
      </c>
      <c r="T284" s="53">
        <v>0</v>
      </c>
      <c r="U284" s="60">
        <v>0</v>
      </c>
      <c r="V284" s="6"/>
    </row>
    <row r="285" spans="2:22" ht="25.5" customHeight="1">
      <c r="B285" s="1"/>
      <c r="C285" s="57" t="s">
        <v>2335</v>
      </c>
      <c r="D285" s="12"/>
      <c r="E285" s="56">
        <v>0</v>
      </c>
      <c r="F285" s="57">
        <v>0</v>
      </c>
      <c r="G285" s="57">
        <v>0</v>
      </c>
      <c r="H285" s="57">
        <v>0</v>
      </c>
      <c r="I285" s="59">
        <v>0</v>
      </c>
      <c r="J285" s="12"/>
      <c r="K285" s="56">
        <v>0</v>
      </c>
      <c r="L285" s="57">
        <v>0</v>
      </c>
      <c r="M285" s="57">
        <v>0</v>
      </c>
      <c r="N285" s="57">
        <v>0</v>
      </c>
      <c r="O285" s="59">
        <v>0</v>
      </c>
      <c r="P285" s="12"/>
      <c r="Q285" s="56">
        <v>0</v>
      </c>
      <c r="R285" s="57">
        <v>0</v>
      </c>
      <c r="S285" s="57">
        <v>0</v>
      </c>
      <c r="T285" s="57">
        <v>0</v>
      </c>
      <c r="U285" s="59">
        <v>0</v>
      </c>
      <c r="V285" s="6"/>
    </row>
    <row r="286" spans="2:22" ht="25.5" customHeight="1">
      <c r="B286" s="1"/>
      <c r="C286" s="53" t="s">
        <v>2336</v>
      </c>
      <c r="D286" s="11"/>
      <c r="E286" s="52">
        <v>0</v>
      </c>
      <c r="F286" s="53">
        <v>0</v>
      </c>
      <c r="G286" s="53">
        <v>0</v>
      </c>
      <c r="H286" s="53">
        <v>0</v>
      </c>
      <c r="I286" s="60">
        <v>0</v>
      </c>
      <c r="J286" s="11"/>
      <c r="K286" s="52">
        <v>0</v>
      </c>
      <c r="L286" s="53">
        <v>0</v>
      </c>
      <c r="M286" s="53">
        <v>0</v>
      </c>
      <c r="N286" s="53">
        <v>0</v>
      </c>
      <c r="O286" s="60">
        <v>0</v>
      </c>
      <c r="P286" s="11"/>
      <c r="Q286" s="52">
        <v>0</v>
      </c>
      <c r="R286" s="53">
        <v>0</v>
      </c>
      <c r="S286" s="53">
        <v>0</v>
      </c>
      <c r="T286" s="53">
        <v>0</v>
      </c>
      <c r="U286" s="60">
        <v>0</v>
      </c>
      <c r="V286" s="6"/>
    </row>
    <row r="287" spans="2:22">
      <c r="B287" s="1"/>
      <c r="C287" s="57" t="s">
        <v>2337</v>
      </c>
      <c r="D287" s="12"/>
      <c r="E287" s="56">
        <v>5302573970.21</v>
      </c>
      <c r="F287" s="57">
        <v>0</v>
      </c>
      <c r="G287" s="57">
        <v>0</v>
      </c>
      <c r="H287" s="57">
        <v>-6268452.1100000003</v>
      </c>
      <c r="I287" s="59">
        <v>5296305518.1000004</v>
      </c>
      <c r="J287" s="12"/>
      <c r="K287" s="56">
        <v>507647549.66000003</v>
      </c>
      <c r="L287" s="57">
        <v>0</v>
      </c>
      <c r="M287" s="57">
        <v>0</v>
      </c>
      <c r="N287" s="57">
        <v>0</v>
      </c>
      <c r="O287" s="59">
        <v>507647549.66000003</v>
      </c>
      <c r="P287" s="12"/>
      <c r="Q287" s="56">
        <v>259739.43</v>
      </c>
      <c r="R287" s="57">
        <v>0</v>
      </c>
      <c r="S287" s="57">
        <v>0</v>
      </c>
      <c r="T287" s="57">
        <v>0</v>
      </c>
      <c r="U287" s="59">
        <v>259739.43</v>
      </c>
      <c r="V287" s="6"/>
    </row>
    <row r="288" spans="2:22" ht="25.5" customHeight="1">
      <c r="B288" s="1"/>
      <c r="C288" s="53" t="s">
        <v>2338</v>
      </c>
      <c r="D288" s="11"/>
      <c r="E288" s="52">
        <v>1118815.69</v>
      </c>
      <c r="F288" s="53">
        <v>0</v>
      </c>
      <c r="G288" s="53">
        <v>0</v>
      </c>
      <c r="H288" s="53">
        <v>0</v>
      </c>
      <c r="I288" s="60">
        <v>1118815.69</v>
      </c>
      <c r="J288" s="11"/>
      <c r="K288" s="52">
        <v>507631871.50999999</v>
      </c>
      <c r="L288" s="53">
        <v>0</v>
      </c>
      <c r="M288" s="53">
        <v>0</v>
      </c>
      <c r="N288" s="53">
        <v>0</v>
      </c>
      <c r="O288" s="60">
        <v>507631871.50999999</v>
      </c>
      <c r="P288" s="11"/>
      <c r="Q288" s="52">
        <v>259739.43</v>
      </c>
      <c r="R288" s="53">
        <v>0</v>
      </c>
      <c r="S288" s="53">
        <v>0</v>
      </c>
      <c r="T288" s="53">
        <v>0</v>
      </c>
      <c r="U288" s="60">
        <v>259739.43</v>
      </c>
      <c r="V288" s="6"/>
    </row>
    <row r="289" spans="2:22" ht="25.5" customHeight="1">
      <c r="B289" s="1"/>
      <c r="C289" s="57" t="s">
        <v>2339</v>
      </c>
      <c r="D289" s="12"/>
      <c r="E289" s="56">
        <v>0</v>
      </c>
      <c r="F289" s="57">
        <v>0</v>
      </c>
      <c r="G289" s="57">
        <v>0</v>
      </c>
      <c r="H289" s="57">
        <v>0</v>
      </c>
      <c r="I289" s="59">
        <v>0</v>
      </c>
      <c r="J289" s="12"/>
      <c r="K289" s="56">
        <v>480667807.00999999</v>
      </c>
      <c r="L289" s="57">
        <v>0</v>
      </c>
      <c r="M289" s="57">
        <v>0</v>
      </c>
      <c r="N289" s="57">
        <v>0</v>
      </c>
      <c r="O289" s="59">
        <v>480667807.00999999</v>
      </c>
      <c r="P289" s="12"/>
      <c r="Q289" s="56">
        <v>259739.43</v>
      </c>
      <c r="R289" s="57">
        <v>0</v>
      </c>
      <c r="S289" s="57">
        <v>0</v>
      </c>
      <c r="T289" s="57">
        <v>0</v>
      </c>
      <c r="U289" s="59">
        <v>259739.43</v>
      </c>
      <c r="V289" s="6"/>
    </row>
    <row r="290" spans="2:22" ht="25.5" customHeight="1">
      <c r="B290" s="1"/>
      <c r="C290" s="53" t="s">
        <v>2340</v>
      </c>
      <c r="D290" s="11"/>
      <c r="E290" s="52">
        <v>1118815.69</v>
      </c>
      <c r="F290" s="53">
        <v>0</v>
      </c>
      <c r="G290" s="53">
        <v>0</v>
      </c>
      <c r="H290" s="53">
        <v>0</v>
      </c>
      <c r="I290" s="60">
        <v>1118815.69</v>
      </c>
      <c r="J290" s="11"/>
      <c r="K290" s="52">
        <v>26964064.5</v>
      </c>
      <c r="L290" s="53">
        <v>0</v>
      </c>
      <c r="M290" s="53">
        <v>0</v>
      </c>
      <c r="N290" s="53">
        <v>0</v>
      </c>
      <c r="O290" s="60">
        <v>26964064.5</v>
      </c>
      <c r="P290" s="11"/>
      <c r="Q290" s="52">
        <v>0</v>
      </c>
      <c r="R290" s="53">
        <v>0</v>
      </c>
      <c r="S290" s="53">
        <v>0</v>
      </c>
      <c r="T290" s="53">
        <v>0</v>
      </c>
      <c r="U290" s="60">
        <v>0</v>
      </c>
      <c r="V290" s="6"/>
    </row>
    <row r="291" spans="2:22" ht="25.5" customHeight="1">
      <c r="B291" s="1"/>
      <c r="C291" s="57" t="s">
        <v>2341</v>
      </c>
      <c r="D291" s="12"/>
      <c r="E291" s="56">
        <v>0</v>
      </c>
      <c r="F291" s="57">
        <v>0</v>
      </c>
      <c r="G291" s="57">
        <v>0</v>
      </c>
      <c r="H291" s="57">
        <v>0</v>
      </c>
      <c r="I291" s="59">
        <v>0</v>
      </c>
      <c r="J291" s="12"/>
      <c r="K291" s="56">
        <v>0</v>
      </c>
      <c r="L291" s="57">
        <v>0</v>
      </c>
      <c r="M291" s="57">
        <v>0</v>
      </c>
      <c r="N291" s="57">
        <v>0</v>
      </c>
      <c r="O291" s="59">
        <v>0</v>
      </c>
      <c r="P291" s="12"/>
      <c r="Q291" s="56">
        <v>0</v>
      </c>
      <c r="R291" s="57">
        <v>0</v>
      </c>
      <c r="S291" s="57">
        <v>0</v>
      </c>
      <c r="T291" s="57">
        <v>0</v>
      </c>
      <c r="U291" s="59">
        <v>0</v>
      </c>
      <c r="V291" s="6"/>
    </row>
    <row r="292" spans="2:22" ht="25.5" customHeight="1">
      <c r="B292" s="1"/>
      <c r="C292" s="53" t="s">
        <v>2342</v>
      </c>
      <c r="D292" s="11"/>
      <c r="E292" s="52">
        <v>247994516.38</v>
      </c>
      <c r="F292" s="53">
        <v>0</v>
      </c>
      <c r="G292" s="53">
        <v>0</v>
      </c>
      <c r="H292" s="53">
        <v>0</v>
      </c>
      <c r="I292" s="60">
        <v>247994516.38</v>
      </c>
      <c r="J292" s="11"/>
      <c r="K292" s="52">
        <v>0</v>
      </c>
      <c r="L292" s="53">
        <v>0</v>
      </c>
      <c r="M292" s="53">
        <v>0</v>
      </c>
      <c r="N292" s="53">
        <v>0</v>
      </c>
      <c r="O292" s="60">
        <v>0</v>
      </c>
      <c r="P292" s="11"/>
      <c r="Q292" s="52">
        <v>0</v>
      </c>
      <c r="R292" s="53">
        <v>0</v>
      </c>
      <c r="S292" s="53">
        <v>0</v>
      </c>
      <c r="T292" s="53">
        <v>0</v>
      </c>
      <c r="U292" s="60">
        <v>0</v>
      </c>
      <c r="V292" s="6"/>
    </row>
    <row r="293" spans="2:22" ht="25.5" customHeight="1">
      <c r="B293" s="1"/>
      <c r="C293" s="57" t="s">
        <v>2343</v>
      </c>
      <c r="D293" s="12"/>
      <c r="E293" s="56">
        <v>5053460638.1400003</v>
      </c>
      <c r="F293" s="57">
        <v>0</v>
      </c>
      <c r="G293" s="57">
        <v>0</v>
      </c>
      <c r="H293" s="57">
        <v>-6268452.1100000003</v>
      </c>
      <c r="I293" s="59">
        <v>5047192186.0300007</v>
      </c>
      <c r="J293" s="12"/>
      <c r="K293" s="56">
        <v>15678.15</v>
      </c>
      <c r="L293" s="57">
        <v>0</v>
      </c>
      <c r="M293" s="57">
        <v>0</v>
      </c>
      <c r="N293" s="57">
        <v>0</v>
      </c>
      <c r="O293" s="59">
        <v>15678.15</v>
      </c>
      <c r="P293" s="12"/>
      <c r="Q293" s="56">
        <v>0</v>
      </c>
      <c r="R293" s="57">
        <v>0</v>
      </c>
      <c r="S293" s="57">
        <v>0</v>
      </c>
      <c r="T293" s="57">
        <v>0</v>
      </c>
      <c r="U293" s="59">
        <v>0</v>
      </c>
      <c r="V293" s="6"/>
    </row>
    <row r="294" spans="2:22">
      <c r="B294" s="1"/>
      <c r="C294" s="53" t="s">
        <v>2344</v>
      </c>
      <c r="D294" s="11"/>
      <c r="E294" s="52">
        <v>1104814622.1300001</v>
      </c>
      <c r="F294" s="53">
        <v>0</v>
      </c>
      <c r="G294" s="53">
        <v>0</v>
      </c>
      <c r="H294" s="53">
        <v>-6752113.3899999997</v>
      </c>
      <c r="I294" s="60">
        <v>1098062508.74</v>
      </c>
      <c r="J294" s="11"/>
      <c r="K294" s="52">
        <v>2017880.98</v>
      </c>
      <c r="L294" s="53">
        <v>0</v>
      </c>
      <c r="M294" s="53">
        <v>0</v>
      </c>
      <c r="N294" s="53">
        <v>1006.44</v>
      </c>
      <c r="O294" s="60">
        <v>2016874.54</v>
      </c>
      <c r="P294" s="11"/>
      <c r="Q294" s="52">
        <v>550264.59</v>
      </c>
      <c r="R294" s="53">
        <v>0</v>
      </c>
      <c r="S294" s="53">
        <v>0</v>
      </c>
      <c r="T294" s="53">
        <v>0</v>
      </c>
      <c r="U294" s="60">
        <v>550264.59</v>
      </c>
      <c r="V294" s="6"/>
    </row>
    <row r="295" spans="2:22" ht="25.5" customHeight="1">
      <c r="B295" s="1"/>
      <c r="C295" s="57" t="s">
        <v>2345</v>
      </c>
      <c r="D295" s="12"/>
      <c r="E295" s="56">
        <v>1031707146.21</v>
      </c>
      <c r="F295" s="57">
        <v>0</v>
      </c>
      <c r="G295" s="57">
        <v>0</v>
      </c>
      <c r="H295" s="57">
        <v>-6681510.2800000003</v>
      </c>
      <c r="I295" s="59">
        <v>1025025635.9299999</v>
      </c>
      <c r="J295" s="12"/>
      <c r="K295" s="56">
        <v>0</v>
      </c>
      <c r="L295" s="57">
        <v>0</v>
      </c>
      <c r="M295" s="57">
        <v>0</v>
      </c>
      <c r="N295" s="57">
        <v>0</v>
      </c>
      <c r="O295" s="59">
        <v>0</v>
      </c>
      <c r="P295" s="12"/>
      <c r="Q295" s="56">
        <v>517372.99</v>
      </c>
      <c r="R295" s="57">
        <v>0</v>
      </c>
      <c r="S295" s="57">
        <v>0</v>
      </c>
      <c r="T295" s="57">
        <v>0</v>
      </c>
      <c r="U295" s="59">
        <v>517372.99</v>
      </c>
      <c r="V295" s="6"/>
    </row>
    <row r="296" spans="2:22" ht="25.5" customHeight="1">
      <c r="B296" s="1"/>
      <c r="C296" s="53" t="s">
        <v>2346</v>
      </c>
      <c r="D296" s="11"/>
      <c r="E296" s="52">
        <v>0</v>
      </c>
      <c r="F296" s="53">
        <v>0</v>
      </c>
      <c r="G296" s="53">
        <v>0</v>
      </c>
      <c r="H296" s="53">
        <v>0</v>
      </c>
      <c r="I296" s="60">
        <v>0</v>
      </c>
      <c r="J296" s="11"/>
      <c r="K296" s="52">
        <v>0</v>
      </c>
      <c r="L296" s="53">
        <v>0</v>
      </c>
      <c r="M296" s="53">
        <v>0</v>
      </c>
      <c r="N296" s="53">
        <v>0</v>
      </c>
      <c r="O296" s="60">
        <v>0</v>
      </c>
      <c r="P296" s="11"/>
      <c r="Q296" s="52">
        <v>0</v>
      </c>
      <c r="R296" s="53">
        <v>0</v>
      </c>
      <c r="S296" s="53">
        <v>0</v>
      </c>
      <c r="T296" s="53">
        <v>0</v>
      </c>
      <c r="U296" s="60">
        <v>0</v>
      </c>
      <c r="V296" s="6"/>
    </row>
    <row r="297" spans="2:22" ht="25.5" customHeight="1">
      <c r="B297" s="1"/>
      <c r="C297" s="57" t="s">
        <v>2347</v>
      </c>
      <c r="D297" s="12"/>
      <c r="E297" s="56">
        <v>24516994.940000001</v>
      </c>
      <c r="F297" s="57">
        <v>0</v>
      </c>
      <c r="G297" s="57">
        <v>0</v>
      </c>
      <c r="H297" s="57">
        <v>0</v>
      </c>
      <c r="I297" s="59">
        <v>24516994.940000001</v>
      </c>
      <c r="J297" s="12"/>
      <c r="K297" s="56">
        <v>293264.37</v>
      </c>
      <c r="L297" s="57">
        <v>0</v>
      </c>
      <c r="M297" s="57">
        <v>0</v>
      </c>
      <c r="N297" s="57">
        <v>1006.44</v>
      </c>
      <c r="O297" s="59">
        <v>292257.93</v>
      </c>
      <c r="P297" s="12"/>
      <c r="Q297" s="56">
        <v>250</v>
      </c>
      <c r="R297" s="57">
        <v>0</v>
      </c>
      <c r="S297" s="57">
        <v>0</v>
      </c>
      <c r="T297" s="57">
        <v>0</v>
      </c>
      <c r="U297" s="59">
        <v>250</v>
      </c>
      <c r="V297" s="6"/>
    </row>
    <row r="298" spans="2:22">
      <c r="B298" s="1"/>
      <c r="C298" s="53" t="s">
        <v>2348</v>
      </c>
      <c r="D298" s="11"/>
      <c r="E298" s="52">
        <v>10912125.039999999</v>
      </c>
      <c r="F298" s="53">
        <v>0</v>
      </c>
      <c r="G298" s="53">
        <v>0</v>
      </c>
      <c r="H298" s="53">
        <v>-2366</v>
      </c>
      <c r="I298" s="60">
        <v>10909759.039999999</v>
      </c>
      <c r="J298" s="11"/>
      <c r="K298" s="52">
        <v>0</v>
      </c>
      <c r="L298" s="53">
        <v>0</v>
      </c>
      <c r="M298" s="53">
        <v>0</v>
      </c>
      <c r="N298" s="53">
        <v>0</v>
      </c>
      <c r="O298" s="60">
        <v>0</v>
      </c>
      <c r="P298" s="11"/>
      <c r="Q298" s="52">
        <v>24010</v>
      </c>
      <c r="R298" s="53">
        <v>0</v>
      </c>
      <c r="S298" s="53">
        <v>0</v>
      </c>
      <c r="T298" s="53">
        <v>0</v>
      </c>
      <c r="U298" s="60">
        <v>24010</v>
      </c>
      <c r="V298" s="6"/>
    </row>
    <row r="299" spans="2:22" ht="25.5" customHeight="1">
      <c r="B299" s="1"/>
      <c r="C299" s="57" t="s">
        <v>2349</v>
      </c>
      <c r="D299" s="12"/>
      <c r="E299" s="56">
        <v>0</v>
      </c>
      <c r="F299" s="57">
        <v>0</v>
      </c>
      <c r="G299" s="57">
        <v>0</v>
      </c>
      <c r="H299" s="57">
        <v>0</v>
      </c>
      <c r="I299" s="59">
        <v>0</v>
      </c>
      <c r="J299" s="12"/>
      <c r="K299" s="56">
        <v>0</v>
      </c>
      <c r="L299" s="57">
        <v>0</v>
      </c>
      <c r="M299" s="57">
        <v>0</v>
      </c>
      <c r="N299" s="57">
        <v>0</v>
      </c>
      <c r="O299" s="59">
        <v>0</v>
      </c>
      <c r="P299" s="12"/>
      <c r="Q299" s="56">
        <v>0</v>
      </c>
      <c r="R299" s="57">
        <v>0</v>
      </c>
      <c r="S299" s="57">
        <v>0</v>
      </c>
      <c r="T299" s="57">
        <v>0</v>
      </c>
      <c r="U299" s="59">
        <v>0</v>
      </c>
      <c r="V299" s="6"/>
    </row>
    <row r="300" spans="2:22" ht="25.5" customHeight="1">
      <c r="B300" s="1"/>
      <c r="C300" s="53" t="s">
        <v>2350</v>
      </c>
      <c r="D300" s="11"/>
      <c r="E300" s="52">
        <v>62298.12</v>
      </c>
      <c r="F300" s="53">
        <v>0</v>
      </c>
      <c r="G300" s="53">
        <v>0</v>
      </c>
      <c r="H300" s="53">
        <v>0</v>
      </c>
      <c r="I300" s="60">
        <v>62298.12</v>
      </c>
      <c r="J300" s="11"/>
      <c r="K300" s="52">
        <v>0</v>
      </c>
      <c r="L300" s="53">
        <v>0</v>
      </c>
      <c r="M300" s="53">
        <v>0</v>
      </c>
      <c r="N300" s="53">
        <v>0</v>
      </c>
      <c r="O300" s="60">
        <v>0</v>
      </c>
      <c r="P300" s="11"/>
      <c r="Q300" s="52">
        <v>0</v>
      </c>
      <c r="R300" s="53">
        <v>0</v>
      </c>
      <c r="S300" s="53">
        <v>0</v>
      </c>
      <c r="T300" s="53">
        <v>0</v>
      </c>
      <c r="U300" s="60">
        <v>0</v>
      </c>
      <c r="V300" s="6"/>
    </row>
    <row r="301" spans="2:22" ht="25.5" customHeight="1">
      <c r="B301" s="1"/>
      <c r="C301" s="57" t="s">
        <v>2351</v>
      </c>
      <c r="D301" s="12"/>
      <c r="E301" s="56">
        <v>0</v>
      </c>
      <c r="F301" s="57">
        <v>0</v>
      </c>
      <c r="G301" s="57">
        <v>0</v>
      </c>
      <c r="H301" s="57">
        <v>0</v>
      </c>
      <c r="I301" s="59">
        <v>0</v>
      </c>
      <c r="J301" s="12"/>
      <c r="K301" s="56">
        <v>0</v>
      </c>
      <c r="L301" s="57">
        <v>0</v>
      </c>
      <c r="M301" s="57">
        <v>0</v>
      </c>
      <c r="N301" s="57">
        <v>0</v>
      </c>
      <c r="O301" s="59">
        <v>0</v>
      </c>
      <c r="P301" s="12"/>
      <c r="Q301" s="56">
        <v>0</v>
      </c>
      <c r="R301" s="57">
        <v>0</v>
      </c>
      <c r="S301" s="57">
        <v>0</v>
      </c>
      <c r="T301" s="57">
        <v>0</v>
      </c>
      <c r="U301" s="59">
        <v>0</v>
      </c>
      <c r="V301" s="6"/>
    </row>
    <row r="302" spans="2:22">
      <c r="B302" s="1"/>
      <c r="C302" s="53" t="s">
        <v>2352</v>
      </c>
      <c r="D302" s="11"/>
      <c r="E302" s="52">
        <v>37616057.82</v>
      </c>
      <c r="F302" s="53">
        <v>0</v>
      </c>
      <c r="G302" s="53">
        <v>0</v>
      </c>
      <c r="H302" s="53">
        <v>-68237.11</v>
      </c>
      <c r="I302" s="60">
        <v>37547820.710000001</v>
      </c>
      <c r="J302" s="11"/>
      <c r="K302" s="52">
        <v>1724616.61</v>
      </c>
      <c r="L302" s="53">
        <v>0</v>
      </c>
      <c r="M302" s="53">
        <v>0</v>
      </c>
      <c r="N302" s="53">
        <v>0</v>
      </c>
      <c r="O302" s="60">
        <v>1724616.61</v>
      </c>
      <c r="P302" s="11"/>
      <c r="Q302" s="52">
        <v>8631.6</v>
      </c>
      <c r="R302" s="53">
        <v>0</v>
      </c>
      <c r="S302" s="53">
        <v>0</v>
      </c>
      <c r="T302" s="53">
        <v>0</v>
      </c>
      <c r="U302" s="60">
        <v>8631.6</v>
      </c>
      <c r="V302" s="6"/>
    </row>
    <row r="303" spans="2:22">
      <c r="B303" s="1"/>
      <c r="C303" s="57" t="s">
        <v>2353</v>
      </c>
      <c r="D303" s="12"/>
      <c r="E303" s="56">
        <v>1493702728.1300001</v>
      </c>
      <c r="F303" s="57">
        <v>0</v>
      </c>
      <c r="G303" s="57">
        <v>0</v>
      </c>
      <c r="H303" s="57">
        <v>-95000000</v>
      </c>
      <c r="I303" s="59">
        <v>1398702728.1300001</v>
      </c>
      <c r="J303" s="12"/>
      <c r="K303" s="56">
        <v>42904690.640000001</v>
      </c>
      <c r="L303" s="57">
        <v>0</v>
      </c>
      <c r="M303" s="57">
        <v>0</v>
      </c>
      <c r="N303" s="57">
        <v>0</v>
      </c>
      <c r="O303" s="59">
        <v>42904690.640000001</v>
      </c>
      <c r="P303" s="12"/>
      <c r="Q303" s="56">
        <v>1080747347.48</v>
      </c>
      <c r="R303" s="57">
        <v>0</v>
      </c>
      <c r="S303" s="57">
        <v>0</v>
      </c>
      <c r="T303" s="57">
        <v>8300.4599999999991</v>
      </c>
      <c r="U303" s="59">
        <v>1080739047.02</v>
      </c>
      <c r="V303" s="6"/>
    </row>
    <row r="304" spans="2:22">
      <c r="B304" s="1"/>
      <c r="C304" s="53" t="s">
        <v>2354</v>
      </c>
      <c r="D304" s="11"/>
      <c r="E304" s="52">
        <v>148641912364.42001</v>
      </c>
      <c r="F304" s="53">
        <v>0</v>
      </c>
      <c r="G304" s="53">
        <v>0</v>
      </c>
      <c r="H304" s="53">
        <v>-365939167.81999999</v>
      </c>
      <c r="I304" s="60">
        <v>148275973196.60001</v>
      </c>
      <c r="J304" s="11"/>
      <c r="K304" s="52">
        <v>1098516290.1400001</v>
      </c>
      <c r="L304" s="53">
        <v>0</v>
      </c>
      <c r="M304" s="53">
        <v>0</v>
      </c>
      <c r="N304" s="53">
        <v>-3940843.56</v>
      </c>
      <c r="O304" s="60">
        <v>1102457133.7</v>
      </c>
      <c r="P304" s="11"/>
      <c r="Q304" s="52">
        <v>551164061.67999995</v>
      </c>
      <c r="R304" s="53">
        <v>900</v>
      </c>
      <c r="S304" s="53">
        <v>0</v>
      </c>
      <c r="T304" s="53">
        <v>0</v>
      </c>
      <c r="U304" s="60">
        <v>551163161.67999995</v>
      </c>
      <c r="V304" s="6"/>
    </row>
    <row r="305" spans="2:22">
      <c r="B305" s="1"/>
      <c r="C305" s="57" t="s">
        <v>2355</v>
      </c>
      <c r="D305" s="12"/>
      <c r="E305" s="56">
        <v>65366609456.43</v>
      </c>
      <c r="F305" s="57">
        <v>0</v>
      </c>
      <c r="G305" s="57">
        <v>0</v>
      </c>
      <c r="H305" s="57">
        <v>-356805891.86000001</v>
      </c>
      <c r="I305" s="59">
        <v>65009803564.57</v>
      </c>
      <c r="J305" s="12"/>
      <c r="K305" s="56">
        <v>891167800.60000002</v>
      </c>
      <c r="L305" s="57">
        <v>0</v>
      </c>
      <c r="M305" s="57">
        <v>0</v>
      </c>
      <c r="N305" s="57">
        <v>0</v>
      </c>
      <c r="O305" s="59">
        <v>891167800.60000002</v>
      </c>
      <c r="P305" s="12"/>
      <c r="Q305" s="56">
        <v>9803596.2699999996</v>
      </c>
      <c r="R305" s="57">
        <v>0</v>
      </c>
      <c r="S305" s="57">
        <v>0</v>
      </c>
      <c r="T305" s="57">
        <v>0</v>
      </c>
      <c r="U305" s="59">
        <v>9803596.2699999996</v>
      </c>
      <c r="V305" s="6"/>
    </row>
    <row r="306" spans="2:22" ht="25.5" customHeight="1">
      <c r="B306" s="1"/>
      <c r="C306" s="53" t="s">
        <v>2356</v>
      </c>
      <c r="D306" s="11"/>
      <c r="E306" s="52">
        <v>9199574487.9099998</v>
      </c>
      <c r="F306" s="53">
        <v>0</v>
      </c>
      <c r="G306" s="53">
        <v>0</v>
      </c>
      <c r="H306" s="53">
        <v>-3500</v>
      </c>
      <c r="I306" s="60">
        <v>9199570987.9099998</v>
      </c>
      <c r="J306" s="11"/>
      <c r="K306" s="52">
        <v>891167800.60000002</v>
      </c>
      <c r="L306" s="53">
        <v>0</v>
      </c>
      <c r="M306" s="53">
        <v>0</v>
      </c>
      <c r="N306" s="53">
        <v>0</v>
      </c>
      <c r="O306" s="60">
        <v>891167800.60000002</v>
      </c>
      <c r="P306" s="11"/>
      <c r="Q306" s="52">
        <v>3051227.79</v>
      </c>
      <c r="R306" s="53">
        <v>0</v>
      </c>
      <c r="S306" s="53">
        <v>0</v>
      </c>
      <c r="T306" s="53">
        <v>0</v>
      </c>
      <c r="U306" s="60">
        <v>3051227.79</v>
      </c>
      <c r="V306" s="6"/>
    </row>
    <row r="307" spans="2:22">
      <c r="B307" s="1"/>
      <c r="C307" s="57" t="s">
        <v>2357</v>
      </c>
      <c r="D307" s="12"/>
      <c r="E307" s="56">
        <v>8922217238.0799999</v>
      </c>
      <c r="F307" s="57">
        <v>0</v>
      </c>
      <c r="G307" s="57">
        <v>0</v>
      </c>
      <c r="H307" s="57">
        <v>-3500</v>
      </c>
      <c r="I307" s="59">
        <v>8922213738.0799999</v>
      </c>
      <c r="J307" s="12"/>
      <c r="K307" s="56">
        <v>891167800.60000002</v>
      </c>
      <c r="L307" s="57">
        <v>0</v>
      </c>
      <c r="M307" s="57">
        <v>0</v>
      </c>
      <c r="N307" s="57">
        <v>0</v>
      </c>
      <c r="O307" s="59">
        <v>891167800.60000002</v>
      </c>
      <c r="P307" s="12"/>
      <c r="Q307" s="56">
        <v>3051227.79</v>
      </c>
      <c r="R307" s="57">
        <v>0</v>
      </c>
      <c r="S307" s="57">
        <v>0</v>
      </c>
      <c r="T307" s="57">
        <v>0</v>
      </c>
      <c r="U307" s="59">
        <v>3051227.79</v>
      </c>
      <c r="V307" s="6"/>
    </row>
    <row r="308" spans="2:22" ht="25.5" customHeight="1">
      <c r="B308" s="1"/>
      <c r="C308" s="53" t="s">
        <v>2358</v>
      </c>
      <c r="D308" s="11"/>
      <c r="E308" s="52">
        <v>277357249.82999998</v>
      </c>
      <c r="F308" s="53">
        <v>0</v>
      </c>
      <c r="G308" s="53">
        <v>0</v>
      </c>
      <c r="H308" s="53">
        <v>0</v>
      </c>
      <c r="I308" s="60">
        <v>277357249.82999998</v>
      </c>
      <c r="J308" s="11"/>
      <c r="K308" s="52">
        <v>0</v>
      </c>
      <c r="L308" s="53">
        <v>0</v>
      </c>
      <c r="M308" s="53">
        <v>0</v>
      </c>
      <c r="N308" s="53">
        <v>0</v>
      </c>
      <c r="O308" s="60">
        <v>0</v>
      </c>
      <c r="P308" s="11"/>
      <c r="Q308" s="52">
        <v>0</v>
      </c>
      <c r="R308" s="53">
        <v>0</v>
      </c>
      <c r="S308" s="53">
        <v>0</v>
      </c>
      <c r="T308" s="53">
        <v>0</v>
      </c>
      <c r="U308" s="60">
        <v>0</v>
      </c>
      <c r="V308" s="6"/>
    </row>
    <row r="309" spans="2:22" ht="25.5" customHeight="1">
      <c r="B309" s="1"/>
      <c r="C309" s="57" t="s">
        <v>2359</v>
      </c>
      <c r="D309" s="12"/>
      <c r="E309" s="56">
        <v>11891515903.030001</v>
      </c>
      <c r="F309" s="57">
        <v>0</v>
      </c>
      <c r="G309" s="57">
        <v>0</v>
      </c>
      <c r="H309" s="57">
        <v>-217813378.25</v>
      </c>
      <c r="I309" s="59">
        <v>11673702524.780001</v>
      </c>
      <c r="J309" s="12"/>
      <c r="K309" s="56">
        <v>0</v>
      </c>
      <c r="L309" s="57">
        <v>0</v>
      </c>
      <c r="M309" s="57">
        <v>0</v>
      </c>
      <c r="N309" s="57">
        <v>0</v>
      </c>
      <c r="O309" s="59">
        <v>0</v>
      </c>
      <c r="P309" s="12"/>
      <c r="Q309" s="56">
        <v>792506.76</v>
      </c>
      <c r="R309" s="57">
        <v>0</v>
      </c>
      <c r="S309" s="57">
        <v>0</v>
      </c>
      <c r="T309" s="57">
        <v>0</v>
      </c>
      <c r="U309" s="59">
        <v>792506.76</v>
      </c>
      <c r="V309" s="6"/>
    </row>
    <row r="310" spans="2:22" ht="25.5" customHeight="1">
      <c r="B310" s="1"/>
      <c r="C310" s="53" t="s">
        <v>2360</v>
      </c>
      <c r="D310" s="11"/>
      <c r="E310" s="52">
        <v>687578036.98000002</v>
      </c>
      <c r="F310" s="53">
        <v>0</v>
      </c>
      <c r="G310" s="53">
        <v>0</v>
      </c>
      <c r="H310" s="53">
        <v>-112971272.43000001</v>
      </c>
      <c r="I310" s="60">
        <v>574606764.54999995</v>
      </c>
      <c r="J310" s="11"/>
      <c r="K310" s="52">
        <v>0</v>
      </c>
      <c r="L310" s="53">
        <v>0</v>
      </c>
      <c r="M310" s="53">
        <v>0</v>
      </c>
      <c r="N310" s="53">
        <v>0</v>
      </c>
      <c r="O310" s="60">
        <v>0</v>
      </c>
      <c r="P310" s="11"/>
      <c r="Q310" s="52">
        <v>0</v>
      </c>
      <c r="R310" s="53">
        <v>0</v>
      </c>
      <c r="S310" s="53">
        <v>0</v>
      </c>
      <c r="T310" s="53">
        <v>0</v>
      </c>
      <c r="U310" s="60">
        <v>0</v>
      </c>
      <c r="V310" s="6"/>
    </row>
    <row r="311" spans="2:22" ht="38.25" customHeight="1">
      <c r="B311" s="1"/>
      <c r="C311" s="57" t="s">
        <v>2361</v>
      </c>
      <c r="D311" s="12"/>
      <c r="E311" s="56">
        <v>6008568840.4899998</v>
      </c>
      <c r="F311" s="57">
        <v>0</v>
      </c>
      <c r="G311" s="57">
        <v>0</v>
      </c>
      <c r="H311" s="57">
        <v>-105573338.33</v>
      </c>
      <c r="I311" s="59">
        <v>5902995502.1599998</v>
      </c>
      <c r="J311" s="12"/>
      <c r="K311" s="56">
        <v>0</v>
      </c>
      <c r="L311" s="57">
        <v>0</v>
      </c>
      <c r="M311" s="57">
        <v>0</v>
      </c>
      <c r="N311" s="57">
        <v>0</v>
      </c>
      <c r="O311" s="59">
        <v>0</v>
      </c>
      <c r="P311" s="12"/>
      <c r="Q311" s="56">
        <v>792506.76</v>
      </c>
      <c r="R311" s="57">
        <v>0</v>
      </c>
      <c r="S311" s="57">
        <v>0</v>
      </c>
      <c r="T311" s="57">
        <v>0</v>
      </c>
      <c r="U311" s="59">
        <v>792506.76</v>
      </c>
      <c r="V311" s="6"/>
    </row>
    <row r="312" spans="2:22" ht="38.25" customHeight="1">
      <c r="B312" s="1"/>
      <c r="C312" s="53" t="s">
        <v>2362</v>
      </c>
      <c r="D312" s="11"/>
      <c r="E312" s="52">
        <v>3573257653.25</v>
      </c>
      <c r="F312" s="53">
        <v>0</v>
      </c>
      <c r="G312" s="53">
        <v>0</v>
      </c>
      <c r="H312" s="53">
        <v>83244.87</v>
      </c>
      <c r="I312" s="60">
        <v>3573340898.1199999</v>
      </c>
      <c r="J312" s="11"/>
      <c r="K312" s="52">
        <v>0</v>
      </c>
      <c r="L312" s="53">
        <v>0</v>
      </c>
      <c r="M312" s="53">
        <v>0</v>
      </c>
      <c r="N312" s="53">
        <v>0</v>
      </c>
      <c r="O312" s="60">
        <v>0</v>
      </c>
      <c r="P312" s="11"/>
      <c r="Q312" s="52">
        <v>0</v>
      </c>
      <c r="R312" s="53">
        <v>0</v>
      </c>
      <c r="S312" s="53">
        <v>0</v>
      </c>
      <c r="T312" s="53">
        <v>0</v>
      </c>
      <c r="U312" s="60">
        <v>0</v>
      </c>
      <c r="V312" s="6"/>
    </row>
    <row r="313" spans="2:22" ht="38.25" customHeight="1">
      <c r="B313" s="1"/>
      <c r="C313" s="57" t="s">
        <v>2363</v>
      </c>
      <c r="D313" s="12"/>
      <c r="E313" s="56">
        <v>1622111372.3099999</v>
      </c>
      <c r="F313" s="57">
        <v>0</v>
      </c>
      <c r="G313" s="57">
        <v>0</v>
      </c>
      <c r="H313" s="57">
        <v>647987.64</v>
      </c>
      <c r="I313" s="59">
        <v>1622759359.95</v>
      </c>
      <c r="J313" s="12"/>
      <c r="K313" s="56">
        <v>0</v>
      </c>
      <c r="L313" s="57">
        <v>0</v>
      </c>
      <c r="M313" s="57">
        <v>0</v>
      </c>
      <c r="N313" s="57">
        <v>0</v>
      </c>
      <c r="O313" s="59">
        <v>0</v>
      </c>
      <c r="P313" s="12"/>
      <c r="Q313" s="56">
        <v>0</v>
      </c>
      <c r="R313" s="57">
        <v>0</v>
      </c>
      <c r="S313" s="57">
        <v>0</v>
      </c>
      <c r="T313" s="57">
        <v>0</v>
      </c>
      <c r="U313" s="59">
        <v>0</v>
      </c>
      <c r="V313" s="6"/>
    </row>
    <row r="314" spans="2:22" ht="25.5" customHeight="1">
      <c r="B314" s="1"/>
      <c r="C314" s="53" t="s">
        <v>2364</v>
      </c>
      <c r="D314" s="11"/>
      <c r="E314" s="52">
        <v>11719197252.57</v>
      </c>
      <c r="F314" s="53">
        <v>0</v>
      </c>
      <c r="G314" s="53">
        <v>0</v>
      </c>
      <c r="H314" s="53">
        <v>-8072428.9199999999</v>
      </c>
      <c r="I314" s="60">
        <v>11711124823.65</v>
      </c>
      <c r="J314" s="11"/>
      <c r="K314" s="52">
        <v>0</v>
      </c>
      <c r="L314" s="53">
        <v>0</v>
      </c>
      <c r="M314" s="53">
        <v>0</v>
      </c>
      <c r="N314" s="53">
        <v>0</v>
      </c>
      <c r="O314" s="60">
        <v>0</v>
      </c>
      <c r="P314" s="11"/>
      <c r="Q314" s="52">
        <v>5959861.7199999997</v>
      </c>
      <c r="R314" s="53">
        <v>0</v>
      </c>
      <c r="S314" s="53">
        <v>0</v>
      </c>
      <c r="T314" s="53">
        <v>0</v>
      </c>
      <c r="U314" s="60">
        <v>5959861.7199999997</v>
      </c>
      <c r="V314" s="6"/>
    </row>
    <row r="315" spans="2:22" ht="25.5" customHeight="1">
      <c r="B315" s="1"/>
      <c r="C315" s="57" t="s">
        <v>2365</v>
      </c>
      <c r="D315" s="12"/>
      <c r="E315" s="56">
        <v>614912284.65999997</v>
      </c>
      <c r="F315" s="57">
        <v>0</v>
      </c>
      <c r="G315" s="57">
        <v>0</v>
      </c>
      <c r="H315" s="57">
        <v>-112971189.93000001</v>
      </c>
      <c r="I315" s="59">
        <v>501941094.73000002</v>
      </c>
      <c r="J315" s="12"/>
      <c r="K315" s="56">
        <v>0</v>
      </c>
      <c r="L315" s="57">
        <v>0</v>
      </c>
      <c r="M315" s="57">
        <v>0</v>
      </c>
      <c r="N315" s="57">
        <v>0</v>
      </c>
      <c r="O315" s="59">
        <v>0</v>
      </c>
      <c r="P315" s="12"/>
      <c r="Q315" s="56">
        <v>5959861.7199999997</v>
      </c>
      <c r="R315" s="57">
        <v>0</v>
      </c>
      <c r="S315" s="57">
        <v>0</v>
      </c>
      <c r="T315" s="57">
        <v>0</v>
      </c>
      <c r="U315" s="59">
        <v>5959861.7199999997</v>
      </c>
      <c r="V315" s="6"/>
    </row>
    <row r="316" spans="2:22" ht="38.25" customHeight="1">
      <c r="B316" s="1"/>
      <c r="C316" s="53" t="s">
        <v>2366</v>
      </c>
      <c r="D316" s="11"/>
      <c r="E316" s="52">
        <v>6005341068.4300003</v>
      </c>
      <c r="F316" s="53">
        <v>0</v>
      </c>
      <c r="G316" s="53">
        <v>0</v>
      </c>
      <c r="H316" s="53">
        <v>104250773.38</v>
      </c>
      <c r="I316" s="60">
        <v>6109591841.8100004</v>
      </c>
      <c r="J316" s="11"/>
      <c r="K316" s="52">
        <v>0</v>
      </c>
      <c r="L316" s="53">
        <v>0</v>
      </c>
      <c r="M316" s="53">
        <v>0</v>
      </c>
      <c r="N316" s="53">
        <v>0</v>
      </c>
      <c r="O316" s="60">
        <v>0</v>
      </c>
      <c r="P316" s="11"/>
      <c r="Q316" s="52">
        <v>0</v>
      </c>
      <c r="R316" s="53">
        <v>0</v>
      </c>
      <c r="S316" s="53">
        <v>0</v>
      </c>
      <c r="T316" s="53">
        <v>0</v>
      </c>
      <c r="U316" s="60">
        <v>0</v>
      </c>
      <c r="V316" s="6"/>
    </row>
    <row r="317" spans="2:22" ht="38.25" customHeight="1">
      <c r="B317" s="1"/>
      <c r="C317" s="57" t="s">
        <v>2367</v>
      </c>
      <c r="D317" s="12"/>
      <c r="E317" s="56">
        <v>3476832527.4000001</v>
      </c>
      <c r="F317" s="57">
        <v>0</v>
      </c>
      <c r="G317" s="57">
        <v>0</v>
      </c>
      <c r="H317" s="57">
        <v>0</v>
      </c>
      <c r="I317" s="59">
        <v>3476832527.4000001</v>
      </c>
      <c r="J317" s="12"/>
      <c r="K317" s="56">
        <v>0</v>
      </c>
      <c r="L317" s="57">
        <v>0</v>
      </c>
      <c r="M317" s="57">
        <v>0</v>
      </c>
      <c r="N317" s="57">
        <v>0</v>
      </c>
      <c r="O317" s="59">
        <v>0</v>
      </c>
      <c r="P317" s="12"/>
      <c r="Q317" s="56">
        <v>0</v>
      </c>
      <c r="R317" s="57">
        <v>0</v>
      </c>
      <c r="S317" s="57">
        <v>0</v>
      </c>
      <c r="T317" s="57">
        <v>0</v>
      </c>
      <c r="U317" s="59">
        <v>0</v>
      </c>
      <c r="V317" s="6"/>
    </row>
    <row r="318" spans="2:22" ht="38.25" customHeight="1">
      <c r="B318" s="1"/>
      <c r="C318" s="53" t="s">
        <v>2368</v>
      </c>
      <c r="D318" s="11"/>
      <c r="E318" s="52">
        <v>1622111372.0799999</v>
      </c>
      <c r="F318" s="53">
        <v>0</v>
      </c>
      <c r="G318" s="53">
        <v>0</v>
      </c>
      <c r="H318" s="53">
        <v>647987.63</v>
      </c>
      <c r="I318" s="60">
        <v>1622759359.71</v>
      </c>
      <c r="J318" s="11"/>
      <c r="K318" s="52">
        <v>0</v>
      </c>
      <c r="L318" s="53">
        <v>0</v>
      </c>
      <c r="M318" s="53">
        <v>0</v>
      </c>
      <c r="N318" s="53">
        <v>0</v>
      </c>
      <c r="O318" s="60">
        <v>0</v>
      </c>
      <c r="P318" s="11"/>
      <c r="Q318" s="52">
        <v>0</v>
      </c>
      <c r="R318" s="53">
        <v>0</v>
      </c>
      <c r="S318" s="53">
        <v>0</v>
      </c>
      <c r="T318" s="53">
        <v>0</v>
      </c>
      <c r="U318" s="60">
        <v>0</v>
      </c>
      <c r="V318" s="6"/>
    </row>
    <row r="319" spans="2:22" ht="25.5" customHeight="1">
      <c r="B319" s="1"/>
      <c r="C319" s="57" t="s">
        <v>2369</v>
      </c>
      <c r="D319" s="12"/>
      <c r="E319" s="56">
        <v>32556321812.919998</v>
      </c>
      <c r="F319" s="57">
        <v>0</v>
      </c>
      <c r="G319" s="57">
        <v>0</v>
      </c>
      <c r="H319" s="57">
        <v>-130916584.69</v>
      </c>
      <c r="I319" s="59">
        <v>32425405228.23</v>
      </c>
      <c r="J319" s="12"/>
      <c r="K319" s="56">
        <v>0</v>
      </c>
      <c r="L319" s="57">
        <v>0</v>
      </c>
      <c r="M319" s="57">
        <v>0</v>
      </c>
      <c r="N319" s="57">
        <v>0</v>
      </c>
      <c r="O319" s="59">
        <v>0</v>
      </c>
      <c r="P319" s="12"/>
      <c r="Q319" s="56">
        <v>0</v>
      </c>
      <c r="R319" s="57">
        <v>0</v>
      </c>
      <c r="S319" s="57">
        <v>0</v>
      </c>
      <c r="T319" s="57">
        <v>0</v>
      </c>
      <c r="U319" s="59">
        <v>0</v>
      </c>
      <c r="V319" s="6"/>
    </row>
    <row r="320" spans="2:22" ht="25.5" customHeight="1">
      <c r="B320" s="1"/>
      <c r="C320" s="53" t="s">
        <v>2370</v>
      </c>
      <c r="D320" s="11"/>
      <c r="E320" s="52">
        <v>0</v>
      </c>
      <c r="F320" s="53">
        <v>0</v>
      </c>
      <c r="G320" s="53">
        <v>0</v>
      </c>
      <c r="H320" s="53">
        <v>0</v>
      </c>
      <c r="I320" s="60">
        <v>0</v>
      </c>
      <c r="J320" s="11"/>
      <c r="K320" s="52">
        <v>0</v>
      </c>
      <c r="L320" s="53">
        <v>0</v>
      </c>
      <c r="M320" s="53">
        <v>0</v>
      </c>
      <c r="N320" s="53">
        <v>0</v>
      </c>
      <c r="O320" s="60">
        <v>0</v>
      </c>
      <c r="P320" s="11"/>
      <c r="Q320" s="52">
        <v>0</v>
      </c>
      <c r="R320" s="53">
        <v>0</v>
      </c>
      <c r="S320" s="53">
        <v>0</v>
      </c>
      <c r="T320" s="53">
        <v>0</v>
      </c>
      <c r="U320" s="60">
        <v>0</v>
      </c>
      <c r="V320" s="6"/>
    </row>
    <row r="321" spans="2:22" ht="38.25" customHeight="1">
      <c r="B321" s="1"/>
      <c r="C321" s="57" t="s">
        <v>2371</v>
      </c>
      <c r="D321" s="12"/>
      <c r="E321" s="56">
        <v>28215547630.09</v>
      </c>
      <c r="F321" s="57">
        <v>0</v>
      </c>
      <c r="G321" s="57">
        <v>0</v>
      </c>
      <c r="H321" s="57">
        <v>0</v>
      </c>
      <c r="I321" s="59">
        <v>28215547630.09</v>
      </c>
      <c r="J321" s="12"/>
      <c r="K321" s="56">
        <v>0</v>
      </c>
      <c r="L321" s="57">
        <v>0</v>
      </c>
      <c r="M321" s="57">
        <v>0</v>
      </c>
      <c r="N321" s="57">
        <v>0</v>
      </c>
      <c r="O321" s="59">
        <v>0</v>
      </c>
      <c r="P321" s="12"/>
      <c r="Q321" s="56">
        <v>0</v>
      </c>
      <c r="R321" s="57">
        <v>0</v>
      </c>
      <c r="S321" s="57">
        <v>0</v>
      </c>
      <c r="T321" s="57">
        <v>0</v>
      </c>
      <c r="U321" s="59">
        <v>0</v>
      </c>
      <c r="V321" s="6"/>
    </row>
    <row r="322" spans="2:22" ht="38.25" customHeight="1">
      <c r="B322" s="1"/>
      <c r="C322" s="53" t="s">
        <v>2372</v>
      </c>
      <c r="D322" s="11"/>
      <c r="E322" s="52">
        <v>4054166149.6999998</v>
      </c>
      <c r="F322" s="53">
        <v>0</v>
      </c>
      <c r="G322" s="53">
        <v>0</v>
      </c>
      <c r="H322" s="53">
        <v>-130916584.69</v>
      </c>
      <c r="I322" s="60">
        <v>3923249565.0100002</v>
      </c>
      <c r="J322" s="11"/>
      <c r="K322" s="52">
        <v>0</v>
      </c>
      <c r="L322" s="53">
        <v>0</v>
      </c>
      <c r="M322" s="53">
        <v>0</v>
      </c>
      <c r="N322" s="53">
        <v>0</v>
      </c>
      <c r="O322" s="60">
        <v>0</v>
      </c>
      <c r="P322" s="11"/>
      <c r="Q322" s="52">
        <v>0</v>
      </c>
      <c r="R322" s="53">
        <v>0</v>
      </c>
      <c r="S322" s="53">
        <v>0</v>
      </c>
      <c r="T322" s="53">
        <v>0</v>
      </c>
      <c r="U322" s="60">
        <v>0</v>
      </c>
      <c r="V322" s="6"/>
    </row>
    <row r="323" spans="2:22" ht="38.25" customHeight="1">
      <c r="B323" s="1"/>
      <c r="C323" s="57" t="s">
        <v>2373</v>
      </c>
      <c r="D323" s="12"/>
      <c r="E323" s="56">
        <v>286608033.13</v>
      </c>
      <c r="F323" s="57">
        <v>0</v>
      </c>
      <c r="G323" s="57">
        <v>0</v>
      </c>
      <c r="H323" s="57">
        <v>0</v>
      </c>
      <c r="I323" s="59">
        <v>286608033.13</v>
      </c>
      <c r="J323" s="12"/>
      <c r="K323" s="56">
        <v>0</v>
      </c>
      <c r="L323" s="57">
        <v>0</v>
      </c>
      <c r="M323" s="57">
        <v>0</v>
      </c>
      <c r="N323" s="57">
        <v>0</v>
      </c>
      <c r="O323" s="59">
        <v>0</v>
      </c>
      <c r="P323" s="12"/>
      <c r="Q323" s="56">
        <v>0</v>
      </c>
      <c r="R323" s="57">
        <v>0</v>
      </c>
      <c r="S323" s="57">
        <v>0</v>
      </c>
      <c r="T323" s="57">
        <v>0</v>
      </c>
      <c r="U323" s="59">
        <v>0</v>
      </c>
      <c r="V323" s="6"/>
    </row>
    <row r="324" spans="2:22">
      <c r="B324" s="1"/>
      <c r="C324" s="53" t="s">
        <v>2374</v>
      </c>
      <c r="D324" s="11"/>
      <c r="E324" s="52">
        <v>0</v>
      </c>
      <c r="F324" s="53">
        <v>0</v>
      </c>
      <c r="G324" s="53">
        <v>0</v>
      </c>
      <c r="H324" s="53">
        <v>0</v>
      </c>
      <c r="I324" s="60">
        <v>0</v>
      </c>
      <c r="J324" s="11"/>
      <c r="K324" s="52">
        <v>0</v>
      </c>
      <c r="L324" s="53">
        <v>0</v>
      </c>
      <c r="M324" s="53">
        <v>0</v>
      </c>
      <c r="N324" s="53">
        <v>0</v>
      </c>
      <c r="O324" s="60">
        <v>0</v>
      </c>
      <c r="P324" s="11"/>
      <c r="Q324" s="52">
        <v>0</v>
      </c>
      <c r="R324" s="53">
        <v>0</v>
      </c>
      <c r="S324" s="53">
        <v>0</v>
      </c>
      <c r="T324" s="53">
        <v>0</v>
      </c>
      <c r="U324" s="60">
        <v>0</v>
      </c>
      <c r="V324" s="6"/>
    </row>
    <row r="325" spans="2:22" ht="25.5" customHeight="1">
      <c r="B325" s="1"/>
      <c r="C325" s="57" t="s">
        <v>2375</v>
      </c>
      <c r="D325" s="12"/>
      <c r="E325" s="56">
        <v>0</v>
      </c>
      <c r="F325" s="57">
        <v>0</v>
      </c>
      <c r="G325" s="57">
        <v>0</v>
      </c>
      <c r="H325" s="57">
        <v>0</v>
      </c>
      <c r="I325" s="59">
        <v>0</v>
      </c>
      <c r="J325" s="12"/>
      <c r="K325" s="56">
        <v>0</v>
      </c>
      <c r="L325" s="57">
        <v>0</v>
      </c>
      <c r="M325" s="57">
        <v>0</v>
      </c>
      <c r="N325" s="57">
        <v>0</v>
      </c>
      <c r="O325" s="59">
        <v>0</v>
      </c>
      <c r="P325" s="12"/>
      <c r="Q325" s="56">
        <v>0</v>
      </c>
      <c r="R325" s="57">
        <v>0</v>
      </c>
      <c r="S325" s="57">
        <v>0</v>
      </c>
      <c r="T325" s="57">
        <v>0</v>
      </c>
      <c r="U325" s="59">
        <v>0</v>
      </c>
      <c r="V325" s="6"/>
    </row>
    <row r="326" spans="2:22" ht="25.5" customHeight="1">
      <c r="B326" s="1"/>
      <c r="C326" s="53" t="s">
        <v>2376</v>
      </c>
      <c r="D326" s="11"/>
      <c r="E326" s="52">
        <v>0</v>
      </c>
      <c r="F326" s="53">
        <v>0</v>
      </c>
      <c r="G326" s="53">
        <v>0</v>
      </c>
      <c r="H326" s="53">
        <v>0</v>
      </c>
      <c r="I326" s="60">
        <v>0</v>
      </c>
      <c r="J326" s="11"/>
      <c r="K326" s="52">
        <v>0</v>
      </c>
      <c r="L326" s="53">
        <v>0</v>
      </c>
      <c r="M326" s="53">
        <v>0</v>
      </c>
      <c r="N326" s="53">
        <v>0</v>
      </c>
      <c r="O326" s="60">
        <v>0</v>
      </c>
      <c r="P326" s="11"/>
      <c r="Q326" s="52">
        <v>0</v>
      </c>
      <c r="R326" s="53">
        <v>0</v>
      </c>
      <c r="S326" s="53">
        <v>0</v>
      </c>
      <c r="T326" s="53">
        <v>0</v>
      </c>
      <c r="U326" s="60">
        <v>0</v>
      </c>
      <c r="V326" s="6"/>
    </row>
    <row r="327" spans="2:22" ht="38.25" customHeight="1">
      <c r="B327" s="1"/>
      <c r="C327" s="57" t="s">
        <v>2377</v>
      </c>
      <c r="D327" s="12"/>
      <c r="E327" s="56">
        <v>0</v>
      </c>
      <c r="F327" s="57">
        <v>0</v>
      </c>
      <c r="G327" s="57">
        <v>0</v>
      </c>
      <c r="H327" s="57">
        <v>0</v>
      </c>
      <c r="I327" s="59">
        <v>0</v>
      </c>
      <c r="J327" s="12"/>
      <c r="K327" s="56">
        <v>0</v>
      </c>
      <c r="L327" s="57">
        <v>0</v>
      </c>
      <c r="M327" s="57">
        <v>0</v>
      </c>
      <c r="N327" s="57">
        <v>0</v>
      </c>
      <c r="O327" s="59">
        <v>0</v>
      </c>
      <c r="P327" s="12"/>
      <c r="Q327" s="56">
        <v>0</v>
      </c>
      <c r="R327" s="57">
        <v>0</v>
      </c>
      <c r="S327" s="57">
        <v>0</v>
      </c>
      <c r="T327" s="57">
        <v>0</v>
      </c>
      <c r="U327" s="59">
        <v>0</v>
      </c>
      <c r="V327" s="6"/>
    </row>
    <row r="328" spans="2:22" ht="25.5" customHeight="1">
      <c r="B328" s="1"/>
      <c r="C328" s="53" t="s">
        <v>2378</v>
      </c>
      <c r="D328" s="11"/>
      <c r="E328" s="52">
        <v>0</v>
      </c>
      <c r="F328" s="53">
        <v>0</v>
      </c>
      <c r="G328" s="53">
        <v>0</v>
      </c>
      <c r="H328" s="53">
        <v>0</v>
      </c>
      <c r="I328" s="60">
        <v>0</v>
      </c>
      <c r="J328" s="11"/>
      <c r="K328" s="52">
        <v>0</v>
      </c>
      <c r="L328" s="53">
        <v>0</v>
      </c>
      <c r="M328" s="53">
        <v>0</v>
      </c>
      <c r="N328" s="53">
        <v>0</v>
      </c>
      <c r="O328" s="60">
        <v>0</v>
      </c>
      <c r="P328" s="11"/>
      <c r="Q328" s="52">
        <v>0</v>
      </c>
      <c r="R328" s="53">
        <v>0</v>
      </c>
      <c r="S328" s="53">
        <v>0</v>
      </c>
      <c r="T328" s="53">
        <v>0</v>
      </c>
      <c r="U328" s="60">
        <v>0</v>
      </c>
      <c r="V328" s="6"/>
    </row>
    <row r="329" spans="2:22" ht="38.25" customHeight="1">
      <c r="B329" s="1"/>
      <c r="C329" s="57" t="s">
        <v>2379</v>
      </c>
      <c r="D329" s="12"/>
      <c r="E329" s="56">
        <v>0</v>
      </c>
      <c r="F329" s="57">
        <v>0</v>
      </c>
      <c r="G329" s="57">
        <v>0</v>
      </c>
      <c r="H329" s="57">
        <v>0</v>
      </c>
      <c r="I329" s="59">
        <v>0</v>
      </c>
      <c r="J329" s="12"/>
      <c r="K329" s="56">
        <v>0</v>
      </c>
      <c r="L329" s="57">
        <v>0</v>
      </c>
      <c r="M329" s="57">
        <v>0</v>
      </c>
      <c r="N329" s="57">
        <v>0</v>
      </c>
      <c r="O329" s="59">
        <v>0</v>
      </c>
      <c r="P329" s="12"/>
      <c r="Q329" s="56">
        <v>0</v>
      </c>
      <c r="R329" s="57">
        <v>0</v>
      </c>
      <c r="S329" s="57">
        <v>0</v>
      </c>
      <c r="T329" s="57">
        <v>0</v>
      </c>
      <c r="U329" s="59">
        <v>0</v>
      </c>
      <c r="V329" s="6"/>
    </row>
    <row r="330" spans="2:22" ht="38.25" customHeight="1">
      <c r="B330" s="1"/>
      <c r="C330" s="53" t="s">
        <v>2380</v>
      </c>
      <c r="D330" s="11"/>
      <c r="E330" s="52">
        <v>0</v>
      </c>
      <c r="F330" s="53">
        <v>0</v>
      </c>
      <c r="G330" s="53">
        <v>0</v>
      </c>
      <c r="H330" s="53">
        <v>0</v>
      </c>
      <c r="I330" s="60">
        <v>0</v>
      </c>
      <c r="J330" s="11"/>
      <c r="K330" s="52">
        <v>0</v>
      </c>
      <c r="L330" s="53">
        <v>0</v>
      </c>
      <c r="M330" s="53">
        <v>0</v>
      </c>
      <c r="N330" s="53">
        <v>0</v>
      </c>
      <c r="O330" s="60">
        <v>0</v>
      </c>
      <c r="P330" s="11"/>
      <c r="Q330" s="52">
        <v>0</v>
      </c>
      <c r="R330" s="53">
        <v>0</v>
      </c>
      <c r="S330" s="53">
        <v>0</v>
      </c>
      <c r="T330" s="53">
        <v>0</v>
      </c>
      <c r="U330" s="60">
        <v>0</v>
      </c>
      <c r="V330" s="6"/>
    </row>
    <row r="331" spans="2:22">
      <c r="B331" s="1"/>
      <c r="C331" s="57" t="s">
        <v>2381</v>
      </c>
      <c r="D331" s="12"/>
      <c r="E331" s="56">
        <v>75741084028.229996</v>
      </c>
      <c r="F331" s="57">
        <v>0</v>
      </c>
      <c r="G331" s="57">
        <v>0</v>
      </c>
      <c r="H331" s="57">
        <v>-19839.68</v>
      </c>
      <c r="I331" s="59">
        <v>75741064188.550003</v>
      </c>
      <c r="J331" s="12"/>
      <c r="K331" s="56">
        <v>0</v>
      </c>
      <c r="L331" s="57">
        <v>0</v>
      </c>
      <c r="M331" s="57">
        <v>0</v>
      </c>
      <c r="N331" s="57">
        <v>0</v>
      </c>
      <c r="O331" s="59">
        <v>0</v>
      </c>
      <c r="P331" s="12"/>
      <c r="Q331" s="56">
        <v>516948.94</v>
      </c>
      <c r="R331" s="57">
        <v>0</v>
      </c>
      <c r="S331" s="57">
        <v>0</v>
      </c>
      <c r="T331" s="57">
        <v>0</v>
      </c>
      <c r="U331" s="59">
        <v>516948.94</v>
      </c>
      <c r="V331" s="6"/>
    </row>
    <row r="332" spans="2:22" ht="25.5" customHeight="1">
      <c r="B332" s="1"/>
      <c r="C332" s="53" t="s">
        <v>2382</v>
      </c>
      <c r="D332" s="11"/>
      <c r="E332" s="52">
        <v>75010000000</v>
      </c>
      <c r="F332" s="53">
        <v>0</v>
      </c>
      <c r="G332" s="53">
        <v>0</v>
      </c>
      <c r="H332" s="53">
        <v>0</v>
      </c>
      <c r="I332" s="60">
        <v>75010000000</v>
      </c>
      <c r="J332" s="11"/>
      <c r="K332" s="52">
        <v>0</v>
      </c>
      <c r="L332" s="53">
        <v>0</v>
      </c>
      <c r="M332" s="53">
        <v>0</v>
      </c>
      <c r="N332" s="53">
        <v>0</v>
      </c>
      <c r="O332" s="60">
        <v>0</v>
      </c>
      <c r="P332" s="11"/>
      <c r="Q332" s="52">
        <v>516948.94</v>
      </c>
      <c r="R332" s="53">
        <v>0</v>
      </c>
      <c r="S332" s="53">
        <v>0</v>
      </c>
      <c r="T332" s="53">
        <v>0</v>
      </c>
      <c r="U332" s="60">
        <v>516948.94</v>
      </c>
      <c r="V332" s="6"/>
    </row>
    <row r="333" spans="2:22" ht="25.5" customHeight="1">
      <c r="B333" s="1"/>
      <c r="C333" s="57" t="s">
        <v>2383</v>
      </c>
      <c r="D333" s="12"/>
      <c r="E333" s="56">
        <v>63250692836.580002</v>
      </c>
      <c r="F333" s="57">
        <v>0</v>
      </c>
      <c r="G333" s="57">
        <v>0</v>
      </c>
      <c r="H333" s="57">
        <v>0</v>
      </c>
      <c r="I333" s="59">
        <v>63250692836.580002</v>
      </c>
      <c r="J333" s="12"/>
      <c r="K333" s="56">
        <v>0</v>
      </c>
      <c r="L333" s="57">
        <v>0</v>
      </c>
      <c r="M333" s="57">
        <v>0</v>
      </c>
      <c r="N333" s="57">
        <v>0</v>
      </c>
      <c r="O333" s="59">
        <v>0</v>
      </c>
      <c r="P333" s="12"/>
      <c r="Q333" s="56">
        <v>516948.94</v>
      </c>
      <c r="R333" s="57">
        <v>0</v>
      </c>
      <c r="S333" s="57">
        <v>0</v>
      </c>
      <c r="T333" s="57">
        <v>0</v>
      </c>
      <c r="U333" s="59">
        <v>516948.94</v>
      </c>
      <c r="V333" s="6"/>
    </row>
    <row r="334" spans="2:22" ht="25.5" customHeight="1">
      <c r="B334" s="1"/>
      <c r="C334" s="53" t="s">
        <v>2384</v>
      </c>
      <c r="D334" s="11"/>
      <c r="E334" s="52">
        <v>0</v>
      </c>
      <c r="F334" s="53">
        <v>0</v>
      </c>
      <c r="G334" s="53">
        <v>0</v>
      </c>
      <c r="H334" s="53">
        <v>0</v>
      </c>
      <c r="I334" s="60">
        <v>0</v>
      </c>
      <c r="J334" s="11"/>
      <c r="K334" s="52">
        <v>0</v>
      </c>
      <c r="L334" s="53">
        <v>0</v>
      </c>
      <c r="M334" s="53">
        <v>0</v>
      </c>
      <c r="N334" s="53">
        <v>0</v>
      </c>
      <c r="O334" s="60">
        <v>0</v>
      </c>
      <c r="P334" s="11"/>
      <c r="Q334" s="52">
        <v>0</v>
      </c>
      <c r="R334" s="53">
        <v>0</v>
      </c>
      <c r="S334" s="53">
        <v>0</v>
      </c>
      <c r="T334" s="53">
        <v>0</v>
      </c>
      <c r="U334" s="60">
        <v>0</v>
      </c>
      <c r="V334" s="6"/>
    </row>
    <row r="335" spans="2:22" ht="25.5" customHeight="1">
      <c r="B335" s="1"/>
      <c r="C335" s="57" t="s">
        <v>2385</v>
      </c>
      <c r="D335" s="12"/>
      <c r="E335" s="56">
        <v>11759307163.42</v>
      </c>
      <c r="F335" s="57">
        <v>0</v>
      </c>
      <c r="G335" s="57">
        <v>0</v>
      </c>
      <c r="H335" s="57">
        <v>0</v>
      </c>
      <c r="I335" s="59">
        <v>11759307163.42</v>
      </c>
      <c r="J335" s="12"/>
      <c r="K335" s="56">
        <v>0</v>
      </c>
      <c r="L335" s="57">
        <v>0</v>
      </c>
      <c r="M335" s="57">
        <v>0</v>
      </c>
      <c r="N335" s="57">
        <v>0</v>
      </c>
      <c r="O335" s="59">
        <v>0</v>
      </c>
      <c r="P335" s="12"/>
      <c r="Q335" s="56">
        <v>0</v>
      </c>
      <c r="R335" s="57">
        <v>0</v>
      </c>
      <c r="S335" s="57">
        <v>0</v>
      </c>
      <c r="T335" s="57">
        <v>0</v>
      </c>
      <c r="U335" s="59">
        <v>0</v>
      </c>
      <c r="V335" s="6"/>
    </row>
    <row r="336" spans="2:22" ht="25.5" customHeight="1">
      <c r="B336" s="1"/>
      <c r="C336" s="53" t="s">
        <v>2386</v>
      </c>
      <c r="D336" s="11"/>
      <c r="E336" s="52">
        <v>731084028.23000002</v>
      </c>
      <c r="F336" s="53">
        <v>0</v>
      </c>
      <c r="G336" s="53">
        <v>0</v>
      </c>
      <c r="H336" s="53">
        <v>-19839.68</v>
      </c>
      <c r="I336" s="60">
        <v>731064188.54999995</v>
      </c>
      <c r="J336" s="11"/>
      <c r="K336" s="52">
        <v>0</v>
      </c>
      <c r="L336" s="53">
        <v>0</v>
      </c>
      <c r="M336" s="53">
        <v>0</v>
      </c>
      <c r="N336" s="53">
        <v>0</v>
      </c>
      <c r="O336" s="60">
        <v>0</v>
      </c>
      <c r="P336" s="11"/>
      <c r="Q336" s="52">
        <v>0</v>
      </c>
      <c r="R336" s="53">
        <v>0</v>
      </c>
      <c r="S336" s="53">
        <v>0</v>
      </c>
      <c r="T336" s="53">
        <v>0</v>
      </c>
      <c r="U336" s="60">
        <v>0</v>
      </c>
      <c r="V336" s="6"/>
    </row>
    <row r="337" spans="2:22" ht="38.25" customHeight="1">
      <c r="B337" s="1"/>
      <c r="C337" s="57" t="s">
        <v>2387</v>
      </c>
      <c r="D337" s="12"/>
      <c r="E337" s="56">
        <v>0</v>
      </c>
      <c r="F337" s="57">
        <v>0</v>
      </c>
      <c r="G337" s="57">
        <v>0</v>
      </c>
      <c r="H337" s="57">
        <v>0</v>
      </c>
      <c r="I337" s="59">
        <v>0</v>
      </c>
      <c r="J337" s="12"/>
      <c r="K337" s="56">
        <v>0</v>
      </c>
      <c r="L337" s="57">
        <v>0</v>
      </c>
      <c r="M337" s="57">
        <v>0</v>
      </c>
      <c r="N337" s="57">
        <v>0</v>
      </c>
      <c r="O337" s="59">
        <v>0</v>
      </c>
      <c r="P337" s="12"/>
      <c r="Q337" s="56">
        <v>0</v>
      </c>
      <c r="R337" s="57">
        <v>0</v>
      </c>
      <c r="S337" s="57">
        <v>0</v>
      </c>
      <c r="T337" s="57">
        <v>0</v>
      </c>
      <c r="U337" s="59">
        <v>0</v>
      </c>
      <c r="V337" s="6"/>
    </row>
    <row r="338" spans="2:22" ht="38.25" customHeight="1">
      <c r="B338" s="1"/>
      <c r="C338" s="53" t="s">
        <v>2388</v>
      </c>
      <c r="D338" s="11"/>
      <c r="E338" s="52">
        <v>731084028.23000002</v>
      </c>
      <c r="F338" s="53">
        <v>0</v>
      </c>
      <c r="G338" s="53">
        <v>0</v>
      </c>
      <c r="H338" s="53">
        <v>-19839.68</v>
      </c>
      <c r="I338" s="60">
        <v>731064188.54999995</v>
      </c>
      <c r="J338" s="11"/>
      <c r="K338" s="52">
        <v>0</v>
      </c>
      <c r="L338" s="53">
        <v>0</v>
      </c>
      <c r="M338" s="53">
        <v>0</v>
      </c>
      <c r="N338" s="53">
        <v>0</v>
      </c>
      <c r="O338" s="60">
        <v>0</v>
      </c>
      <c r="P338" s="11"/>
      <c r="Q338" s="52">
        <v>0</v>
      </c>
      <c r="R338" s="53">
        <v>0</v>
      </c>
      <c r="S338" s="53">
        <v>0</v>
      </c>
      <c r="T338" s="53">
        <v>0</v>
      </c>
      <c r="U338" s="60">
        <v>0</v>
      </c>
      <c r="V338" s="6"/>
    </row>
    <row r="339" spans="2:22">
      <c r="B339" s="1"/>
      <c r="C339" s="57" t="s">
        <v>2389</v>
      </c>
      <c r="D339" s="12"/>
      <c r="E339" s="56">
        <v>4617971806.3100004</v>
      </c>
      <c r="F339" s="57">
        <v>0</v>
      </c>
      <c r="G339" s="57">
        <v>0</v>
      </c>
      <c r="H339" s="57">
        <v>-2340743.08</v>
      </c>
      <c r="I339" s="59">
        <v>4615631063.2299995</v>
      </c>
      <c r="J339" s="12"/>
      <c r="K339" s="56">
        <v>2591416.7999999998</v>
      </c>
      <c r="L339" s="57">
        <v>0</v>
      </c>
      <c r="M339" s="57">
        <v>0</v>
      </c>
      <c r="N339" s="57">
        <v>0</v>
      </c>
      <c r="O339" s="59">
        <v>2591416.7999999998</v>
      </c>
      <c r="P339" s="12"/>
      <c r="Q339" s="56">
        <v>192101.92</v>
      </c>
      <c r="R339" s="57">
        <v>0</v>
      </c>
      <c r="S339" s="57">
        <v>0</v>
      </c>
      <c r="T339" s="57">
        <v>0</v>
      </c>
      <c r="U339" s="59">
        <v>192101.92</v>
      </c>
      <c r="V339" s="6"/>
    </row>
    <row r="340" spans="2:22">
      <c r="B340" s="1"/>
      <c r="C340" s="53" t="s">
        <v>2390</v>
      </c>
      <c r="D340" s="11"/>
      <c r="E340" s="52">
        <v>86388331.599999994</v>
      </c>
      <c r="F340" s="53">
        <v>0</v>
      </c>
      <c r="G340" s="53">
        <v>0</v>
      </c>
      <c r="H340" s="53">
        <v>-279993.21000000002</v>
      </c>
      <c r="I340" s="60">
        <v>86108338.390000001</v>
      </c>
      <c r="J340" s="11"/>
      <c r="K340" s="52">
        <v>0</v>
      </c>
      <c r="L340" s="53">
        <v>0</v>
      </c>
      <c r="M340" s="53">
        <v>0</v>
      </c>
      <c r="N340" s="53">
        <v>0</v>
      </c>
      <c r="O340" s="60">
        <v>0</v>
      </c>
      <c r="P340" s="11"/>
      <c r="Q340" s="52">
        <v>997.53</v>
      </c>
      <c r="R340" s="53">
        <v>0</v>
      </c>
      <c r="S340" s="53">
        <v>0</v>
      </c>
      <c r="T340" s="53">
        <v>0</v>
      </c>
      <c r="U340" s="60">
        <v>997.53</v>
      </c>
      <c r="V340" s="6"/>
    </row>
    <row r="341" spans="2:22" ht="25.5" customHeight="1">
      <c r="B341" s="1"/>
      <c r="C341" s="57" t="s">
        <v>2391</v>
      </c>
      <c r="D341" s="12"/>
      <c r="E341" s="56">
        <v>4531583474.71</v>
      </c>
      <c r="F341" s="57">
        <v>0</v>
      </c>
      <c r="G341" s="57">
        <v>0</v>
      </c>
      <c r="H341" s="57">
        <v>-2060749.87</v>
      </c>
      <c r="I341" s="59">
        <v>4529522724.8400002</v>
      </c>
      <c r="J341" s="12"/>
      <c r="K341" s="56">
        <v>2591416.7999999998</v>
      </c>
      <c r="L341" s="57">
        <v>0</v>
      </c>
      <c r="M341" s="57">
        <v>0</v>
      </c>
      <c r="N341" s="57">
        <v>0</v>
      </c>
      <c r="O341" s="59">
        <v>2591416.7999999998</v>
      </c>
      <c r="P341" s="12"/>
      <c r="Q341" s="56">
        <v>191104.39</v>
      </c>
      <c r="R341" s="57">
        <v>0</v>
      </c>
      <c r="S341" s="57">
        <v>0</v>
      </c>
      <c r="T341" s="57">
        <v>0</v>
      </c>
      <c r="U341" s="59">
        <v>191104.39</v>
      </c>
      <c r="V341" s="6"/>
    </row>
    <row r="342" spans="2:22">
      <c r="B342" s="1"/>
      <c r="C342" s="53" t="s">
        <v>2392</v>
      </c>
      <c r="D342" s="11"/>
      <c r="E342" s="52">
        <v>2893785959.4499998</v>
      </c>
      <c r="F342" s="53">
        <v>0</v>
      </c>
      <c r="G342" s="53">
        <v>0</v>
      </c>
      <c r="H342" s="53">
        <v>-821752.04</v>
      </c>
      <c r="I342" s="60">
        <v>2892964207.4099998</v>
      </c>
      <c r="J342" s="11"/>
      <c r="K342" s="52">
        <v>114457793.08</v>
      </c>
      <c r="L342" s="53">
        <v>0</v>
      </c>
      <c r="M342" s="53">
        <v>0</v>
      </c>
      <c r="N342" s="53">
        <v>-3941865.51</v>
      </c>
      <c r="O342" s="60">
        <v>118399658.59</v>
      </c>
      <c r="P342" s="11"/>
      <c r="Q342" s="52">
        <v>462065490.29000002</v>
      </c>
      <c r="R342" s="53">
        <v>0</v>
      </c>
      <c r="S342" s="53">
        <v>0</v>
      </c>
      <c r="T342" s="53">
        <v>0</v>
      </c>
      <c r="U342" s="60">
        <v>462065490.29000002</v>
      </c>
      <c r="V342" s="6"/>
    </row>
    <row r="343" spans="2:22">
      <c r="B343" s="1"/>
      <c r="C343" s="57" t="s">
        <v>2393</v>
      </c>
      <c r="D343" s="12"/>
      <c r="E343" s="56">
        <v>82150825.870000005</v>
      </c>
      <c r="F343" s="57">
        <v>0</v>
      </c>
      <c r="G343" s="57">
        <v>0</v>
      </c>
      <c r="H343" s="57">
        <v>-864.88</v>
      </c>
      <c r="I343" s="59">
        <v>82149960.989999995</v>
      </c>
      <c r="J343" s="12"/>
      <c r="K343" s="56">
        <v>106351813.41</v>
      </c>
      <c r="L343" s="57">
        <v>0</v>
      </c>
      <c r="M343" s="57">
        <v>0</v>
      </c>
      <c r="N343" s="57">
        <v>0</v>
      </c>
      <c r="O343" s="59">
        <v>106351813.41</v>
      </c>
      <c r="P343" s="12"/>
      <c r="Q343" s="56">
        <v>5657842.6600000001</v>
      </c>
      <c r="R343" s="57">
        <v>0</v>
      </c>
      <c r="S343" s="57">
        <v>0</v>
      </c>
      <c r="T343" s="57">
        <v>0</v>
      </c>
      <c r="U343" s="59">
        <v>5657842.6600000001</v>
      </c>
      <c r="V343" s="6"/>
    </row>
    <row r="344" spans="2:22">
      <c r="B344" s="1"/>
      <c r="C344" s="53" t="s">
        <v>2394</v>
      </c>
      <c r="D344" s="11"/>
      <c r="E344" s="52">
        <v>0</v>
      </c>
      <c r="F344" s="53">
        <v>0</v>
      </c>
      <c r="G344" s="53">
        <v>0</v>
      </c>
      <c r="H344" s="53">
        <v>0</v>
      </c>
      <c r="I344" s="60">
        <v>0</v>
      </c>
      <c r="J344" s="11"/>
      <c r="K344" s="52">
        <v>0</v>
      </c>
      <c r="L344" s="53">
        <v>0</v>
      </c>
      <c r="M344" s="53">
        <v>0</v>
      </c>
      <c r="N344" s="53">
        <v>0</v>
      </c>
      <c r="O344" s="60">
        <v>0</v>
      </c>
      <c r="P344" s="11"/>
      <c r="Q344" s="52">
        <v>0</v>
      </c>
      <c r="R344" s="53">
        <v>0</v>
      </c>
      <c r="S344" s="53">
        <v>0</v>
      </c>
      <c r="T344" s="53">
        <v>0</v>
      </c>
      <c r="U344" s="60">
        <v>0</v>
      </c>
      <c r="V344" s="6"/>
    </row>
    <row r="345" spans="2:22" ht="25.5" customHeight="1">
      <c r="B345" s="1"/>
      <c r="C345" s="57" t="s">
        <v>2395</v>
      </c>
      <c r="D345" s="12"/>
      <c r="E345" s="56">
        <v>2811635133.5799999</v>
      </c>
      <c r="F345" s="57">
        <v>0</v>
      </c>
      <c r="G345" s="57">
        <v>0</v>
      </c>
      <c r="H345" s="57">
        <v>-820887.16</v>
      </c>
      <c r="I345" s="59">
        <v>2810814246.4200001</v>
      </c>
      <c r="J345" s="12"/>
      <c r="K345" s="56">
        <v>8105979.6699999999</v>
      </c>
      <c r="L345" s="57">
        <v>0</v>
      </c>
      <c r="M345" s="57">
        <v>0</v>
      </c>
      <c r="N345" s="57">
        <v>-3941865.51</v>
      </c>
      <c r="O345" s="59">
        <v>12047845.18</v>
      </c>
      <c r="P345" s="12"/>
      <c r="Q345" s="56">
        <v>456407647.63</v>
      </c>
      <c r="R345" s="57">
        <v>0</v>
      </c>
      <c r="S345" s="57">
        <v>0</v>
      </c>
      <c r="T345" s="57">
        <v>0</v>
      </c>
      <c r="U345" s="59">
        <v>456407647.63</v>
      </c>
      <c r="V345" s="6"/>
    </row>
    <row r="346" spans="2:22">
      <c r="B346" s="1"/>
      <c r="C346" s="53" t="s">
        <v>2396</v>
      </c>
      <c r="D346" s="11"/>
      <c r="E346" s="52">
        <v>992978606.04999995</v>
      </c>
      <c r="F346" s="53">
        <v>0</v>
      </c>
      <c r="G346" s="53">
        <v>0</v>
      </c>
      <c r="H346" s="53">
        <v>0</v>
      </c>
      <c r="I346" s="60">
        <v>992978606.04999995</v>
      </c>
      <c r="J346" s="11"/>
      <c r="K346" s="52">
        <v>0</v>
      </c>
      <c r="L346" s="53">
        <v>0</v>
      </c>
      <c r="M346" s="53">
        <v>0</v>
      </c>
      <c r="N346" s="53">
        <v>0</v>
      </c>
      <c r="O346" s="60">
        <v>0</v>
      </c>
      <c r="P346" s="11"/>
      <c r="Q346" s="52">
        <v>455304243.61000001</v>
      </c>
      <c r="R346" s="53">
        <v>0</v>
      </c>
      <c r="S346" s="53">
        <v>0</v>
      </c>
      <c r="T346" s="53">
        <v>0</v>
      </c>
      <c r="U346" s="60">
        <v>455304243.61000001</v>
      </c>
      <c r="V346" s="6"/>
    </row>
    <row r="347" spans="2:22">
      <c r="B347" s="1"/>
      <c r="C347" s="57" t="s">
        <v>2397</v>
      </c>
      <c r="D347" s="12"/>
      <c r="E347" s="56">
        <v>1818656527.53</v>
      </c>
      <c r="F347" s="57">
        <v>0</v>
      </c>
      <c r="G347" s="57">
        <v>0</v>
      </c>
      <c r="H347" s="57">
        <v>-820887.16</v>
      </c>
      <c r="I347" s="59">
        <v>1817835640.3699999</v>
      </c>
      <c r="J347" s="12"/>
      <c r="K347" s="56">
        <v>8105979.6699999999</v>
      </c>
      <c r="L347" s="57">
        <v>0</v>
      </c>
      <c r="M347" s="57">
        <v>0</v>
      </c>
      <c r="N347" s="57">
        <v>-3941865.51</v>
      </c>
      <c r="O347" s="59">
        <v>12047845.18</v>
      </c>
      <c r="P347" s="12"/>
      <c r="Q347" s="56">
        <v>1083190.53</v>
      </c>
      <c r="R347" s="57">
        <v>0</v>
      </c>
      <c r="S347" s="57">
        <v>0</v>
      </c>
      <c r="T347" s="57">
        <v>0</v>
      </c>
      <c r="U347" s="59">
        <v>1083190.53</v>
      </c>
      <c r="V347" s="6"/>
    </row>
    <row r="348" spans="2:22" ht="25.5" customHeight="1">
      <c r="B348" s="1"/>
      <c r="C348" s="53" t="s">
        <v>2398</v>
      </c>
      <c r="D348" s="11"/>
      <c r="E348" s="52">
        <v>0</v>
      </c>
      <c r="F348" s="53">
        <v>0</v>
      </c>
      <c r="G348" s="53">
        <v>0</v>
      </c>
      <c r="H348" s="53">
        <v>0</v>
      </c>
      <c r="I348" s="60">
        <v>0</v>
      </c>
      <c r="J348" s="11"/>
      <c r="K348" s="52">
        <v>0</v>
      </c>
      <c r="L348" s="53">
        <v>0</v>
      </c>
      <c r="M348" s="53">
        <v>0</v>
      </c>
      <c r="N348" s="53">
        <v>0</v>
      </c>
      <c r="O348" s="60">
        <v>0</v>
      </c>
      <c r="P348" s="11"/>
      <c r="Q348" s="52">
        <v>20213.490000000002</v>
      </c>
      <c r="R348" s="53">
        <v>0</v>
      </c>
      <c r="S348" s="53">
        <v>0</v>
      </c>
      <c r="T348" s="53">
        <v>0</v>
      </c>
      <c r="U348" s="60">
        <v>20213.490000000002</v>
      </c>
      <c r="V348" s="6"/>
    </row>
    <row r="349" spans="2:22">
      <c r="B349" s="1"/>
      <c r="C349" s="57" t="s">
        <v>2399</v>
      </c>
      <c r="D349" s="12"/>
      <c r="E349" s="56">
        <v>22461114</v>
      </c>
      <c r="F349" s="57">
        <v>0</v>
      </c>
      <c r="G349" s="57">
        <v>0</v>
      </c>
      <c r="H349" s="57">
        <v>-5950941.1600000001</v>
      </c>
      <c r="I349" s="59">
        <v>16510172.84</v>
      </c>
      <c r="J349" s="12"/>
      <c r="K349" s="56">
        <v>7669789.3399999999</v>
      </c>
      <c r="L349" s="57">
        <v>0</v>
      </c>
      <c r="M349" s="57">
        <v>0</v>
      </c>
      <c r="N349" s="57">
        <v>0</v>
      </c>
      <c r="O349" s="59">
        <v>7669789.3399999999</v>
      </c>
      <c r="P349" s="12"/>
      <c r="Q349" s="56">
        <v>0</v>
      </c>
      <c r="R349" s="57">
        <v>0</v>
      </c>
      <c r="S349" s="57">
        <v>0</v>
      </c>
      <c r="T349" s="57">
        <v>0</v>
      </c>
      <c r="U349" s="59">
        <v>0</v>
      </c>
      <c r="V349" s="6"/>
    </row>
    <row r="350" spans="2:22">
      <c r="B350" s="1"/>
      <c r="C350" s="53" t="s">
        <v>2400</v>
      </c>
      <c r="D350" s="11"/>
      <c r="E350" s="52">
        <v>22429780.18</v>
      </c>
      <c r="F350" s="53">
        <v>0</v>
      </c>
      <c r="G350" s="53">
        <v>0</v>
      </c>
      <c r="H350" s="53">
        <v>-5950941.1600000001</v>
      </c>
      <c r="I350" s="60">
        <v>16478839.02</v>
      </c>
      <c r="J350" s="11"/>
      <c r="K350" s="52">
        <v>2000624</v>
      </c>
      <c r="L350" s="53">
        <v>0</v>
      </c>
      <c r="M350" s="53">
        <v>0</v>
      </c>
      <c r="N350" s="53">
        <v>0</v>
      </c>
      <c r="O350" s="60">
        <v>2000624</v>
      </c>
      <c r="P350" s="11"/>
      <c r="Q350" s="52">
        <v>0</v>
      </c>
      <c r="R350" s="53">
        <v>0</v>
      </c>
      <c r="S350" s="53">
        <v>0</v>
      </c>
      <c r="T350" s="53">
        <v>0</v>
      </c>
      <c r="U350" s="60">
        <v>0</v>
      </c>
      <c r="V350" s="6"/>
    </row>
    <row r="351" spans="2:22">
      <c r="B351" s="1"/>
      <c r="C351" s="57" t="s">
        <v>2401</v>
      </c>
      <c r="D351" s="12"/>
      <c r="E351" s="56">
        <v>8418469.2799999993</v>
      </c>
      <c r="F351" s="57">
        <v>0</v>
      </c>
      <c r="G351" s="57">
        <v>0</v>
      </c>
      <c r="H351" s="57">
        <v>-1472330.34</v>
      </c>
      <c r="I351" s="59">
        <v>6946138.9400000004</v>
      </c>
      <c r="J351" s="12"/>
      <c r="K351" s="56">
        <v>0</v>
      </c>
      <c r="L351" s="57">
        <v>0</v>
      </c>
      <c r="M351" s="57">
        <v>0</v>
      </c>
      <c r="N351" s="57">
        <v>0</v>
      </c>
      <c r="O351" s="59">
        <v>0</v>
      </c>
      <c r="P351" s="12"/>
      <c r="Q351" s="56">
        <v>0</v>
      </c>
      <c r="R351" s="57">
        <v>0</v>
      </c>
      <c r="S351" s="57">
        <v>0</v>
      </c>
      <c r="T351" s="57">
        <v>0</v>
      </c>
      <c r="U351" s="59">
        <v>0</v>
      </c>
      <c r="V351" s="6"/>
    </row>
    <row r="352" spans="2:22">
      <c r="B352" s="1"/>
      <c r="C352" s="53" t="s">
        <v>2402</v>
      </c>
      <c r="D352" s="11"/>
      <c r="E352" s="52">
        <v>14011310.9</v>
      </c>
      <c r="F352" s="53">
        <v>0</v>
      </c>
      <c r="G352" s="53">
        <v>0</v>
      </c>
      <c r="H352" s="53">
        <v>-4478610.82</v>
      </c>
      <c r="I352" s="60">
        <v>9532700.0800000001</v>
      </c>
      <c r="J352" s="11"/>
      <c r="K352" s="52">
        <v>2000624</v>
      </c>
      <c r="L352" s="53">
        <v>0</v>
      </c>
      <c r="M352" s="53">
        <v>0</v>
      </c>
      <c r="N352" s="53">
        <v>0</v>
      </c>
      <c r="O352" s="60">
        <v>2000624</v>
      </c>
      <c r="P352" s="11"/>
      <c r="Q352" s="52">
        <v>0</v>
      </c>
      <c r="R352" s="53">
        <v>0</v>
      </c>
      <c r="S352" s="53">
        <v>0</v>
      </c>
      <c r="T352" s="53">
        <v>0</v>
      </c>
      <c r="U352" s="60">
        <v>0</v>
      </c>
      <c r="V352" s="6"/>
    </row>
    <row r="353" spans="2:22">
      <c r="B353" s="1"/>
      <c r="C353" s="57" t="s">
        <v>2403</v>
      </c>
      <c r="D353" s="12"/>
      <c r="E353" s="56">
        <v>0</v>
      </c>
      <c r="F353" s="57">
        <v>0</v>
      </c>
      <c r="G353" s="57">
        <v>0</v>
      </c>
      <c r="H353" s="57">
        <v>0</v>
      </c>
      <c r="I353" s="59">
        <v>0</v>
      </c>
      <c r="J353" s="12"/>
      <c r="K353" s="56">
        <v>134390</v>
      </c>
      <c r="L353" s="57">
        <v>0</v>
      </c>
      <c r="M353" s="57">
        <v>0</v>
      </c>
      <c r="N353" s="57">
        <v>0</v>
      </c>
      <c r="O353" s="59">
        <v>134390</v>
      </c>
      <c r="P353" s="12"/>
      <c r="Q353" s="56">
        <v>0</v>
      </c>
      <c r="R353" s="57">
        <v>0</v>
      </c>
      <c r="S353" s="57">
        <v>0</v>
      </c>
      <c r="T353" s="57">
        <v>0</v>
      </c>
      <c r="U353" s="59">
        <v>0</v>
      </c>
      <c r="V353" s="6"/>
    </row>
    <row r="354" spans="2:22">
      <c r="B354" s="1"/>
      <c r="C354" s="53" t="s">
        <v>2404</v>
      </c>
      <c r="D354" s="11"/>
      <c r="E354" s="52">
        <v>0</v>
      </c>
      <c r="F354" s="53">
        <v>0</v>
      </c>
      <c r="G354" s="53">
        <v>0</v>
      </c>
      <c r="H354" s="53">
        <v>0</v>
      </c>
      <c r="I354" s="60">
        <v>0</v>
      </c>
      <c r="J354" s="11"/>
      <c r="K354" s="52">
        <v>0</v>
      </c>
      <c r="L354" s="53">
        <v>0</v>
      </c>
      <c r="M354" s="53">
        <v>0</v>
      </c>
      <c r="N354" s="53">
        <v>0</v>
      </c>
      <c r="O354" s="60">
        <v>0</v>
      </c>
      <c r="P354" s="11"/>
      <c r="Q354" s="52">
        <v>0</v>
      </c>
      <c r="R354" s="53">
        <v>0</v>
      </c>
      <c r="S354" s="53">
        <v>0</v>
      </c>
      <c r="T354" s="53">
        <v>0</v>
      </c>
      <c r="U354" s="60">
        <v>0</v>
      </c>
      <c r="V354" s="6"/>
    </row>
    <row r="355" spans="2:22">
      <c r="B355" s="1"/>
      <c r="C355" s="57" t="s">
        <v>2405</v>
      </c>
      <c r="D355" s="12"/>
      <c r="E355" s="56">
        <v>0</v>
      </c>
      <c r="F355" s="57">
        <v>0</v>
      </c>
      <c r="G355" s="57">
        <v>0</v>
      </c>
      <c r="H355" s="57">
        <v>0</v>
      </c>
      <c r="I355" s="59">
        <v>0</v>
      </c>
      <c r="J355" s="12"/>
      <c r="K355" s="56">
        <v>134390</v>
      </c>
      <c r="L355" s="57">
        <v>0</v>
      </c>
      <c r="M355" s="57">
        <v>0</v>
      </c>
      <c r="N355" s="57">
        <v>0</v>
      </c>
      <c r="O355" s="59">
        <v>134390</v>
      </c>
      <c r="P355" s="12"/>
      <c r="Q355" s="56">
        <v>0</v>
      </c>
      <c r="R355" s="57">
        <v>0</v>
      </c>
      <c r="S355" s="57">
        <v>0</v>
      </c>
      <c r="T355" s="57">
        <v>0</v>
      </c>
      <c r="U355" s="59">
        <v>0</v>
      </c>
      <c r="V355" s="6"/>
    </row>
    <row r="356" spans="2:22">
      <c r="B356" s="1"/>
      <c r="C356" s="53" t="s">
        <v>2406</v>
      </c>
      <c r="D356" s="11"/>
      <c r="E356" s="52">
        <v>31333.82</v>
      </c>
      <c r="F356" s="53">
        <v>0</v>
      </c>
      <c r="G356" s="53">
        <v>0</v>
      </c>
      <c r="H356" s="53">
        <v>0</v>
      </c>
      <c r="I356" s="60">
        <v>31333.82</v>
      </c>
      <c r="J356" s="11"/>
      <c r="K356" s="52">
        <v>5534775.3399999999</v>
      </c>
      <c r="L356" s="53">
        <v>0</v>
      </c>
      <c r="M356" s="53">
        <v>0</v>
      </c>
      <c r="N356" s="53">
        <v>0</v>
      </c>
      <c r="O356" s="60">
        <v>5534775.3399999999</v>
      </c>
      <c r="P356" s="11"/>
      <c r="Q356" s="52">
        <v>0</v>
      </c>
      <c r="R356" s="53">
        <v>0</v>
      </c>
      <c r="S356" s="53">
        <v>0</v>
      </c>
      <c r="T356" s="53">
        <v>0</v>
      </c>
      <c r="U356" s="60">
        <v>0</v>
      </c>
      <c r="V356" s="6"/>
    </row>
    <row r="357" spans="2:22">
      <c r="B357" s="1"/>
      <c r="C357" s="57" t="s">
        <v>2407</v>
      </c>
      <c r="D357" s="12"/>
      <c r="E357" s="56">
        <v>31333.82</v>
      </c>
      <c r="F357" s="57">
        <v>0</v>
      </c>
      <c r="G357" s="57">
        <v>0</v>
      </c>
      <c r="H357" s="57">
        <v>0</v>
      </c>
      <c r="I357" s="59">
        <v>31333.82</v>
      </c>
      <c r="J357" s="12"/>
      <c r="K357" s="56">
        <v>4287300.42</v>
      </c>
      <c r="L357" s="57">
        <v>0</v>
      </c>
      <c r="M357" s="57">
        <v>0</v>
      </c>
      <c r="N357" s="57">
        <v>0</v>
      </c>
      <c r="O357" s="59">
        <v>4287300.42</v>
      </c>
      <c r="P357" s="12"/>
      <c r="Q357" s="56">
        <v>0</v>
      </c>
      <c r="R357" s="57">
        <v>0</v>
      </c>
      <c r="S357" s="57">
        <v>0</v>
      </c>
      <c r="T357" s="57">
        <v>0</v>
      </c>
      <c r="U357" s="59">
        <v>0</v>
      </c>
      <c r="V357" s="6"/>
    </row>
    <row r="358" spans="2:22">
      <c r="B358" s="1"/>
      <c r="C358" s="53" t="s">
        <v>2408</v>
      </c>
      <c r="D358" s="11"/>
      <c r="E358" s="52">
        <v>0</v>
      </c>
      <c r="F358" s="53">
        <v>0</v>
      </c>
      <c r="G358" s="53">
        <v>0</v>
      </c>
      <c r="H358" s="53">
        <v>0</v>
      </c>
      <c r="I358" s="60">
        <v>0</v>
      </c>
      <c r="J358" s="11"/>
      <c r="K358" s="52">
        <v>1247474.92</v>
      </c>
      <c r="L358" s="53">
        <v>0</v>
      </c>
      <c r="M358" s="53">
        <v>0</v>
      </c>
      <c r="N358" s="53">
        <v>0</v>
      </c>
      <c r="O358" s="60">
        <v>1247474.92</v>
      </c>
      <c r="P358" s="11"/>
      <c r="Q358" s="52">
        <v>0</v>
      </c>
      <c r="R358" s="53">
        <v>0</v>
      </c>
      <c r="S358" s="53">
        <v>0</v>
      </c>
      <c r="T358" s="53">
        <v>0</v>
      </c>
      <c r="U358" s="60">
        <v>0</v>
      </c>
      <c r="V358" s="6"/>
    </row>
    <row r="359" spans="2:22" ht="25.5" customHeight="1">
      <c r="B359" s="1"/>
      <c r="C359" s="57" t="s">
        <v>2409</v>
      </c>
      <c r="D359" s="12"/>
      <c r="E359" s="56">
        <v>0</v>
      </c>
      <c r="F359" s="57">
        <v>0</v>
      </c>
      <c r="G359" s="57">
        <v>0</v>
      </c>
      <c r="H359" s="57">
        <v>0</v>
      </c>
      <c r="I359" s="59">
        <v>0</v>
      </c>
      <c r="J359" s="12"/>
      <c r="K359" s="56">
        <v>0</v>
      </c>
      <c r="L359" s="57">
        <v>0</v>
      </c>
      <c r="M359" s="57">
        <v>0</v>
      </c>
      <c r="N359" s="57">
        <v>0</v>
      </c>
      <c r="O359" s="59">
        <v>0</v>
      </c>
      <c r="P359" s="12"/>
      <c r="Q359" s="56">
        <v>0</v>
      </c>
      <c r="R359" s="57">
        <v>0</v>
      </c>
      <c r="S359" s="57">
        <v>0</v>
      </c>
      <c r="T359" s="57">
        <v>0</v>
      </c>
      <c r="U359" s="59">
        <v>0</v>
      </c>
      <c r="V359" s="6"/>
    </row>
    <row r="360" spans="2:22">
      <c r="B360" s="1"/>
      <c r="C360" s="53" t="s">
        <v>2410</v>
      </c>
      <c r="D360" s="11"/>
      <c r="E360" s="52">
        <v>0</v>
      </c>
      <c r="F360" s="53">
        <v>0</v>
      </c>
      <c r="G360" s="53">
        <v>0</v>
      </c>
      <c r="H360" s="53">
        <v>0</v>
      </c>
      <c r="I360" s="60">
        <v>0</v>
      </c>
      <c r="J360" s="11"/>
      <c r="K360" s="52">
        <v>82629490.319999993</v>
      </c>
      <c r="L360" s="53">
        <v>0</v>
      </c>
      <c r="M360" s="53">
        <v>0</v>
      </c>
      <c r="N360" s="53">
        <v>1021.95</v>
      </c>
      <c r="O360" s="60">
        <v>82628468.370000005</v>
      </c>
      <c r="P360" s="11"/>
      <c r="Q360" s="52">
        <v>78585924.260000005</v>
      </c>
      <c r="R360" s="53">
        <v>900</v>
      </c>
      <c r="S360" s="53">
        <v>0</v>
      </c>
      <c r="T360" s="53">
        <v>0</v>
      </c>
      <c r="U360" s="60">
        <v>78585024.260000005</v>
      </c>
      <c r="V360" s="6"/>
    </row>
    <row r="361" spans="2:22">
      <c r="B361" s="1"/>
      <c r="C361" s="57" t="s">
        <v>2411</v>
      </c>
      <c r="D361" s="12"/>
      <c r="E361" s="56">
        <v>0</v>
      </c>
      <c r="F361" s="57">
        <v>0</v>
      </c>
      <c r="G361" s="57">
        <v>0</v>
      </c>
      <c r="H361" s="57">
        <v>0</v>
      </c>
      <c r="I361" s="59">
        <v>0</v>
      </c>
      <c r="J361" s="12"/>
      <c r="K361" s="56">
        <v>79336807.409999996</v>
      </c>
      <c r="L361" s="57">
        <v>0</v>
      </c>
      <c r="M361" s="57">
        <v>0</v>
      </c>
      <c r="N361" s="57">
        <v>1021.95</v>
      </c>
      <c r="O361" s="59">
        <v>79335785.459999993</v>
      </c>
      <c r="P361" s="12"/>
      <c r="Q361" s="56">
        <v>20763309.829999998</v>
      </c>
      <c r="R361" s="57">
        <v>900</v>
      </c>
      <c r="S361" s="57">
        <v>0</v>
      </c>
      <c r="T361" s="57">
        <v>0</v>
      </c>
      <c r="U361" s="59">
        <v>20762409.829999998</v>
      </c>
      <c r="V361" s="6"/>
    </row>
    <row r="362" spans="2:22" ht="25.5" customHeight="1">
      <c r="B362" s="1"/>
      <c r="C362" s="53" t="s">
        <v>2412</v>
      </c>
      <c r="D362" s="11"/>
      <c r="E362" s="52">
        <v>0</v>
      </c>
      <c r="F362" s="53">
        <v>0</v>
      </c>
      <c r="G362" s="53">
        <v>0</v>
      </c>
      <c r="H362" s="53">
        <v>0</v>
      </c>
      <c r="I362" s="60">
        <v>0</v>
      </c>
      <c r="J362" s="11"/>
      <c r="K362" s="52">
        <v>3292682.91</v>
      </c>
      <c r="L362" s="53">
        <v>0</v>
      </c>
      <c r="M362" s="53">
        <v>0</v>
      </c>
      <c r="N362" s="53">
        <v>0</v>
      </c>
      <c r="O362" s="60">
        <v>3292682.91</v>
      </c>
      <c r="P362" s="11"/>
      <c r="Q362" s="52">
        <v>57822614.43</v>
      </c>
      <c r="R362" s="53">
        <v>0</v>
      </c>
      <c r="S362" s="53">
        <v>0</v>
      </c>
      <c r="T362" s="53">
        <v>0</v>
      </c>
      <c r="U362" s="60">
        <v>57822614.43</v>
      </c>
      <c r="V362" s="6"/>
    </row>
    <row r="363" spans="2:22">
      <c r="B363" s="1"/>
      <c r="C363" s="57" t="s">
        <v>2413</v>
      </c>
      <c r="D363" s="12"/>
      <c r="E363" s="56">
        <v>4330</v>
      </c>
      <c r="F363" s="57">
        <v>0</v>
      </c>
      <c r="G363" s="57">
        <v>0</v>
      </c>
      <c r="H363" s="57">
        <v>0</v>
      </c>
      <c r="I363" s="59">
        <v>4330</v>
      </c>
      <c r="J363" s="12"/>
      <c r="K363" s="56">
        <v>4233854.09</v>
      </c>
      <c r="L363" s="57">
        <v>0</v>
      </c>
      <c r="M363" s="57">
        <v>0</v>
      </c>
      <c r="N363" s="57">
        <v>0</v>
      </c>
      <c r="O363" s="59">
        <v>4233854.09</v>
      </c>
      <c r="P363" s="12"/>
      <c r="Q363" s="56">
        <v>337313.6</v>
      </c>
      <c r="R363" s="57">
        <v>0</v>
      </c>
      <c r="S363" s="57">
        <v>0</v>
      </c>
      <c r="T363" s="57">
        <v>0</v>
      </c>
      <c r="U363" s="59">
        <v>337313.6</v>
      </c>
      <c r="V363" s="6"/>
    </row>
    <row r="364" spans="2:22" ht="25.5" customHeight="1">
      <c r="B364" s="1"/>
      <c r="C364" s="53" t="s">
        <v>2414</v>
      </c>
      <c r="D364" s="11"/>
      <c r="E364" s="52">
        <v>0</v>
      </c>
      <c r="F364" s="53">
        <v>0</v>
      </c>
      <c r="G364" s="53">
        <v>0</v>
      </c>
      <c r="H364" s="53">
        <v>0</v>
      </c>
      <c r="I364" s="60">
        <v>0</v>
      </c>
      <c r="J364" s="11"/>
      <c r="K364" s="52">
        <v>1890850.56</v>
      </c>
      <c r="L364" s="53">
        <v>0</v>
      </c>
      <c r="M364" s="53">
        <v>0</v>
      </c>
      <c r="N364" s="53">
        <v>0</v>
      </c>
      <c r="O364" s="60">
        <v>1890850.56</v>
      </c>
      <c r="P364" s="11"/>
      <c r="Q364" s="52">
        <v>175760.19</v>
      </c>
      <c r="R364" s="53">
        <v>0</v>
      </c>
      <c r="S364" s="53">
        <v>0</v>
      </c>
      <c r="T364" s="53">
        <v>0</v>
      </c>
      <c r="U364" s="60">
        <v>175760.19</v>
      </c>
      <c r="V364" s="6"/>
    </row>
    <row r="365" spans="2:22" ht="25.5" customHeight="1">
      <c r="B365" s="1"/>
      <c r="C365" s="57" t="s">
        <v>2415</v>
      </c>
      <c r="D365" s="12"/>
      <c r="E365" s="56">
        <v>4330</v>
      </c>
      <c r="F365" s="57">
        <v>0</v>
      </c>
      <c r="G365" s="57">
        <v>0</v>
      </c>
      <c r="H365" s="57">
        <v>0</v>
      </c>
      <c r="I365" s="59">
        <v>4330</v>
      </c>
      <c r="J365" s="12"/>
      <c r="K365" s="56">
        <v>0</v>
      </c>
      <c r="L365" s="57">
        <v>0</v>
      </c>
      <c r="M365" s="57">
        <v>0</v>
      </c>
      <c r="N365" s="57">
        <v>0</v>
      </c>
      <c r="O365" s="59">
        <v>0</v>
      </c>
      <c r="P365" s="12"/>
      <c r="Q365" s="56">
        <v>0</v>
      </c>
      <c r="R365" s="57">
        <v>0</v>
      </c>
      <c r="S365" s="57">
        <v>0</v>
      </c>
      <c r="T365" s="57">
        <v>0</v>
      </c>
      <c r="U365" s="59">
        <v>0</v>
      </c>
      <c r="V365" s="6"/>
    </row>
    <row r="366" spans="2:22" ht="25.5" customHeight="1">
      <c r="B366" s="1"/>
      <c r="C366" s="53" t="s">
        <v>2416</v>
      </c>
      <c r="D366" s="11"/>
      <c r="E366" s="52">
        <v>0</v>
      </c>
      <c r="F366" s="53">
        <v>0</v>
      </c>
      <c r="G366" s="53">
        <v>0</v>
      </c>
      <c r="H366" s="53">
        <v>0</v>
      </c>
      <c r="I366" s="60">
        <v>0</v>
      </c>
      <c r="J366" s="11"/>
      <c r="K366" s="52">
        <v>2343003.5299999998</v>
      </c>
      <c r="L366" s="53">
        <v>0</v>
      </c>
      <c r="M366" s="53">
        <v>0</v>
      </c>
      <c r="N366" s="53">
        <v>0</v>
      </c>
      <c r="O366" s="60">
        <v>2343003.5299999998</v>
      </c>
      <c r="P366" s="11"/>
      <c r="Q366" s="52">
        <v>0</v>
      </c>
      <c r="R366" s="53">
        <v>0</v>
      </c>
      <c r="S366" s="53">
        <v>0</v>
      </c>
      <c r="T366" s="53">
        <v>0</v>
      </c>
      <c r="U366" s="60">
        <v>0</v>
      </c>
      <c r="V366" s="6"/>
    </row>
    <row r="367" spans="2:22" ht="25.5" customHeight="1">
      <c r="B367" s="1"/>
      <c r="C367" s="57" t="s">
        <v>2417</v>
      </c>
      <c r="D367" s="12"/>
      <c r="E367" s="56">
        <v>0</v>
      </c>
      <c r="F367" s="57">
        <v>0</v>
      </c>
      <c r="G367" s="57">
        <v>0</v>
      </c>
      <c r="H367" s="57">
        <v>0</v>
      </c>
      <c r="I367" s="59">
        <v>0</v>
      </c>
      <c r="J367" s="12"/>
      <c r="K367" s="56">
        <v>0</v>
      </c>
      <c r="L367" s="57">
        <v>0</v>
      </c>
      <c r="M367" s="57">
        <v>0</v>
      </c>
      <c r="N367" s="57">
        <v>0</v>
      </c>
      <c r="O367" s="59">
        <v>0</v>
      </c>
      <c r="P367" s="12"/>
      <c r="Q367" s="56">
        <v>161553.41</v>
      </c>
      <c r="R367" s="57">
        <v>0</v>
      </c>
      <c r="S367" s="57">
        <v>0</v>
      </c>
      <c r="T367" s="57">
        <v>0</v>
      </c>
      <c r="U367" s="59">
        <v>161553.41</v>
      </c>
      <c r="V367" s="6"/>
    </row>
    <row r="368" spans="2:22">
      <c r="B368" s="1"/>
      <c r="C368" s="53" t="s">
        <v>2418</v>
      </c>
      <c r="D368" s="11"/>
      <c r="E368" s="52">
        <v>3051098022.5999999</v>
      </c>
      <c r="F368" s="53">
        <v>0</v>
      </c>
      <c r="G368" s="53">
        <v>0</v>
      </c>
      <c r="H368" s="53">
        <v>-50797127.729999997</v>
      </c>
      <c r="I368" s="60">
        <v>3000300894.8699999</v>
      </c>
      <c r="J368" s="11"/>
      <c r="K368" s="52">
        <v>4885903151.4399996</v>
      </c>
      <c r="L368" s="53">
        <v>0</v>
      </c>
      <c r="M368" s="53">
        <v>0</v>
      </c>
      <c r="N368" s="53">
        <v>0</v>
      </c>
      <c r="O368" s="60">
        <v>4885903151.4399996</v>
      </c>
      <c r="P368" s="11"/>
      <c r="Q368" s="52">
        <v>997129071.59000003</v>
      </c>
      <c r="R368" s="53">
        <v>0</v>
      </c>
      <c r="S368" s="53">
        <v>0</v>
      </c>
      <c r="T368" s="53">
        <v>0</v>
      </c>
      <c r="U368" s="60">
        <v>997129071.59000003</v>
      </c>
      <c r="V368" s="6"/>
    </row>
    <row r="369" spans="2:22">
      <c r="B369" s="1"/>
      <c r="C369" s="57" t="s">
        <v>2419</v>
      </c>
      <c r="D369" s="12"/>
      <c r="E369" s="56">
        <v>2549898993.5300002</v>
      </c>
      <c r="F369" s="57">
        <v>0</v>
      </c>
      <c r="G369" s="57">
        <v>0</v>
      </c>
      <c r="H369" s="57">
        <v>-1193078.25</v>
      </c>
      <c r="I369" s="59">
        <v>2548705915.2800002</v>
      </c>
      <c r="J369" s="12"/>
      <c r="K369" s="56">
        <v>24902115555.810001</v>
      </c>
      <c r="L369" s="57">
        <v>-642509378.84000003</v>
      </c>
      <c r="M369" s="57">
        <v>0</v>
      </c>
      <c r="N369" s="57">
        <v>-11355150448.790001</v>
      </c>
      <c r="O369" s="59">
        <v>36899775383.440002</v>
      </c>
      <c r="P369" s="12"/>
      <c r="Q369" s="56">
        <v>152576805.84</v>
      </c>
      <c r="R369" s="57">
        <v>210825.89</v>
      </c>
      <c r="S369" s="57">
        <v>0</v>
      </c>
      <c r="T369" s="57">
        <v>1282292.43</v>
      </c>
      <c r="U369" s="59">
        <v>151083687.52000001</v>
      </c>
      <c r="V369" s="6"/>
    </row>
    <row r="370" spans="2:22">
      <c r="B370" s="1"/>
      <c r="C370" s="53" t="s">
        <v>2420</v>
      </c>
      <c r="D370" s="11"/>
      <c r="E370" s="52">
        <v>22357748.359999999</v>
      </c>
      <c r="F370" s="53">
        <v>0</v>
      </c>
      <c r="G370" s="53">
        <v>0</v>
      </c>
      <c r="H370" s="53">
        <v>-282037.21000000002</v>
      </c>
      <c r="I370" s="60">
        <v>22075711.149999999</v>
      </c>
      <c r="J370" s="11"/>
      <c r="K370" s="52">
        <v>39962836.920000002</v>
      </c>
      <c r="L370" s="53">
        <v>0</v>
      </c>
      <c r="M370" s="53">
        <v>0</v>
      </c>
      <c r="N370" s="53">
        <v>0</v>
      </c>
      <c r="O370" s="60">
        <v>39962836.920000002</v>
      </c>
      <c r="P370" s="11"/>
      <c r="Q370" s="52">
        <v>8069353.7599999998</v>
      </c>
      <c r="R370" s="53">
        <v>0</v>
      </c>
      <c r="S370" s="53">
        <v>0</v>
      </c>
      <c r="T370" s="53">
        <v>50712.67</v>
      </c>
      <c r="U370" s="60">
        <v>8018641.0899999999</v>
      </c>
      <c r="V370" s="6"/>
    </row>
    <row r="371" spans="2:22">
      <c r="B371" s="1"/>
      <c r="C371" s="57" t="s">
        <v>2421</v>
      </c>
      <c r="D371" s="12"/>
      <c r="E371" s="56">
        <v>1640216922.0599999</v>
      </c>
      <c r="F371" s="57">
        <v>0</v>
      </c>
      <c r="G371" s="57">
        <v>0</v>
      </c>
      <c r="H371" s="57">
        <v>-34235497.549999997</v>
      </c>
      <c r="I371" s="59">
        <v>1605981424.51</v>
      </c>
      <c r="J371" s="12"/>
      <c r="K371" s="56">
        <v>848789390.38999999</v>
      </c>
      <c r="L371" s="57">
        <v>0</v>
      </c>
      <c r="M371" s="57">
        <v>0</v>
      </c>
      <c r="N371" s="57">
        <v>402.35</v>
      </c>
      <c r="O371" s="59">
        <v>848788988.03999996</v>
      </c>
      <c r="P371" s="12"/>
      <c r="Q371" s="56">
        <v>26226191.550000001</v>
      </c>
      <c r="R371" s="57">
        <v>0</v>
      </c>
      <c r="S371" s="57">
        <v>0</v>
      </c>
      <c r="T371" s="57">
        <v>118.16</v>
      </c>
      <c r="U371" s="59">
        <v>26226073.390000001</v>
      </c>
      <c r="V371" s="6"/>
    </row>
    <row r="372" spans="2:22">
      <c r="B372" s="1"/>
      <c r="C372" s="53" t="s">
        <v>2422</v>
      </c>
      <c r="D372" s="11"/>
      <c r="E372" s="52">
        <v>56330708181.32</v>
      </c>
      <c r="F372" s="53">
        <v>0</v>
      </c>
      <c r="G372" s="53">
        <v>0</v>
      </c>
      <c r="H372" s="53">
        <v>371833855.45999998</v>
      </c>
      <c r="I372" s="60">
        <v>56702542036.779999</v>
      </c>
      <c r="J372" s="11"/>
      <c r="K372" s="52">
        <v>14982555916.07</v>
      </c>
      <c r="L372" s="53">
        <v>0</v>
      </c>
      <c r="M372" s="53">
        <v>0</v>
      </c>
      <c r="N372" s="53">
        <v>22031600.629999999</v>
      </c>
      <c r="O372" s="60">
        <v>14960524315.440001</v>
      </c>
      <c r="P372" s="11"/>
      <c r="Q372" s="52">
        <v>12331368763.940001</v>
      </c>
      <c r="R372" s="53">
        <v>9374836.5800000001</v>
      </c>
      <c r="S372" s="53">
        <v>8996020.4600000009</v>
      </c>
      <c r="T372" s="53">
        <v>29049885.350000001</v>
      </c>
      <c r="U372" s="60">
        <v>12283948021.549999</v>
      </c>
      <c r="V372" s="6"/>
    </row>
    <row r="373" spans="2:22">
      <c r="B373" s="1"/>
      <c r="C373" s="57" t="s">
        <v>2423</v>
      </c>
      <c r="D373" s="12"/>
      <c r="E373" s="56">
        <v>3023241311.8699999</v>
      </c>
      <c r="F373" s="57">
        <v>0</v>
      </c>
      <c r="G373" s="57">
        <v>0</v>
      </c>
      <c r="H373" s="57">
        <v>612676218.32000005</v>
      </c>
      <c r="I373" s="59">
        <v>3635917530.1900001</v>
      </c>
      <c r="J373" s="12"/>
      <c r="K373" s="56">
        <v>5921832982.8800001</v>
      </c>
      <c r="L373" s="57">
        <v>0</v>
      </c>
      <c r="M373" s="57">
        <v>0</v>
      </c>
      <c r="N373" s="57">
        <v>12658277.1</v>
      </c>
      <c r="O373" s="59">
        <v>5909174705.7799997</v>
      </c>
      <c r="P373" s="12"/>
      <c r="Q373" s="56">
        <v>9465314121.7299995</v>
      </c>
      <c r="R373" s="57">
        <v>8069600.6600000001</v>
      </c>
      <c r="S373" s="57">
        <v>8015004.5199999996</v>
      </c>
      <c r="T373" s="57">
        <v>25561819.059999999</v>
      </c>
      <c r="U373" s="59">
        <v>9423667697.4899998</v>
      </c>
      <c r="V373" s="6"/>
    </row>
    <row r="374" spans="2:22">
      <c r="B374" s="1"/>
      <c r="C374" s="53" t="s">
        <v>2424</v>
      </c>
      <c r="D374" s="11"/>
      <c r="E374" s="52">
        <v>1470916794.9100001</v>
      </c>
      <c r="F374" s="53">
        <v>0</v>
      </c>
      <c r="G374" s="53">
        <v>0</v>
      </c>
      <c r="H374" s="53">
        <v>646261104.47000003</v>
      </c>
      <c r="I374" s="60">
        <v>2117177899.3800001</v>
      </c>
      <c r="J374" s="11"/>
      <c r="K374" s="52">
        <v>2577935067.46</v>
      </c>
      <c r="L374" s="53">
        <v>0</v>
      </c>
      <c r="M374" s="53">
        <v>0</v>
      </c>
      <c r="N374" s="53">
        <v>9496578.4299999997</v>
      </c>
      <c r="O374" s="60">
        <v>2568438489.0300002</v>
      </c>
      <c r="P374" s="11"/>
      <c r="Q374" s="52">
        <v>9250658016.5200005</v>
      </c>
      <c r="R374" s="53">
        <v>8052403.2199999997</v>
      </c>
      <c r="S374" s="53">
        <v>8015004.5199999996</v>
      </c>
      <c r="T374" s="53">
        <v>25031859.52</v>
      </c>
      <c r="U374" s="60">
        <v>9209558749.2600002</v>
      </c>
      <c r="V374" s="6"/>
    </row>
    <row r="375" spans="2:22">
      <c r="B375" s="1"/>
      <c r="C375" s="57" t="s">
        <v>2425</v>
      </c>
      <c r="D375" s="12"/>
      <c r="E375" s="56">
        <v>410953988.56999999</v>
      </c>
      <c r="F375" s="57">
        <v>0</v>
      </c>
      <c r="G375" s="57">
        <v>0</v>
      </c>
      <c r="H375" s="57">
        <v>-1418888</v>
      </c>
      <c r="I375" s="59">
        <v>409535100.56999999</v>
      </c>
      <c r="J375" s="12"/>
      <c r="K375" s="56">
        <v>181826168.72999999</v>
      </c>
      <c r="L375" s="57">
        <v>0</v>
      </c>
      <c r="M375" s="57">
        <v>0</v>
      </c>
      <c r="N375" s="57">
        <v>4290.76</v>
      </c>
      <c r="O375" s="59">
        <v>181821877.97</v>
      </c>
      <c r="P375" s="12"/>
      <c r="Q375" s="56">
        <v>178180171.53</v>
      </c>
      <c r="R375" s="57">
        <v>17197.439999999999</v>
      </c>
      <c r="S375" s="57">
        <v>0</v>
      </c>
      <c r="T375" s="57">
        <v>391607.73</v>
      </c>
      <c r="U375" s="59">
        <v>177771366.36000001</v>
      </c>
      <c r="V375" s="6"/>
    </row>
    <row r="376" spans="2:22">
      <c r="B376" s="1"/>
      <c r="C376" s="53" t="s">
        <v>2426</v>
      </c>
      <c r="D376" s="11"/>
      <c r="E376" s="52">
        <v>623758388.39999998</v>
      </c>
      <c r="F376" s="53">
        <v>0</v>
      </c>
      <c r="G376" s="53">
        <v>0</v>
      </c>
      <c r="H376" s="53">
        <v>-2363944.25</v>
      </c>
      <c r="I376" s="60">
        <v>621394444.14999998</v>
      </c>
      <c r="J376" s="11"/>
      <c r="K376" s="52">
        <v>3005606581.9099998</v>
      </c>
      <c r="L376" s="53">
        <v>0</v>
      </c>
      <c r="M376" s="53">
        <v>0</v>
      </c>
      <c r="N376" s="53">
        <v>3154606.61</v>
      </c>
      <c r="O376" s="60">
        <v>3002451975.3000002</v>
      </c>
      <c r="P376" s="11"/>
      <c r="Q376" s="52">
        <v>30192225.039999999</v>
      </c>
      <c r="R376" s="53">
        <v>0</v>
      </c>
      <c r="S376" s="53">
        <v>0</v>
      </c>
      <c r="T376" s="53">
        <v>138351.81</v>
      </c>
      <c r="U376" s="60">
        <v>30053873.23</v>
      </c>
      <c r="V376" s="6"/>
    </row>
    <row r="377" spans="2:22">
      <c r="B377" s="1"/>
      <c r="C377" s="57" t="s">
        <v>2427</v>
      </c>
      <c r="D377" s="12"/>
      <c r="E377" s="56">
        <v>517612139.99000001</v>
      </c>
      <c r="F377" s="57">
        <v>0</v>
      </c>
      <c r="G377" s="57">
        <v>0</v>
      </c>
      <c r="H377" s="57">
        <v>-29802053.899999999</v>
      </c>
      <c r="I377" s="59">
        <v>487810086.08999997</v>
      </c>
      <c r="J377" s="12"/>
      <c r="K377" s="56">
        <v>156465164.78</v>
      </c>
      <c r="L377" s="57">
        <v>0</v>
      </c>
      <c r="M377" s="57">
        <v>0</v>
      </c>
      <c r="N377" s="57">
        <v>2801.3</v>
      </c>
      <c r="O377" s="59">
        <v>156462363.47999999</v>
      </c>
      <c r="P377" s="12"/>
      <c r="Q377" s="56">
        <v>6283708.6399999997</v>
      </c>
      <c r="R377" s="57">
        <v>0</v>
      </c>
      <c r="S377" s="57">
        <v>0</v>
      </c>
      <c r="T377" s="57">
        <v>0</v>
      </c>
      <c r="U377" s="59">
        <v>6283708.6399999997</v>
      </c>
      <c r="V377" s="6"/>
    </row>
    <row r="378" spans="2:22" ht="25.5" customHeight="1">
      <c r="B378" s="1"/>
      <c r="C378" s="53" t="s">
        <v>2428</v>
      </c>
      <c r="D378" s="11"/>
      <c r="E378" s="52">
        <v>4384501245.9300003</v>
      </c>
      <c r="F378" s="53">
        <v>0</v>
      </c>
      <c r="G378" s="53">
        <v>0</v>
      </c>
      <c r="H378" s="53">
        <v>-401720.85</v>
      </c>
      <c r="I378" s="60">
        <v>4384099525.0799999</v>
      </c>
      <c r="J378" s="11"/>
      <c r="K378" s="52">
        <v>1799199089.03</v>
      </c>
      <c r="L378" s="53">
        <v>0</v>
      </c>
      <c r="M378" s="53">
        <v>0</v>
      </c>
      <c r="N378" s="53">
        <v>-12916.55</v>
      </c>
      <c r="O378" s="60">
        <v>1799212005.5799999</v>
      </c>
      <c r="P378" s="11"/>
      <c r="Q378" s="52">
        <v>1018436829.96</v>
      </c>
      <c r="R378" s="53">
        <v>347959.51</v>
      </c>
      <c r="S378" s="53">
        <v>0</v>
      </c>
      <c r="T378" s="53">
        <v>34079.65</v>
      </c>
      <c r="U378" s="60">
        <v>1018054790.8</v>
      </c>
      <c r="V378" s="6"/>
    </row>
    <row r="379" spans="2:22">
      <c r="B379" s="1"/>
      <c r="C379" s="57" t="s">
        <v>2429</v>
      </c>
      <c r="D379" s="12"/>
      <c r="E379" s="56">
        <v>3286158622.6799998</v>
      </c>
      <c r="F379" s="57">
        <v>0</v>
      </c>
      <c r="G379" s="57">
        <v>0</v>
      </c>
      <c r="H379" s="57">
        <v>-369252.62</v>
      </c>
      <c r="I379" s="59">
        <v>3285789370.0599999</v>
      </c>
      <c r="J379" s="12"/>
      <c r="K379" s="56">
        <v>4019358.31</v>
      </c>
      <c r="L379" s="57">
        <v>0</v>
      </c>
      <c r="M379" s="57">
        <v>0</v>
      </c>
      <c r="N379" s="57">
        <v>0</v>
      </c>
      <c r="O379" s="59">
        <v>4019358.31</v>
      </c>
      <c r="P379" s="12"/>
      <c r="Q379" s="56">
        <v>3978677.64</v>
      </c>
      <c r="R379" s="57">
        <v>0</v>
      </c>
      <c r="S379" s="57">
        <v>0</v>
      </c>
      <c r="T379" s="57">
        <v>0</v>
      </c>
      <c r="U379" s="59">
        <v>3978677.64</v>
      </c>
      <c r="V379" s="6"/>
    </row>
    <row r="380" spans="2:22">
      <c r="B380" s="1"/>
      <c r="C380" s="53" t="s">
        <v>2430</v>
      </c>
      <c r="D380" s="11"/>
      <c r="E380" s="52">
        <v>378975312.64999998</v>
      </c>
      <c r="F380" s="53">
        <v>0</v>
      </c>
      <c r="G380" s="53">
        <v>0</v>
      </c>
      <c r="H380" s="53">
        <v>-32078.23</v>
      </c>
      <c r="I380" s="60">
        <v>378943234.42000002</v>
      </c>
      <c r="J380" s="11"/>
      <c r="K380" s="52">
        <v>1707167994.52</v>
      </c>
      <c r="L380" s="53">
        <v>0</v>
      </c>
      <c r="M380" s="53">
        <v>0</v>
      </c>
      <c r="N380" s="53">
        <v>-12916.55</v>
      </c>
      <c r="O380" s="60">
        <v>1707180911.0699999</v>
      </c>
      <c r="P380" s="11"/>
      <c r="Q380" s="52">
        <v>944489759.01999998</v>
      </c>
      <c r="R380" s="53">
        <v>347959.51</v>
      </c>
      <c r="S380" s="53">
        <v>0</v>
      </c>
      <c r="T380" s="53">
        <v>34079.65</v>
      </c>
      <c r="U380" s="60">
        <v>944107719.86000001</v>
      </c>
      <c r="V380" s="6"/>
    </row>
    <row r="381" spans="2:22">
      <c r="B381" s="1"/>
      <c r="C381" s="57" t="s">
        <v>2431</v>
      </c>
      <c r="D381" s="12"/>
      <c r="E381" s="56">
        <v>787842.59</v>
      </c>
      <c r="F381" s="57">
        <v>0</v>
      </c>
      <c r="G381" s="57">
        <v>0</v>
      </c>
      <c r="H381" s="57">
        <v>0</v>
      </c>
      <c r="I381" s="59">
        <v>787842.59</v>
      </c>
      <c r="J381" s="12"/>
      <c r="K381" s="56">
        <v>79697589.489999995</v>
      </c>
      <c r="L381" s="57">
        <v>0</v>
      </c>
      <c r="M381" s="57">
        <v>0</v>
      </c>
      <c r="N381" s="57">
        <v>0</v>
      </c>
      <c r="O381" s="59">
        <v>79697589.489999995</v>
      </c>
      <c r="P381" s="12"/>
      <c r="Q381" s="56">
        <v>66732128.390000001</v>
      </c>
      <c r="R381" s="57">
        <v>0</v>
      </c>
      <c r="S381" s="57">
        <v>0</v>
      </c>
      <c r="T381" s="57">
        <v>0</v>
      </c>
      <c r="U381" s="59">
        <v>66732128.390000001</v>
      </c>
      <c r="V381" s="6"/>
    </row>
    <row r="382" spans="2:22">
      <c r="B382" s="1"/>
      <c r="C382" s="53" t="s">
        <v>2432</v>
      </c>
      <c r="D382" s="11"/>
      <c r="E382" s="52">
        <v>718579468.00999999</v>
      </c>
      <c r="F382" s="53">
        <v>0</v>
      </c>
      <c r="G382" s="53">
        <v>0</v>
      </c>
      <c r="H382" s="53">
        <v>-390</v>
      </c>
      <c r="I382" s="60">
        <v>718579078.00999999</v>
      </c>
      <c r="J382" s="11"/>
      <c r="K382" s="52">
        <v>8314146.71</v>
      </c>
      <c r="L382" s="53">
        <v>0</v>
      </c>
      <c r="M382" s="53">
        <v>0</v>
      </c>
      <c r="N382" s="53">
        <v>0</v>
      </c>
      <c r="O382" s="60">
        <v>8314146.71</v>
      </c>
      <c r="P382" s="11"/>
      <c r="Q382" s="52">
        <v>3236264.91</v>
      </c>
      <c r="R382" s="53">
        <v>0</v>
      </c>
      <c r="S382" s="53">
        <v>0</v>
      </c>
      <c r="T382" s="53">
        <v>0</v>
      </c>
      <c r="U382" s="60">
        <v>3236264.91</v>
      </c>
      <c r="V382" s="6"/>
    </row>
    <row r="383" spans="2:22">
      <c r="B383" s="1"/>
      <c r="C383" s="57" t="s">
        <v>2433</v>
      </c>
      <c r="D383" s="12"/>
      <c r="E383" s="56">
        <v>5731.95</v>
      </c>
      <c r="F383" s="57">
        <v>0</v>
      </c>
      <c r="G383" s="57">
        <v>0</v>
      </c>
      <c r="H383" s="57">
        <v>-390</v>
      </c>
      <c r="I383" s="59">
        <v>5341.95</v>
      </c>
      <c r="J383" s="12"/>
      <c r="K383" s="56">
        <v>8314146.71</v>
      </c>
      <c r="L383" s="57">
        <v>0</v>
      </c>
      <c r="M383" s="57">
        <v>0</v>
      </c>
      <c r="N383" s="57">
        <v>0</v>
      </c>
      <c r="O383" s="59">
        <v>8314146.71</v>
      </c>
      <c r="P383" s="12"/>
      <c r="Q383" s="56">
        <v>3230744.64</v>
      </c>
      <c r="R383" s="57">
        <v>0</v>
      </c>
      <c r="S383" s="57">
        <v>0</v>
      </c>
      <c r="T383" s="57">
        <v>0</v>
      </c>
      <c r="U383" s="59">
        <v>3230744.64</v>
      </c>
      <c r="V383" s="6"/>
    </row>
    <row r="384" spans="2:22">
      <c r="B384" s="1"/>
      <c r="C384" s="53" t="s">
        <v>2434</v>
      </c>
      <c r="D384" s="11"/>
      <c r="E384" s="52">
        <v>9167.51</v>
      </c>
      <c r="F384" s="53">
        <v>0</v>
      </c>
      <c r="G384" s="53">
        <v>0</v>
      </c>
      <c r="H384" s="53">
        <v>0</v>
      </c>
      <c r="I384" s="60">
        <v>9167.51</v>
      </c>
      <c r="J384" s="11"/>
      <c r="K384" s="52">
        <v>0</v>
      </c>
      <c r="L384" s="53">
        <v>0</v>
      </c>
      <c r="M384" s="53">
        <v>0</v>
      </c>
      <c r="N384" s="53">
        <v>0</v>
      </c>
      <c r="O384" s="60">
        <v>0</v>
      </c>
      <c r="P384" s="11"/>
      <c r="Q384" s="52">
        <v>5520.27</v>
      </c>
      <c r="R384" s="53">
        <v>0</v>
      </c>
      <c r="S384" s="53">
        <v>0</v>
      </c>
      <c r="T384" s="53">
        <v>0</v>
      </c>
      <c r="U384" s="60">
        <v>5520.27</v>
      </c>
      <c r="V384" s="6"/>
    </row>
    <row r="385" spans="2:22">
      <c r="B385" s="1"/>
      <c r="C385" s="57" t="s">
        <v>2435</v>
      </c>
      <c r="D385" s="12"/>
      <c r="E385" s="56">
        <v>718564568.54999995</v>
      </c>
      <c r="F385" s="57">
        <v>0</v>
      </c>
      <c r="G385" s="57">
        <v>0</v>
      </c>
      <c r="H385" s="57">
        <v>0</v>
      </c>
      <c r="I385" s="59">
        <v>718564568.54999995</v>
      </c>
      <c r="J385" s="12"/>
      <c r="K385" s="56">
        <v>0</v>
      </c>
      <c r="L385" s="57">
        <v>0</v>
      </c>
      <c r="M385" s="57">
        <v>0</v>
      </c>
      <c r="N385" s="57">
        <v>0</v>
      </c>
      <c r="O385" s="59">
        <v>0</v>
      </c>
      <c r="P385" s="12"/>
      <c r="Q385" s="56">
        <v>0</v>
      </c>
      <c r="R385" s="57">
        <v>0</v>
      </c>
      <c r="S385" s="57">
        <v>0</v>
      </c>
      <c r="T385" s="57">
        <v>0</v>
      </c>
      <c r="U385" s="59">
        <v>0</v>
      </c>
      <c r="V385" s="6"/>
    </row>
    <row r="386" spans="2:22">
      <c r="B386" s="1"/>
      <c r="C386" s="53" t="s">
        <v>2436</v>
      </c>
      <c r="D386" s="11"/>
      <c r="E386" s="52">
        <v>2136631544</v>
      </c>
      <c r="F386" s="53">
        <v>0</v>
      </c>
      <c r="G386" s="53">
        <v>0</v>
      </c>
      <c r="H386" s="53">
        <v>-90615321.900000006</v>
      </c>
      <c r="I386" s="60">
        <v>2046016222.0999999</v>
      </c>
      <c r="J386" s="11"/>
      <c r="K386" s="52">
        <v>5012172504.6499996</v>
      </c>
      <c r="L386" s="53">
        <v>0</v>
      </c>
      <c r="M386" s="53">
        <v>0</v>
      </c>
      <c r="N386" s="53">
        <v>7732124.7199999997</v>
      </c>
      <c r="O386" s="60">
        <v>5004440379.9299994</v>
      </c>
      <c r="P386" s="11"/>
      <c r="Q386" s="52">
        <v>473593177.10000002</v>
      </c>
      <c r="R386" s="53">
        <v>268782.65999999997</v>
      </c>
      <c r="S386" s="53">
        <v>268782.65999999997</v>
      </c>
      <c r="T386" s="53">
        <v>323963.71999999997</v>
      </c>
      <c r="U386" s="60">
        <v>472731648.06</v>
      </c>
      <c r="V386" s="6"/>
    </row>
    <row r="387" spans="2:22">
      <c r="B387" s="1"/>
      <c r="C387" s="57" t="s">
        <v>2437</v>
      </c>
      <c r="D387" s="12"/>
      <c r="E387" s="56">
        <v>278905492.19999999</v>
      </c>
      <c r="F387" s="57">
        <v>0</v>
      </c>
      <c r="G387" s="57">
        <v>0</v>
      </c>
      <c r="H387" s="57">
        <v>-27000139.07</v>
      </c>
      <c r="I387" s="59">
        <v>251905353.13</v>
      </c>
      <c r="J387" s="12"/>
      <c r="K387" s="56">
        <v>897634912.62</v>
      </c>
      <c r="L387" s="57">
        <v>0</v>
      </c>
      <c r="M387" s="57">
        <v>0</v>
      </c>
      <c r="N387" s="57">
        <v>0</v>
      </c>
      <c r="O387" s="59">
        <v>897634912.62</v>
      </c>
      <c r="P387" s="12"/>
      <c r="Q387" s="56">
        <v>162781012.81</v>
      </c>
      <c r="R387" s="57">
        <v>268782.65999999997</v>
      </c>
      <c r="S387" s="57">
        <v>268782.65999999997</v>
      </c>
      <c r="T387" s="57">
        <v>-84267.34</v>
      </c>
      <c r="U387" s="59">
        <v>162327714.83000001</v>
      </c>
      <c r="V387" s="6"/>
    </row>
    <row r="388" spans="2:22" ht="25.5" customHeight="1">
      <c r="B388" s="1"/>
      <c r="C388" s="53" t="s">
        <v>2438</v>
      </c>
      <c r="D388" s="11"/>
      <c r="E388" s="52">
        <v>1857726051.8</v>
      </c>
      <c r="F388" s="53">
        <v>0</v>
      </c>
      <c r="G388" s="53">
        <v>0</v>
      </c>
      <c r="H388" s="53">
        <v>-63615182.829999998</v>
      </c>
      <c r="I388" s="60">
        <v>1794110868.97</v>
      </c>
      <c r="J388" s="11"/>
      <c r="K388" s="52">
        <v>3238540370.3200002</v>
      </c>
      <c r="L388" s="53">
        <v>0</v>
      </c>
      <c r="M388" s="53">
        <v>0</v>
      </c>
      <c r="N388" s="53">
        <v>4178666.37</v>
      </c>
      <c r="O388" s="60">
        <v>3234361703.9499998</v>
      </c>
      <c r="P388" s="11"/>
      <c r="Q388" s="52">
        <v>81717646.209999993</v>
      </c>
      <c r="R388" s="53">
        <v>0</v>
      </c>
      <c r="S388" s="53">
        <v>0</v>
      </c>
      <c r="T388" s="53">
        <v>0</v>
      </c>
      <c r="U388" s="60">
        <v>81717646.209999993</v>
      </c>
      <c r="V388" s="6"/>
    </row>
    <row r="389" spans="2:22" ht="25.5" customHeight="1">
      <c r="B389" s="1"/>
      <c r="C389" s="57" t="s">
        <v>2439</v>
      </c>
      <c r="D389" s="12"/>
      <c r="E389" s="56">
        <v>34759876.57</v>
      </c>
      <c r="F389" s="57">
        <v>0</v>
      </c>
      <c r="G389" s="57">
        <v>0</v>
      </c>
      <c r="H389" s="57">
        <v>-424.15</v>
      </c>
      <c r="I389" s="59">
        <v>34759452.420000002</v>
      </c>
      <c r="J389" s="12"/>
      <c r="K389" s="56">
        <v>3147800195.4200001</v>
      </c>
      <c r="L389" s="57">
        <v>0</v>
      </c>
      <c r="M389" s="57">
        <v>0</v>
      </c>
      <c r="N389" s="57">
        <v>4178666.37</v>
      </c>
      <c r="O389" s="59">
        <v>3143621529.0500002</v>
      </c>
      <c r="P389" s="12"/>
      <c r="Q389" s="56">
        <v>81717646.209999993</v>
      </c>
      <c r="R389" s="57">
        <v>0</v>
      </c>
      <c r="S389" s="57">
        <v>0</v>
      </c>
      <c r="T389" s="57">
        <v>0</v>
      </c>
      <c r="U389" s="59">
        <v>81717646.209999993</v>
      </c>
      <c r="V389" s="6"/>
    </row>
    <row r="390" spans="2:22">
      <c r="B390" s="1"/>
      <c r="C390" s="53" t="s">
        <v>2440</v>
      </c>
      <c r="D390" s="11"/>
      <c r="E390" s="52">
        <v>1822966175.23</v>
      </c>
      <c r="F390" s="53">
        <v>0</v>
      </c>
      <c r="G390" s="53">
        <v>0</v>
      </c>
      <c r="H390" s="53">
        <v>-63614758.68</v>
      </c>
      <c r="I390" s="60">
        <v>1759351416.55</v>
      </c>
      <c r="J390" s="11"/>
      <c r="K390" s="52">
        <v>90740174.900000006</v>
      </c>
      <c r="L390" s="53">
        <v>0</v>
      </c>
      <c r="M390" s="53">
        <v>0</v>
      </c>
      <c r="N390" s="53">
        <v>0</v>
      </c>
      <c r="O390" s="60">
        <v>90740174.900000006</v>
      </c>
      <c r="P390" s="11"/>
      <c r="Q390" s="52">
        <v>0</v>
      </c>
      <c r="R390" s="53">
        <v>0</v>
      </c>
      <c r="S390" s="53">
        <v>0</v>
      </c>
      <c r="T390" s="53">
        <v>0</v>
      </c>
      <c r="U390" s="60">
        <v>0</v>
      </c>
      <c r="V390" s="6"/>
    </row>
    <row r="391" spans="2:22" ht="25.5" customHeight="1">
      <c r="B391" s="1"/>
      <c r="C391" s="57" t="s">
        <v>2441</v>
      </c>
      <c r="D391" s="12"/>
      <c r="E391" s="56">
        <v>0</v>
      </c>
      <c r="F391" s="57">
        <v>0</v>
      </c>
      <c r="G391" s="57">
        <v>0</v>
      </c>
      <c r="H391" s="57">
        <v>0</v>
      </c>
      <c r="I391" s="59">
        <v>0</v>
      </c>
      <c r="J391" s="12"/>
      <c r="K391" s="56">
        <v>875997221.71000004</v>
      </c>
      <c r="L391" s="57">
        <v>0</v>
      </c>
      <c r="M391" s="57">
        <v>0</v>
      </c>
      <c r="N391" s="57">
        <v>3553458.35</v>
      </c>
      <c r="O391" s="59">
        <v>872443763.36000001</v>
      </c>
      <c r="P391" s="12"/>
      <c r="Q391" s="56">
        <v>229094518.08000001</v>
      </c>
      <c r="R391" s="57">
        <v>0</v>
      </c>
      <c r="S391" s="57">
        <v>0</v>
      </c>
      <c r="T391" s="57">
        <v>408231.06</v>
      </c>
      <c r="U391" s="59">
        <v>228686287.02000001</v>
      </c>
      <c r="V391" s="6"/>
    </row>
    <row r="392" spans="2:22" ht="25.5" customHeight="1">
      <c r="B392" s="1"/>
      <c r="C392" s="53" t="s">
        <v>2442</v>
      </c>
      <c r="D392" s="11"/>
      <c r="E392" s="52">
        <v>0</v>
      </c>
      <c r="F392" s="53">
        <v>0</v>
      </c>
      <c r="G392" s="53">
        <v>0</v>
      </c>
      <c r="H392" s="53">
        <v>0</v>
      </c>
      <c r="I392" s="60">
        <v>0</v>
      </c>
      <c r="J392" s="11"/>
      <c r="K392" s="52">
        <v>875997221.71000004</v>
      </c>
      <c r="L392" s="53">
        <v>0</v>
      </c>
      <c r="M392" s="53">
        <v>0</v>
      </c>
      <c r="N392" s="53">
        <v>3553458.35</v>
      </c>
      <c r="O392" s="60">
        <v>872443763.36000001</v>
      </c>
      <c r="P392" s="11"/>
      <c r="Q392" s="52">
        <v>229094518.08000001</v>
      </c>
      <c r="R392" s="53">
        <v>0</v>
      </c>
      <c r="S392" s="53">
        <v>0</v>
      </c>
      <c r="T392" s="53">
        <v>408231.06</v>
      </c>
      <c r="U392" s="60">
        <v>228686287.02000001</v>
      </c>
      <c r="V392" s="6"/>
    </row>
    <row r="393" spans="2:22">
      <c r="B393" s="1"/>
      <c r="C393" s="57" t="s">
        <v>2443</v>
      </c>
      <c r="D393" s="12"/>
      <c r="E393" s="56">
        <v>0</v>
      </c>
      <c r="F393" s="57">
        <v>0</v>
      </c>
      <c r="G393" s="57">
        <v>0</v>
      </c>
      <c r="H393" s="57">
        <v>0</v>
      </c>
      <c r="I393" s="59">
        <v>0</v>
      </c>
      <c r="J393" s="12"/>
      <c r="K393" s="56">
        <v>246409797.50999999</v>
      </c>
      <c r="L393" s="57">
        <v>0</v>
      </c>
      <c r="M393" s="57">
        <v>0</v>
      </c>
      <c r="N393" s="57">
        <v>0</v>
      </c>
      <c r="O393" s="59">
        <v>246409797.50999999</v>
      </c>
      <c r="P393" s="12"/>
      <c r="Q393" s="56">
        <v>122831107.09999999</v>
      </c>
      <c r="R393" s="57">
        <v>0</v>
      </c>
      <c r="S393" s="57">
        <v>0</v>
      </c>
      <c r="T393" s="57">
        <v>0</v>
      </c>
      <c r="U393" s="59">
        <v>122831107.09999999</v>
      </c>
      <c r="V393" s="6"/>
    </row>
    <row r="394" spans="2:22">
      <c r="B394" s="1"/>
      <c r="C394" s="53" t="s">
        <v>2444</v>
      </c>
      <c r="D394" s="11"/>
      <c r="E394" s="52">
        <v>0</v>
      </c>
      <c r="F394" s="53">
        <v>0</v>
      </c>
      <c r="G394" s="53">
        <v>0</v>
      </c>
      <c r="H394" s="53">
        <v>0</v>
      </c>
      <c r="I394" s="60">
        <v>0</v>
      </c>
      <c r="J394" s="11"/>
      <c r="K394" s="52">
        <v>199915.28</v>
      </c>
      <c r="L394" s="53">
        <v>0</v>
      </c>
      <c r="M394" s="53">
        <v>0</v>
      </c>
      <c r="N394" s="53">
        <v>0</v>
      </c>
      <c r="O394" s="60">
        <v>199915.28</v>
      </c>
      <c r="P394" s="11"/>
      <c r="Q394" s="52">
        <v>64688.639999999999</v>
      </c>
      <c r="R394" s="53">
        <v>0</v>
      </c>
      <c r="S394" s="53">
        <v>0</v>
      </c>
      <c r="T394" s="53">
        <v>0</v>
      </c>
      <c r="U394" s="60">
        <v>64688.639999999999</v>
      </c>
      <c r="V394" s="6"/>
    </row>
    <row r="395" spans="2:22">
      <c r="B395" s="1"/>
      <c r="C395" s="57" t="s">
        <v>2445</v>
      </c>
      <c r="D395" s="12"/>
      <c r="E395" s="56">
        <v>0</v>
      </c>
      <c r="F395" s="57">
        <v>0</v>
      </c>
      <c r="G395" s="57">
        <v>0</v>
      </c>
      <c r="H395" s="57">
        <v>0</v>
      </c>
      <c r="I395" s="59">
        <v>0</v>
      </c>
      <c r="J395" s="12"/>
      <c r="K395" s="56">
        <v>18317790.25</v>
      </c>
      <c r="L395" s="57">
        <v>0</v>
      </c>
      <c r="M395" s="57">
        <v>0</v>
      </c>
      <c r="N395" s="57">
        <v>0</v>
      </c>
      <c r="O395" s="59">
        <v>18317790.25</v>
      </c>
      <c r="P395" s="12"/>
      <c r="Q395" s="56">
        <v>9687395.9199999999</v>
      </c>
      <c r="R395" s="57">
        <v>0</v>
      </c>
      <c r="S395" s="57">
        <v>0</v>
      </c>
      <c r="T395" s="57">
        <v>0</v>
      </c>
      <c r="U395" s="59">
        <v>9687395.9199999999</v>
      </c>
      <c r="V395" s="6"/>
    </row>
    <row r="396" spans="2:22">
      <c r="B396" s="1"/>
      <c r="C396" s="53" t="s">
        <v>2446</v>
      </c>
      <c r="D396" s="11"/>
      <c r="E396" s="52">
        <v>0</v>
      </c>
      <c r="F396" s="53">
        <v>0</v>
      </c>
      <c r="G396" s="53">
        <v>0</v>
      </c>
      <c r="H396" s="53">
        <v>0</v>
      </c>
      <c r="I396" s="60">
        <v>0</v>
      </c>
      <c r="J396" s="11"/>
      <c r="K396" s="52">
        <v>0</v>
      </c>
      <c r="L396" s="53">
        <v>0</v>
      </c>
      <c r="M396" s="53">
        <v>0</v>
      </c>
      <c r="N396" s="53">
        <v>0</v>
      </c>
      <c r="O396" s="60">
        <v>0</v>
      </c>
      <c r="P396" s="11"/>
      <c r="Q396" s="52">
        <v>38922591.369999997</v>
      </c>
      <c r="R396" s="53">
        <v>0</v>
      </c>
      <c r="S396" s="53">
        <v>0</v>
      </c>
      <c r="T396" s="53">
        <v>406639.8</v>
      </c>
      <c r="U396" s="60">
        <v>38515951.57</v>
      </c>
      <c r="V396" s="6"/>
    </row>
    <row r="397" spans="2:22">
      <c r="B397" s="1"/>
      <c r="C397" s="57" t="s">
        <v>2447</v>
      </c>
      <c r="D397" s="12"/>
      <c r="E397" s="56">
        <v>0</v>
      </c>
      <c r="F397" s="57">
        <v>0</v>
      </c>
      <c r="G397" s="57">
        <v>0</v>
      </c>
      <c r="H397" s="57">
        <v>0</v>
      </c>
      <c r="I397" s="59">
        <v>0</v>
      </c>
      <c r="J397" s="12"/>
      <c r="K397" s="56">
        <v>611069718.66999996</v>
      </c>
      <c r="L397" s="57">
        <v>0</v>
      </c>
      <c r="M397" s="57">
        <v>0</v>
      </c>
      <c r="N397" s="57">
        <v>3553458.35</v>
      </c>
      <c r="O397" s="59">
        <v>607516260.32000005</v>
      </c>
      <c r="P397" s="12"/>
      <c r="Q397" s="56">
        <v>57588735.049999997</v>
      </c>
      <c r="R397" s="57">
        <v>0</v>
      </c>
      <c r="S397" s="57">
        <v>0</v>
      </c>
      <c r="T397" s="57">
        <v>1591.26</v>
      </c>
      <c r="U397" s="59">
        <v>57587143.789999999</v>
      </c>
      <c r="V397" s="6"/>
    </row>
    <row r="398" spans="2:22">
      <c r="B398" s="1"/>
      <c r="C398" s="53" t="s">
        <v>2448</v>
      </c>
      <c r="D398" s="11"/>
      <c r="E398" s="52">
        <v>46751377199.160004</v>
      </c>
      <c r="F398" s="53">
        <v>0</v>
      </c>
      <c r="G398" s="53">
        <v>0</v>
      </c>
      <c r="H398" s="53">
        <v>-149167041.87</v>
      </c>
      <c r="I398" s="60">
        <v>46602210157.290001</v>
      </c>
      <c r="J398" s="11"/>
      <c r="K398" s="52">
        <v>139716059.28999999</v>
      </c>
      <c r="L398" s="53">
        <v>0</v>
      </c>
      <c r="M398" s="53">
        <v>0</v>
      </c>
      <c r="N398" s="53">
        <v>73119.759999999995</v>
      </c>
      <c r="O398" s="60">
        <v>139642939.53</v>
      </c>
      <c r="P398" s="11"/>
      <c r="Q398" s="52">
        <v>3526617.41</v>
      </c>
      <c r="R398" s="53">
        <v>0</v>
      </c>
      <c r="S398" s="53">
        <v>0</v>
      </c>
      <c r="T398" s="53">
        <v>368.31</v>
      </c>
      <c r="U398" s="60">
        <v>3526249.1</v>
      </c>
      <c r="V398" s="6"/>
    </row>
    <row r="399" spans="2:22">
      <c r="B399" s="1"/>
      <c r="C399" s="57" t="s">
        <v>2449</v>
      </c>
      <c r="D399" s="12"/>
      <c r="E399" s="56">
        <v>32714638137.540001</v>
      </c>
      <c r="F399" s="57">
        <v>0</v>
      </c>
      <c r="G399" s="57">
        <v>0</v>
      </c>
      <c r="H399" s="57">
        <v>-147880441.75</v>
      </c>
      <c r="I399" s="59">
        <v>32566757695.790001</v>
      </c>
      <c r="J399" s="12"/>
      <c r="K399" s="56">
        <v>139716059.28999999</v>
      </c>
      <c r="L399" s="57">
        <v>0</v>
      </c>
      <c r="M399" s="57">
        <v>0</v>
      </c>
      <c r="N399" s="57">
        <v>73119.759999999995</v>
      </c>
      <c r="O399" s="59">
        <v>139642939.53</v>
      </c>
      <c r="P399" s="12"/>
      <c r="Q399" s="56">
        <v>3474449.79</v>
      </c>
      <c r="R399" s="57">
        <v>0</v>
      </c>
      <c r="S399" s="57">
        <v>0</v>
      </c>
      <c r="T399" s="57">
        <v>368.31</v>
      </c>
      <c r="U399" s="59">
        <v>3474081.48</v>
      </c>
      <c r="V399" s="6"/>
    </row>
    <row r="400" spans="2:22">
      <c r="B400" s="1"/>
      <c r="C400" s="53" t="s">
        <v>2450</v>
      </c>
      <c r="D400" s="11"/>
      <c r="E400" s="52">
        <v>291485926.42000002</v>
      </c>
      <c r="F400" s="53">
        <v>0</v>
      </c>
      <c r="G400" s="53">
        <v>0</v>
      </c>
      <c r="H400" s="53">
        <v>-1286600.1200000001</v>
      </c>
      <c r="I400" s="60">
        <v>290199326.30000001</v>
      </c>
      <c r="J400" s="11"/>
      <c r="K400" s="52">
        <v>0</v>
      </c>
      <c r="L400" s="53">
        <v>0</v>
      </c>
      <c r="M400" s="53">
        <v>0</v>
      </c>
      <c r="N400" s="53">
        <v>0</v>
      </c>
      <c r="O400" s="60">
        <v>0</v>
      </c>
      <c r="P400" s="11"/>
      <c r="Q400" s="52">
        <v>5375.76</v>
      </c>
      <c r="R400" s="53">
        <v>0</v>
      </c>
      <c r="S400" s="53">
        <v>0</v>
      </c>
      <c r="T400" s="53">
        <v>0</v>
      </c>
      <c r="U400" s="60">
        <v>5375.76</v>
      </c>
      <c r="V400" s="6"/>
    </row>
    <row r="401" spans="2:22" ht="25.5" customHeight="1">
      <c r="B401" s="1"/>
      <c r="C401" s="57" t="s">
        <v>2451</v>
      </c>
      <c r="D401" s="12"/>
      <c r="E401" s="56">
        <v>13745253135.200001</v>
      </c>
      <c r="F401" s="57">
        <v>0</v>
      </c>
      <c r="G401" s="57">
        <v>0</v>
      </c>
      <c r="H401" s="57">
        <v>0</v>
      </c>
      <c r="I401" s="59">
        <v>13745253135.200001</v>
      </c>
      <c r="J401" s="12"/>
      <c r="K401" s="56">
        <v>0</v>
      </c>
      <c r="L401" s="57">
        <v>0</v>
      </c>
      <c r="M401" s="57">
        <v>0</v>
      </c>
      <c r="N401" s="57">
        <v>0</v>
      </c>
      <c r="O401" s="59">
        <v>0</v>
      </c>
      <c r="P401" s="12"/>
      <c r="Q401" s="56">
        <v>46791.86</v>
      </c>
      <c r="R401" s="57">
        <v>0</v>
      </c>
      <c r="S401" s="57">
        <v>0</v>
      </c>
      <c r="T401" s="57">
        <v>0</v>
      </c>
      <c r="U401" s="59">
        <v>46791.86</v>
      </c>
      <c r="V401" s="6"/>
    </row>
    <row r="402" spans="2:22">
      <c r="B402" s="1"/>
      <c r="C402" s="53" t="s">
        <v>2452</v>
      </c>
      <c r="D402" s="11"/>
      <c r="E402" s="52">
        <v>34956880.359999999</v>
      </c>
      <c r="F402" s="53">
        <v>0</v>
      </c>
      <c r="G402" s="53">
        <v>0</v>
      </c>
      <c r="H402" s="53">
        <v>-658278.24</v>
      </c>
      <c r="I402" s="60">
        <v>34298602.119999997</v>
      </c>
      <c r="J402" s="11"/>
      <c r="K402" s="52">
        <v>2109635280.22</v>
      </c>
      <c r="L402" s="53">
        <v>0</v>
      </c>
      <c r="M402" s="53">
        <v>0</v>
      </c>
      <c r="N402" s="53">
        <v>1580995.6</v>
      </c>
      <c r="O402" s="60">
        <v>2108054284.6199999</v>
      </c>
      <c r="P402" s="11"/>
      <c r="Q402" s="52">
        <v>1370498017.74</v>
      </c>
      <c r="R402" s="53">
        <v>688493.75</v>
      </c>
      <c r="S402" s="53">
        <v>712233.28</v>
      </c>
      <c r="T402" s="53">
        <v>3129654.61</v>
      </c>
      <c r="U402" s="60">
        <v>1365967636.0999999</v>
      </c>
      <c r="V402" s="6"/>
    </row>
    <row r="403" spans="2:22">
      <c r="B403" s="1"/>
      <c r="C403" s="57" t="s">
        <v>2453</v>
      </c>
      <c r="D403" s="12"/>
      <c r="E403" s="56">
        <v>34956880.359999999</v>
      </c>
      <c r="F403" s="57">
        <v>0</v>
      </c>
      <c r="G403" s="57">
        <v>0</v>
      </c>
      <c r="H403" s="57">
        <v>-658278.24</v>
      </c>
      <c r="I403" s="59">
        <v>34298602.119999997</v>
      </c>
      <c r="J403" s="12"/>
      <c r="K403" s="56">
        <v>2109635280.22</v>
      </c>
      <c r="L403" s="57">
        <v>0</v>
      </c>
      <c r="M403" s="57">
        <v>0</v>
      </c>
      <c r="N403" s="57">
        <v>1580995.6</v>
      </c>
      <c r="O403" s="59">
        <v>2108054284.6199999</v>
      </c>
      <c r="P403" s="12"/>
      <c r="Q403" s="56">
        <v>1370498017.74</v>
      </c>
      <c r="R403" s="57">
        <v>688493.75</v>
      </c>
      <c r="S403" s="57">
        <v>712233.28</v>
      </c>
      <c r="T403" s="57">
        <v>3129654.61</v>
      </c>
      <c r="U403" s="59">
        <v>1365967636.0999999</v>
      </c>
      <c r="V403" s="6"/>
    </row>
    <row r="404" spans="2:22">
      <c r="B404" s="1"/>
      <c r="C404" s="53" t="s">
        <v>2454</v>
      </c>
      <c r="D404" s="11"/>
      <c r="E404" s="52">
        <v>3297385101.3600001</v>
      </c>
      <c r="F404" s="53">
        <v>0</v>
      </c>
      <c r="G404" s="53">
        <v>0</v>
      </c>
      <c r="H404" s="53">
        <v>-2039664478.0799999</v>
      </c>
      <c r="I404" s="60">
        <v>1257720623.28</v>
      </c>
      <c r="J404" s="11"/>
      <c r="K404" s="52">
        <v>196485908952.98999</v>
      </c>
      <c r="L404" s="53">
        <v>214109661.16</v>
      </c>
      <c r="M404" s="53">
        <v>17577113633.41</v>
      </c>
      <c r="N404" s="53">
        <v>24154935.190000001</v>
      </c>
      <c r="O404" s="60">
        <v>178670530723.23001</v>
      </c>
      <c r="P404" s="11"/>
      <c r="Q404" s="52">
        <v>404023795834.25</v>
      </c>
      <c r="R404" s="53">
        <v>1282607685.9200001</v>
      </c>
      <c r="S404" s="53">
        <v>39807669042.339996</v>
      </c>
      <c r="T404" s="53">
        <v>1015890724.01</v>
      </c>
      <c r="U404" s="60">
        <v>361917628381.97998</v>
      </c>
      <c r="V404" s="6"/>
    </row>
    <row r="405" spans="2:22">
      <c r="B405" s="1"/>
      <c r="C405" s="57" t="s">
        <v>2455</v>
      </c>
      <c r="D405" s="12"/>
      <c r="E405" s="56">
        <v>2872066847.54</v>
      </c>
      <c r="F405" s="57">
        <v>0</v>
      </c>
      <c r="G405" s="57">
        <v>0</v>
      </c>
      <c r="H405" s="57">
        <v>-1905804568.3299999</v>
      </c>
      <c r="I405" s="59">
        <v>966262279.21000004</v>
      </c>
      <c r="J405" s="12"/>
      <c r="K405" s="56">
        <v>148048264372.57001</v>
      </c>
      <c r="L405" s="57">
        <v>214108813.37</v>
      </c>
      <c r="M405" s="57">
        <v>15434963649.73</v>
      </c>
      <c r="N405" s="57">
        <v>20496399.489999998</v>
      </c>
      <c r="O405" s="59">
        <v>132378695509.98</v>
      </c>
      <c r="P405" s="12"/>
      <c r="Q405" s="56">
        <v>180958196542.16</v>
      </c>
      <c r="R405" s="57">
        <v>533739117.75</v>
      </c>
      <c r="S405" s="57">
        <v>15705778049.91</v>
      </c>
      <c r="T405" s="57">
        <v>474164486.13999999</v>
      </c>
      <c r="U405" s="59">
        <v>164244514888.35999</v>
      </c>
      <c r="V405" s="6"/>
    </row>
    <row r="406" spans="2:22">
      <c r="B406" s="1"/>
      <c r="C406" s="53" t="s">
        <v>2456</v>
      </c>
      <c r="D406" s="11"/>
      <c r="E406" s="52">
        <v>2872066847.54</v>
      </c>
      <c r="F406" s="53">
        <v>0</v>
      </c>
      <c r="G406" s="53">
        <v>0</v>
      </c>
      <c r="H406" s="53">
        <v>-1905804568.3299999</v>
      </c>
      <c r="I406" s="60">
        <v>966262279.21000004</v>
      </c>
      <c r="J406" s="11"/>
      <c r="K406" s="52">
        <v>0</v>
      </c>
      <c r="L406" s="53">
        <v>0</v>
      </c>
      <c r="M406" s="53">
        <v>0</v>
      </c>
      <c r="N406" s="53">
        <v>0</v>
      </c>
      <c r="O406" s="60">
        <v>0</v>
      </c>
      <c r="P406" s="11"/>
      <c r="Q406" s="52">
        <v>1436659389.45</v>
      </c>
      <c r="R406" s="53">
        <v>1608386.13</v>
      </c>
      <c r="S406" s="53">
        <v>46442640.020000003</v>
      </c>
      <c r="T406" s="53">
        <v>12893922.1</v>
      </c>
      <c r="U406" s="60">
        <v>1375714441.2</v>
      </c>
      <c r="V406" s="6"/>
    </row>
    <row r="407" spans="2:22" ht="25.5" customHeight="1">
      <c r="B407" s="1"/>
      <c r="C407" s="57" t="s">
        <v>2457</v>
      </c>
      <c r="D407" s="12"/>
      <c r="E407" s="56">
        <v>0</v>
      </c>
      <c r="F407" s="57">
        <v>0</v>
      </c>
      <c r="G407" s="57">
        <v>0</v>
      </c>
      <c r="H407" s="57">
        <v>0</v>
      </c>
      <c r="I407" s="59">
        <v>0</v>
      </c>
      <c r="J407" s="12"/>
      <c r="K407" s="56">
        <v>148048264372.57001</v>
      </c>
      <c r="L407" s="57">
        <v>214108813.37</v>
      </c>
      <c r="M407" s="57">
        <v>15434963649.73</v>
      </c>
      <c r="N407" s="57">
        <v>20496399.489999998</v>
      </c>
      <c r="O407" s="59">
        <v>132378695509.98</v>
      </c>
      <c r="P407" s="12"/>
      <c r="Q407" s="56">
        <v>179521537152.70999</v>
      </c>
      <c r="R407" s="57">
        <v>532130731.62</v>
      </c>
      <c r="S407" s="57">
        <v>15659335409.889999</v>
      </c>
      <c r="T407" s="57">
        <v>461270564.04000002</v>
      </c>
      <c r="U407" s="59">
        <v>162868800447.16</v>
      </c>
      <c r="V407" s="6"/>
    </row>
    <row r="408" spans="2:22">
      <c r="B408" s="1"/>
      <c r="C408" s="53" t="s">
        <v>2458</v>
      </c>
      <c r="D408" s="11"/>
      <c r="E408" s="52">
        <v>0</v>
      </c>
      <c r="F408" s="53">
        <v>0</v>
      </c>
      <c r="G408" s="53">
        <v>0</v>
      </c>
      <c r="H408" s="53">
        <v>0</v>
      </c>
      <c r="I408" s="60">
        <v>0</v>
      </c>
      <c r="J408" s="11"/>
      <c r="K408" s="52">
        <v>101334075123.42999</v>
      </c>
      <c r="L408" s="53">
        <v>69770869.859999999</v>
      </c>
      <c r="M408" s="53">
        <v>15434963649.73</v>
      </c>
      <c r="N408" s="53">
        <v>5548855.5499999998</v>
      </c>
      <c r="O408" s="60">
        <v>85823791748.289993</v>
      </c>
      <c r="P408" s="11"/>
      <c r="Q408" s="52">
        <v>92947404665.309998</v>
      </c>
      <c r="R408" s="53">
        <v>472654739.5</v>
      </c>
      <c r="S408" s="53">
        <v>15565257389.43</v>
      </c>
      <c r="T408" s="53">
        <v>365745951.26999998</v>
      </c>
      <c r="U408" s="60">
        <v>76543746585.110001</v>
      </c>
      <c r="V408" s="6"/>
    </row>
    <row r="409" spans="2:22" ht="25.5" customHeight="1">
      <c r="B409" s="1"/>
      <c r="C409" s="57" t="s">
        <v>2459</v>
      </c>
      <c r="D409" s="12"/>
      <c r="E409" s="56">
        <v>0</v>
      </c>
      <c r="F409" s="57">
        <v>0</v>
      </c>
      <c r="G409" s="57">
        <v>0</v>
      </c>
      <c r="H409" s="57">
        <v>0</v>
      </c>
      <c r="I409" s="59">
        <v>0</v>
      </c>
      <c r="J409" s="12"/>
      <c r="K409" s="56">
        <v>94093243128.190002</v>
      </c>
      <c r="L409" s="57">
        <v>0</v>
      </c>
      <c r="M409" s="57">
        <v>15078628709.110001</v>
      </c>
      <c r="N409" s="57">
        <v>0</v>
      </c>
      <c r="O409" s="59">
        <v>79014614419.080002</v>
      </c>
      <c r="P409" s="12"/>
      <c r="Q409" s="56">
        <v>890944476.21000004</v>
      </c>
      <c r="R409" s="57">
        <v>49310860.82</v>
      </c>
      <c r="S409" s="57">
        <v>195905101.37</v>
      </c>
      <c r="T409" s="57">
        <v>-1765106.12</v>
      </c>
      <c r="U409" s="59">
        <v>647493620.13999999</v>
      </c>
      <c r="V409" s="6"/>
    </row>
    <row r="410" spans="2:22" ht="25.5" customHeight="1">
      <c r="B410" s="1"/>
      <c r="C410" s="53" t="s">
        <v>2460</v>
      </c>
      <c r="D410" s="11"/>
      <c r="E410" s="52">
        <v>0</v>
      </c>
      <c r="F410" s="53">
        <v>0</v>
      </c>
      <c r="G410" s="53">
        <v>0</v>
      </c>
      <c r="H410" s="53">
        <v>0</v>
      </c>
      <c r="I410" s="60">
        <v>0</v>
      </c>
      <c r="J410" s="11"/>
      <c r="K410" s="52">
        <v>1066368027.97</v>
      </c>
      <c r="L410" s="53">
        <v>0</v>
      </c>
      <c r="M410" s="53">
        <v>0</v>
      </c>
      <c r="N410" s="53">
        <v>0</v>
      </c>
      <c r="O410" s="60">
        <v>1066368027.97</v>
      </c>
      <c r="P410" s="11"/>
      <c r="Q410" s="52">
        <v>84372225054.559998</v>
      </c>
      <c r="R410" s="53">
        <v>400166984.68000001</v>
      </c>
      <c r="S410" s="53">
        <v>15159887072.66</v>
      </c>
      <c r="T410" s="53">
        <v>362542796.25</v>
      </c>
      <c r="U410" s="60">
        <v>68449628200.970001</v>
      </c>
      <c r="V410" s="6"/>
    </row>
    <row r="411" spans="2:22" ht="25.5" customHeight="1">
      <c r="B411" s="1"/>
      <c r="C411" s="57" t="s">
        <v>2461</v>
      </c>
      <c r="D411" s="12"/>
      <c r="E411" s="56">
        <v>0</v>
      </c>
      <c r="F411" s="57">
        <v>0</v>
      </c>
      <c r="G411" s="57">
        <v>0</v>
      </c>
      <c r="H411" s="57">
        <v>0</v>
      </c>
      <c r="I411" s="59">
        <v>0</v>
      </c>
      <c r="J411" s="12"/>
      <c r="K411" s="56">
        <v>0</v>
      </c>
      <c r="L411" s="57">
        <v>0</v>
      </c>
      <c r="M411" s="57">
        <v>0</v>
      </c>
      <c r="N411" s="57">
        <v>0</v>
      </c>
      <c r="O411" s="59">
        <v>0</v>
      </c>
      <c r="P411" s="12"/>
      <c r="Q411" s="56">
        <v>3331930328.54</v>
      </c>
      <c r="R411" s="57">
        <v>3748245.2</v>
      </c>
      <c r="S411" s="57">
        <v>10314945.109999999</v>
      </c>
      <c r="T411" s="57">
        <v>727176.63</v>
      </c>
      <c r="U411" s="59">
        <v>3317139961.5999999</v>
      </c>
      <c r="V411" s="6"/>
    </row>
    <row r="412" spans="2:22" ht="25.5" customHeight="1">
      <c r="B412" s="1"/>
      <c r="C412" s="53" t="s">
        <v>2462</v>
      </c>
      <c r="D412" s="11"/>
      <c r="E412" s="52">
        <v>0</v>
      </c>
      <c r="F412" s="53">
        <v>0</v>
      </c>
      <c r="G412" s="53">
        <v>0</v>
      </c>
      <c r="H412" s="53">
        <v>0</v>
      </c>
      <c r="I412" s="60">
        <v>0</v>
      </c>
      <c r="J412" s="11"/>
      <c r="K412" s="52">
        <v>0</v>
      </c>
      <c r="L412" s="53">
        <v>0</v>
      </c>
      <c r="M412" s="53">
        <v>0</v>
      </c>
      <c r="N412" s="53">
        <v>0</v>
      </c>
      <c r="O412" s="60">
        <v>0</v>
      </c>
      <c r="P412" s="11"/>
      <c r="Q412" s="52">
        <v>3173369824.6100001</v>
      </c>
      <c r="R412" s="53">
        <v>3609765.12</v>
      </c>
      <c r="S412" s="53">
        <v>2571220.4500000002</v>
      </c>
      <c r="T412" s="53">
        <v>455976.44</v>
      </c>
      <c r="U412" s="60">
        <v>3166732862.5999999</v>
      </c>
      <c r="V412" s="6"/>
    </row>
    <row r="413" spans="2:22" ht="25.5" customHeight="1">
      <c r="B413" s="1"/>
      <c r="C413" s="57" t="s">
        <v>2463</v>
      </c>
      <c r="D413" s="12"/>
      <c r="E413" s="56">
        <v>0</v>
      </c>
      <c r="F413" s="57">
        <v>0</v>
      </c>
      <c r="G413" s="57">
        <v>0</v>
      </c>
      <c r="H413" s="57">
        <v>0</v>
      </c>
      <c r="I413" s="59">
        <v>0</v>
      </c>
      <c r="J413" s="12"/>
      <c r="K413" s="56">
        <v>1740967.73</v>
      </c>
      <c r="L413" s="57">
        <v>0</v>
      </c>
      <c r="M413" s="57">
        <v>0</v>
      </c>
      <c r="N413" s="57">
        <v>0</v>
      </c>
      <c r="O413" s="59">
        <v>1740967.73</v>
      </c>
      <c r="P413" s="12"/>
      <c r="Q413" s="56">
        <v>1158645390.76</v>
      </c>
      <c r="R413" s="57">
        <v>15818883.68</v>
      </c>
      <c r="S413" s="57">
        <v>196578713.99000001</v>
      </c>
      <c r="T413" s="57">
        <v>3785108.07</v>
      </c>
      <c r="U413" s="59">
        <v>942462685.01999998</v>
      </c>
      <c r="V413" s="6"/>
    </row>
    <row r="414" spans="2:22" ht="25.5" customHeight="1">
      <c r="B414" s="1"/>
      <c r="C414" s="53" t="s">
        <v>2464</v>
      </c>
      <c r="D414" s="11"/>
      <c r="E414" s="52">
        <v>0</v>
      </c>
      <c r="F414" s="53">
        <v>0</v>
      </c>
      <c r="G414" s="53">
        <v>0</v>
      </c>
      <c r="H414" s="53">
        <v>0</v>
      </c>
      <c r="I414" s="60">
        <v>0</v>
      </c>
      <c r="J414" s="11"/>
      <c r="K414" s="52">
        <v>5351606886.1300001</v>
      </c>
      <c r="L414" s="53">
        <v>13404419.359999999</v>
      </c>
      <c r="M414" s="53">
        <v>356334940.62</v>
      </c>
      <c r="N414" s="53">
        <v>1211563.17</v>
      </c>
      <c r="O414" s="60">
        <v>4980655962.9799995</v>
      </c>
      <c r="P414" s="11"/>
      <c r="Q414" s="52">
        <v>1441845.11</v>
      </c>
      <c r="R414" s="53">
        <v>0</v>
      </c>
      <c r="S414" s="53">
        <v>335.85</v>
      </c>
      <c r="T414" s="53">
        <v>0</v>
      </c>
      <c r="U414" s="60">
        <v>1441509.26</v>
      </c>
      <c r="V414" s="6"/>
    </row>
    <row r="415" spans="2:22" ht="25.5" customHeight="1">
      <c r="B415" s="1"/>
      <c r="C415" s="57" t="s">
        <v>2465</v>
      </c>
      <c r="D415" s="12"/>
      <c r="E415" s="56">
        <v>0</v>
      </c>
      <c r="F415" s="57">
        <v>0</v>
      </c>
      <c r="G415" s="57">
        <v>0</v>
      </c>
      <c r="H415" s="57">
        <v>0</v>
      </c>
      <c r="I415" s="59">
        <v>0</v>
      </c>
      <c r="J415" s="12"/>
      <c r="K415" s="56">
        <v>813431117.35000002</v>
      </c>
      <c r="L415" s="57">
        <v>56366450.5</v>
      </c>
      <c r="M415" s="57">
        <v>0</v>
      </c>
      <c r="N415" s="57">
        <v>4337292.38</v>
      </c>
      <c r="O415" s="59">
        <v>752727374.47000003</v>
      </c>
      <c r="P415" s="12"/>
      <c r="Q415" s="56">
        <v>4358983.26</v>
      </c>
      <c r="R415" s="57">
        <v>0</v>
      </c>
      <c r="S415" s="57">
        <v>0</v>
      </c>
      <c r="T415" s="57">
        <v>0</v>
      </c>
      <c r="U415" s="59">
        <v>4358983.26</v>
      </c>
      <c r="V415" s="6"/>
    </row>
    <row r="416" spans="2:22" ht="38.25" customHeight="1">
      <c r="B416" s="1"/>
      <c r="C416" s="53" t="s">
        <v>2466</v>
      </c>
      <c r="D416" s="11"/>
      <c r="E416" s="52">
        <v>0</v>
      </c>
      <c r="F416" s="53">
        <v>0</v>
      </c>
      <c r="G416" s="53">
        <v>0</v>
      </c>
      <c r="H416" s="53">
        <v>0</v>
      </c>
      <c r="I416" s="60">
        <v>0</v>
      </c>
      <c r="J416" s="11"/>
      <c r="K416" s="52">
        <v>7684996.0599999996</v>
      </c>
      <c r="L416" s="53">
        <v>0</v>
      </c>
      <c r="M416" s="53">
        <v>0</v>
      </c>
      <c r="N416" s="53">
        <v>0</v>
      </c>
      <c r="O416" s="60">
        <v>7684996.0599999996</v>
      </c>
      <c r="P416" s="11"/>
      <c r="Q416" s="52">
        <v>14488762.26</v>
      </c>
      <c r="R416" s="53">
        <v>0</v>
      </c>
      <c r="S416" s="53">
        <v>0</v>
      </c>
      <c r="T416" s="53">
        <v>0</v>
      </c>
      <c r="U416" s="60">
        <v>14488762.26</v>
      </c>
      <c r="V416" s="6"/>
    </row>
    <row r="417" spans="2:22" ht="25.5" customHeight="1">
      <c r="B417" s="1"/>
      <c r="C417" s="57" t="s">
        <v>2467</v>
      </c>
      <c r="D417" s="12"/>
      <c r="E417" s="56">
        <v>0</v>
      </c>
      <c r="F417" s="57">
        <v>0</v>
      </c>
      <c r="G417" s="57">
        <v>0</v>
      </c>
      <c r="H417" s="57">
        <v>0</v>
      </c>
      <c r="I417" s="59">
        <v>0</v>
      </c>
      <c r="J417" s="12"/>
      <c r="K417" s="56">
        <v>6385810457.6000004</v>
      </c>
      <c r="L417" s="57">
        <v>144337943.50999999</v>
      </c>
      <c r="M417" s="57">
        <v>0</v>
      </c>
      <c r="N417" s="57">
        <v>17070825.920000002</v>
      </c>
      <c r="O417" s="59">
        <v>6224401688.1700001</v>
      </c>
      <c r="P417" s="12"/>
      <c r="Q417" s="56">
        <v>11909634887.02</v>
      </c>
      <c r="R417" s="57">
        <v>13268086</v>
      </c>
      <c r="S417" s="57">
        <v>33694986.109999999</v>
      </c>
      <c r="T417" s="57">
        <v>5801895.46</v>
      </c>
      <c r="U417" s="59">
        <v>11856869919.450001</v>
      </c>
      <c r="V417" s="6"/>
    </row>
    <row r="418" spans="2:22" ht="25.5" customHeight="1">
      <c r="B418" s="1"/>
      <c r="C418" s="53" t="s">
        <v>2468</v>
      </c>
      <c r="D418" s="11"/>
      <c r="E418" s="52">
        <v>0</v>
      </c>
      <c r="F418" s="53">
        <v>0</v>
      </c>
      <c r="G418" s="53">
        <v>0</v>
      </c>
      <c r="H418" s="53">
        <v>0</v>
      </c>
      <c r="I418" s="60">
        <v>0</v>
      </c>
      <c r="J418" s="11"/>
      <c r="K418" s="52">
        <v>382676756.57999998</v>
      </c>
      <c r="L418" s="53">
        <v>0</v>
      </c>
      <c r="M418" s="53">
        <v>0</v>
      </c>
      <c r="N418" s="53">
        <v>17070825.920000002</v>
      </c>
      <c r="O418" s="60">
        <v>365605930.66000003</v>
      </c>
      <c r="P418" s="11"/>
      <c r="Q418" s="52">
        <v>858120102.28999996</v>
      </c>
      <c r="R418" s="53">
        <v>8933672.3100000005</v>
      </c>
      <c r="S418" s="53">
        <v>12808557.16</v>
      </c>
      <c r="T418" s="53">
        <v>4307145.47</v>
      </c>
      <c r="U418" s="60">
        <v>832070727.35000002</v>
      </c>
      <c r="V418" s="6"/>
    </row>
    <row r="419" spans="2:22" ht="25.5" customHeight="1">
      <c r="B419" s="1"/>
      <c r="C419" s="57" t="s">
        <v>2469</v>
      </c>
      <c r="D419" s="12"/>
      <c r="E419" s="56">
        <v>0</v>
      </c>
      <c r="F419" s="57">
        <v>0</v>
      </c>
      <c r="G419" s="57">
        <v>0</v>
      </c>
      <c r="H419" s="57">
        <v>0</v>
      </c>
      <c r="I419" s="59">
        <v>0</v>
      </c>
      <c r="J419" s="12"/>
      <c r="K419" s="56">
        <v>751940497.11000001</v>
      </c>
      <c r="L419" s="57">
        <v>0</v>
      </c>
      <c r="M419" s="57">
        <v>0</v>
      </c>
      <c r="N419" s="57">
        <v>0</v>
      </c>
      <c r="O419" s="59">
        <v>751940497.11000001</v>
      </c>
      <c r="P419" s="12"/>
      <c r="Q419" s="56">
        <v>1955267781.23</v>
      </c>
      <c r="R419" s="57">
        <v>365776</v>
      </c>
      <c r="S419" s="57">
        <v>124145.64</v>
      </c>
      <c r="T419" s="57">
        <v>-11001.99</v>
      </c>
      <c r="U419" s="59">
        <v>1954788861.5799999</v>
      </c>
      <c r="V419" s="6"/>
    </row>
    <row r="420" spans="2:22" ht="25.5" customHeight="1">
      <c r="B420" s="1"/>
      <c r="C420" s="53" t="s">
        <v>2470</v>
      </c>
      <c r="D420" s="11"/>
      <c r="E420" s="52">
        <v>0</v>
      </c>
      <c r="F420" s="53">
        <v>0</v>
      </c>
      <c r="G420" s="53">
        <v>0</v>
      </c>
      <c r="H420" s="53">
        <v>0</v>
      </c>
      <c r="I420" s="60">
        <v>0</v>
      </c>
      <c r="J420" s="11"/>
      <c r="K420" s="52">
        <v>1577119322.03</v>
      </c>
      <c r="L420" s="53">
        <v>136038354.06999999</v>
      </c>
      <c r="M420" s="53">
        <v>0</v>
      </c>
      <c r="N420" s="53">
        <v>0</v>
      </c>
      <c r="O420" s="60">
        <v>1441080967.96</v>
      </c>
      <c r="P420" s="11"/>
      <c r="Q420" s="52">
        <v>2212460132.6399999</v>
      </c>
      <c r="R420" s="53">
        <v>0</v>
      </c>
      <c r="S420" s="53">
        <v>15266.86</v>
      </c>
      <c r="T420" s="53">
        <v>167085.4</v>
      </c>
      <c r="U420" s="60">
        <v>2212277780.3800001</v>
      </c>
      <c r="V420" s="6"/>
    </row>
    <row r="421" spans="2:22" ht="25.5" customHeight="1">
      <c r="B421" s="1"/>
      <c r="C421" s="57" t="s">
        <v>2471</v>
      </c>
      <c r="D421" s="12"/>
      <c r="E421" s="56">
        <v>0</v>
      </c>
      <c r="F421" s="57">
        <v>0</v>
      </c>
      <c r="G421" s="57">
        <v>0</v>
      </c>
      <c r="H421" s="57">
        <v>0</v>
      </c>
      <c r="I421" s="59">
        <v>0</v>
      </c>
      <c r="J421" s="12"/>
      <c r="K421" s="56">
        <v>516963441.04000002</v>
      </c>
      <c r="L421" s="57">
        <v>0</v>
      </c>
      <c r="M421" s="57">
        <v>0</v>
      </c>
      <c r="N421" s="57">
        <v>0</v>
      </c>
      <c r="O421" s="59">
        <v>516963441.04000002</v>
      </c>
      <c r="P421" s="12"/>
      <c r="Q421" s="56">
        <v>2399408668.75</v>
      </c>
      <c r="R421" s="57">
        <v>0</v>
      </c>
      <c r="S421" s="57">
        <v>0</v>
      </c>
      <c r="T421" s="57">
        <v>4950.59</v>
      </c>
      <c r="U421" s="59">
        <v>2399403718.1599998</v>
      </c>
      <c r="V421" s="6"/>
    </row>
    <row r="422" spans="2:22" ht="25.5" customHeight="1">
      <c r="B422" s="1"/>
      <c r="C422" s="53" t="s">
        <v>2472</v>
      </c>
      <c r="D422" s="11"/>
      <c r="E422" s="52">
        <v>0</v>
      </c>
      <c r="F422" s="53">
        <v>0</v>
      </c>
      <c r="G422" s="53">
        <v>0</v>
      </c>
      <c r="H422" s="53">
        <v>0</v>
      </c>
      <c r="I422" s="60">
        <v>0</v>
      </c>
      <c r="J422" s="11"/>
      <c r="K422" s="52">
        <v>2802083522.1500001</v>
      </c>
      <c r="L422" s="53">
        <v>0</v>
      </c>
      <c r="M422" s="53">
        <v>0</v>
      </c>
      <c r="N422" s="53">
        <v>0</v>
      </c>
      <c r="O422" s="60">
        <v>2802083522.1500001</v>
      </c>
      <c r="P422" s="11"/>
      <c r="Q422" s="52">
        <v>2849370885.5999999</v>
      </c>
      <c r="R422" s="53">
        <v>0</v>
      </c>
      <c r="S422" s="53">
        <v>0</v>
      </c>
      <c r="T422" s="53">
        <v>0</v>
      </c>
      <c r="U422" s="60">
        <v>2849370885.5999999</v>
      </c>
      <c r="V422" s="6"/>
    </row>
    <row r="423" spans="2:22">
      <c r="B423" s="1"/>
      <c r="C423" s="57" t="s">
        <v>2473</v>
      </c>
      <c r="D423" s="12"/>
      <c r="E423" s="56">
        <v>0</v>
      </c>
      <c r="F423" s="57">
        <v>0</v>
      </c>
      <c r="G423" s="57">
        <v>0</v>
      </c>
      <c r="H423" s="57">
        <v>0</v>
      </c>
      <c r="I423" s="59">
        <v>0</v>
      </c>
      <c r="J423" s="12"/>
      <c r="K423" s="56">
        <v>355026918.69</v>
      </c>
      <c r="L423" s="57">
        <v>8299589.4400000004</v>
      </c>
      <c r="M423" s="57">
        <v>0</v>
      </c>
      <c r="N423" s="57">
        <v>0</v>
      </c>
      <c r="O423" s="59">
        <v>346727329.25</v>
      </c>
      <c r="P423" s="12"/>
      <c r="Q423" s="56">
        <v>1451467982.1500001</v>
      </c>
      <c r="R423" s="57">
        <v>1390728.11</v>
      </c>
      <c r="S423" s="57">
        <v>590596.36</v>
      </c>
      <c r="T423" s="57">
        <v>755806.41</v>
      </c>
      <c r="U423" s="59">
        <v>1448730851.27</v>
      </c>
      <c r="V423" s="6"/>
    </row>
    <row r="424" spans="2:22" ht="25.5" customHeight="1">
      <c r="B424" s="1"/>
      <c r="C424" s="53" t="s">
        <v>2474</v>
      </c>
      <c r="D424" s="11"/>
      <c r="E424" s="52">
        <v>0</v>
      </c>
      <c r="F424" s="53">
        <v>0</v>
      </c>
      <c r="G424" s="53">
        <v>0</v>
      </c>
      <c r="H424" s="53">
        <v>0</v>
      </c>
      <c r="I424" s="60">
        <v>0</v>
      </c>
      <c r="J424" s="11"/>
      <c r="K424" s="52">
        <v>0</v>
      </c>
      <c r="L424" s="53">
        <v>0</v>
      </c>
      <c r="M424" s="53">
        <v>0</v>
      </c>
      <c r="N424" s="53">
        <v>0</v>
      </c>
      <c r="O424" s="60">
        <v>0</v>
      </c>
      <c r="P424" s="11"/>
      <c r="Q424" s="52">
        <v>183539334.36000001</v>
      </c>
      <c r="R424" s="53">
        <v>2577909.58</v>
      </c>
      <c r="S424" s="53">
        <v>20156420.09</v>
      </c>
      <c r="T424" s="53">
        <v>577909.57999999996</v>
      </c>
      <c r="U424" s="60">
        <v>160227095.11000001</v>
      </c>
      <c r="V424" s="6"/>
    </row>
    <row r="425" spans="2:22" ht="25.5" customHeight="1">
      <c r="B425" s="1"/>
      <c r="C425" s="57" t="s">
        <v>2475</v>
      </c>
      <c r="D425" s="12"/>
      <c r="E425" s="56">
        <v>0</v>
      </c>
      <c r="F425" s="57">
        <v>0</v>
      </c>
      <c r="G425" s="57">
        <v>0</v>
      </c>
      <c r="H425" s="57">
        <v>0</v>
      </c>
      <c r="I425" s="59">
        <v>0</v>
      </c>
      <c r="J425" s="12"/>
      <c r="K425" s="56">
        <v>18906571195.299999</v>
      </c>
      <c r="L425" s="57">
        <v>0</v>
      </c>
      <c r="M425" s="57">
        <v>0</v>
      </c>
      <c r="N425" s="57">
        <v>17600</v>
      </c>
      <c r="O425" s="59">
        <v>18906553595.299999</v>
      </c>
      <c r="P425" s="12"/>
      <c r="Q425" s="56">
        <v>48488407288.959999</v>
      </c>
      <c r="R425" s="57">
        <v>24244833.149999999</v>
      </c>
      <c r="S425" s="57">
        <v>13055587.16</v>
      </c>
      <c r="T425" s="57">
        <v>13346068.23</v>
      </c>
      <c r="U425" s="59">
        <v>48437760800.419991</v>
      </c>
      <c r="V425" s="6"/>
    </row>
    <row r="426" spans="2:22">
      <c r="B426" s="1"/>
      <c r="C426" s="53" t="s">
        <v>2476</v>
      </c>
      <c r="D426" s="11"/>
      <c r="E426" s="52">
        <v>0</v>
      </c>
      <c r="F426" s="53">
        <v>0</v>
      </c>
      <c r="G426" s="53">
        <v>0</v>
      </c>
      <c r="H426" s="53">
        <v>0</v>
      </c>
      <c r="I426" s="60">
        <v>0</v>
      </c>
      <c r="J426" s="11"/>
      <c r="K426" s="52">
        <v>1263833116.1300001</v>
      </c>
      <c r="L426" s="53">
        <v>0</v>
      </c>
      <c r="M426" s="53">
        <v>0</v>
      </c>
      <c r="N426" s="53">
        <v>0</v>
      </c>
      <c r="O426" s="60">
        <v>1263833116.1300001</v>
      </c>
      <c r="P426" s="11"/>
      <c r="Q426" s="52">
        <v>22301797904.07</v>
      </c>
      <c r="R426" s="53">
        <v>19014849.399999999</v>
      </c>
      <c r="S426" s="53">
        <v>8422282.7899999991</v>
      </c>
      <c r="T426" s="53">
        <v>6899378.4100000001</v>
      </c>
      <c r="U426" s="60">
        <v>22267461393.470001</v>
      </c>
      <c r="V426" s="6"/>
    </row>
    <row r="427" spans="2:22" ht="25.5" customHeight="1">
      <c r="B427" s="1"/>
      <c r="C427" s="57" t="s">
        <v>2477</v>
      </c>
      <c r="D427" s="12"/>
      <c r="E427" s="56">
        <v>0</v>
      </c>
      <c r="F427" s="57">
        <v>0</v>
      </c>
      <c r="G427" s="57">
        <v>0</v>
      </c>
      <c r="H427" s="57">
        <v>0</v>
      </c>
      <c r="I427" s="59">
        <v>0</v>
      </c>
      <c r="J427" s="12"/>
      <c r="K427" s="56">
        <v>10992829618.940001</v>
      </c>
      <c r="L427" s="57">
        <v>0</v>
      </c>
      <c r="M427" s="57">
        <v>0</v>
      </c>
      <c r="N427" s="57">
        <v>17600</v>
      </c>
      <c r="O427" s="59">
        <v>10992812018.940001</v>
      </c>
      <c r="P427" s="12"/>
      <c r="Q427" s="56">
        <v>23112890301.240002</v>
      </c>
      <c r="R427" s="57">
        <v>3237081.82</v>
      </c>
      <c r="S427" s="57">
        <v>3866836.86</v>
      </c>
      <c r="T427" s="57">
        <v>6451207.1399999997</v>
      </c>
      <c r="U427" s="59">
        <v>23099335175.419998</v>
      </c>
      <c r="V427" s="6"/>
    </row>
    <row r="428" spans="2:22" ht="25.5" customHeight="1">
      <c r="B428" s="1"/>
      <c r="C428" s="53" t="s">
        <v>2478</v>
      </c>
      <c r="D428" s="11"/>
      <c r="E428" s="52">
        <v>0</v>
      </c>
      <c r="F428" s="53">
        <v>0</v>
      </c>
      <c r="G428" s="53">
        <v>0</v>
      </c>
      <c r="H428" s="53">
        <v>0</v>
      </c>
      <c r="I428" s="60">
        <v>0</v>
      </c>
      <c r="J428" s="11"/>
      <c r="K428" s="52">
        <v>304698274.57999998</v>
      </c>
      <c r="L428" s="53">
        <v>0</v>
      </c>
      <c r="M428" s="53">
        <v>0</v>
      </c>
      <c r="N428" s="53">
        <v>0</v>
      </c>
      <c r="O428" s="60">
        <v>304698274.57999998</v>
      </c>
      <c r="P428" s="11"/>
      <c r="Q428" s="52">
        <v>1395230360.5</v>
      </c>
      <c r="R428" s="53">
        <v>1114257.45</v>
      </c>
      <c r="S428" s="53">
        <v>540917.85</v>
      </c>
      <c r="T428" s="53">
        <v>65497.42</v>
      </c>
      <c r="U428" s="60">
        <v>1393509687.78</v>
      </c>
      <c r="V428" s="6"/>
    </row>
    <row r="429" spans="2:22" ht="25.5" customHeight="1">
      <c r="B429" s="1"/>
      <c r="C429" s="57" t="s">
        <v>2479</v>
      </c>
      <c r="D429" s="12"/>
      <c r="E429" s="56">
        <v>0</v>
      </c>
      <c r="F429" s="57">
        <v>0</v>
      </c>
      <c r="G429" s="57">
        <v>0</v>
      </c>
      <c r="H429" s="57">
        <v>0</v>
      </c>
      <c r="I429" s="59">
        <v>0</v>
      </c>
      <c r="J429" s="12"/>
      <c r="K429" s="56">
        <v>337326740.83999997</v>
      </c>
      <c r="L429" s="57">
        <v>0</v>
      </c>
      <c r="M429" s="57">
        <v>0</v>
      </c>
      <c r="N429" s="57">
        <v>0</v>
      </c>
      <c r="O429" s="59">
        <v>337326740.83999997</v>
      </c>
      <c r="P429" s="12"/>
      <c r="Q429" s="56">
        <v>719491915.46000004</v>
      </c>
      <c r="R429" s="57">
        <v>784058.24</v>
      </c>
      <c r="S429" s="57">
        <v>142639.42000000001</v>
      </c>
      <c r="T429" s="57">
        <v>28241.41</v>
      </c>
      <c r="U429" s="59">
        <v>718536976.38999999</v>
      </c>
      <c r="V429" s="6"/>
    </row>
    <row r="430" spans="2:22">
      <c r="B430" s="1"/>
      <c r="C430" s="53" t="s">
        <v>2480</v>
      </c>
      <c r="D430" s="11"/>
      <c r="E430" s="52">
        <v>0</v>
      </c>
      <c r="F430" s="53">
        <v>0</v>
      </c>
      <c r="G430" s="53">
        <v>0</v>
      </c>
      <c r="H430" s="53">
        <v>0</v>
      </c>
      <c r="I430" s="60">
        <v>0</v>
      </c>
      <c r="J430" s="11"/>
      <c r="K430" s="52">
        <v>1763107868.29</v>
      </c>
      <c r="L430" s="53">
        <v>0</v>
      </c>
      <c r="M430" s="53">
        <v>0</v>
      </c>
      <c r="N430" s="53">
        <v>0</v>
      </c>
      <c r="O430" s="60">
        <v>1763107868.29</v>
      </c>
      <c r="P430" s="11"/>
      <c r="Q430" s="52">
        <v>113774351.77</v>
      </c>
      <c r="R430" s="53">
        <v>11676</v>
      </c>
      <c r="S430" s="53">
        <v>0</v>
      </c>
      <c r="T430" s="53">
        <v>0</v>
      </c>
      <c r="U430" s="60">
        <v>113762675.77</v>
      </c>
      <c r="V430" s="6"/>
    </row>
    <row r="431" spans="2:22" ht="25.5" customHeight="1">
      <c r="B431" s="1"/>
      <c r="C431" s="57" t="s">
        <v>2481</v>
      </c>
      <c r="D431" s="12"/>
      <c r="E431" s="56">
        <v>0</v>
      </c>
      <c r="F431" s="57">
        <v>0</v>
      </c>
      <c r="G431" s="57">
        <v>0</v>
      </c>
      <c r="H431" s="57">
        <v>0</v>
      </c>
      <c r="I431" s="59">
        <v>0</v>
      </c>
      <c r="J431" s="12"/>
      <c r="K431" s="56">
        <v>4244775576.52</v>
      </c>
      <c r="L431" s="57">
        <v>0</v>
      </c>
      <c r="M431" s="57">
        <v>0</v>
      </c>
      <c r="N431" s="57">
        <v>0</v>
      </c>
      <c r="O431" s="59">
        <v>4244775576.52</v>
      </c>
      <c r="P431" s="12"/>
      <c r="Q431" s="56">
        <v>845222455.91999996</v>
      </c>
      <c r="R431" s="57">
        <v>82910.240000000005</v>
      </c>
      <c r="S431" s="57">
        <v>82910.240000000005</v>
      </c>
      <c r="T431" s="57">
        <v>-98256.15</v>
      </c>
      <c r="U431" s="59">
        <v>845154891.59000003</v>
      </c>
      <c r="V431" s="6"/>
    </row>
    <row r="432" spans="2:22" ht="25.5" customHeight="1">
      <c r="B432" s="1"/>
      <c r="C432" s="53" t="s">
        <v>2482</v>
      </c>
      <c r="D432" s="11"/>
      <c r="E432" s="52">
        <v>0</v>
      </c>
      <c r="F432" s="53">
        <v>0</v>
      </c>
      <c r="G432" s="53">
        <v>0</v>
      </c>
      <c r="H432" s="53">
        <v>0</v>
      </c>
      <c r="I432" s="60">
        <v>0</v>
      </c>
      <c r="J432" s="11"/>
      <c r="K432" s="52">
        <v>38305875.619999997</v>
      </c>
      <c r="L432" s="53">
        <v>0</v>
      </c>
      <c r="M432" s="53">
        <v>0</v>
      </c>
      <c r="N432" s="53">
        <v>0</v>
      </c>
      <c r="O432" s="60">
        <v>38305875.619999997</v>
      </c>
      <c r="P432" s="11"/>
      <c r="Q432" s="52">
        <v>854783999.91999996</v>
      </c>
      <c r="R432" s="53">
        <v>425000</v>
      </c>
      <c r="S432" s="53">
        <v>425000</v>
      </c>
      <c r="T432" s="53">
        <v>441724.77</v>
      </c>
      <c r="U432" s="60">
        <v>853492275.14999998</v>
      </c>
      <c r="V432" s="6"/>
    </row>
    <row r="433" spans="2:22" ht="25.5" customHeight="1">
      <c r="B433" s="1"/>
      <c r="C433" s="57" t="s">
        <v>2483</v>
      </c>
      <c r="D433" s="12"/>
      <c r="E433" s="56">
        <v>0</v>
      </c>
      <c r="F433" s="57">
        <v>0</v>
      </c>
      <c r="G433" s="57">
        <v>0</v>
      </c>
      <c r="H433" s="57">
        <v>0</v>
      </c>
      <c r="I433" s="59">
        <v>0</v>
      </c>
      <c r="J433" s="12"/>
      <c r="K433" s="56">
        <v>8339190.0999999996</v>
      </c>
      <c r="L433" s="57">
        <v>0</v>
      </c>
      <c r="M433" s="57">
        <v>0</v>
      </c>
      <c r="N433" s="57">
        <v>0</v>
      </c>
      <c r="O433" s="59">
        <v>8339190.0999999996</v>
      </c>
      <c r="P433" s="12"/>
      <c r="Q433" s="56">
        <v>563614770.50999999</v>
      </c>
      <c r="R433" s="57">
        <v>235000</v>
      </c>
      <c r="S433" s="57">
        <v>235000</v>
      </c>
      <c r="T433" s="57">
        <v>251724.77</v>
      </c>
      <c r="U433" s="59">
        <v>562893045.74000001</v>
      </c>
      <c r="V433" s="6"/>
    </row>
    <row r="434" spans="2:22" ht="25.5" customHeight="1">
      <c r="B434" s="1"/>
      <c r="C434" s="53" t="s">
        <v>2484</v>
      </c>
      <c r="D434" s="11"/>
      <c r="E434" s="52">
        <v>0</v>
      </c>
      <c r="F434" s="53">
        <v>0</v>
      </c>
      <c r="G434" s="53">
        <v>0</v>
      </c>
      <c r="H434" s="53">
        <v>0</v>
      </c>
      <c r="I434" s="60">
        <v>0</v>
      </c>
      <c r="J434" s="11"/>
      <c r="K434" s="52">
        <v>0</v>
      </c>
      <c r="L434" s="53">
        <v>0</v>
      </c>
      <c r="M434" s="53">
        <v>0</v>
      </c>
      <c r="N434" s="53">
        <v>0</v>
      </c>
      <c r="O434" s="60">
        <v>0</v>
      </c>
      <c r="P434" s="11"/>
      <c r="Q434" s="52">
        <v>58532900.079999998</v>
      </c>
      <c r="R434" s="53">
        <v>190000</v>
      </c>
      <c r="S434" s="53">
        <v>190000</v>
      </c>
      <c r="T434" s="53">
        <v>190000</v>
      </c>
      <c r="U434" s="60">
        <v>57962900.079999998</v>
      </c>
      <c r="V434" s="6"/>
    </row>
    <row r="435" spans="2:22" ht="25.5" customHeight="1">
      <c r="B435" s="1"/>
      <c r="C435" s="57" t="s">
        <v>2485</v>
      </c>
      <c r="D435" s="12"/>
      <c r="E435" s="56">
        <v>0</v>
      </c>
      <c r="F435" s="57">
        <v>0</v>
      </c>
      <c r="G435" s="57">
        <v>0</v>
      </c>
      <c r="H435" s="57">
        <v>0</v>
      </c>
      <c r="I435" s="59">
        <v>0</v>
      </c>
      <c r="J435" s="12"/>
      <c r="K435" s="56">
        <v>25844303.059999999</v>
      </c>
      <c r="L435" s="57">
        <v>0</v>
      </c>
      <c r="M435" s="57">
        <v>0</v>
      </c>
      <c r="N435" s="57">
        <v>0</v>
      </c>
      <c r="O435" s="59">
        <v>25844303.059999999</v>
      </c>
      <c r="P435" s="12"/>
      <c r="Q435" s="56">
        <v>9214388.6799999997</v>
      </c>
      <c r="R435" s="57">
        <v>0</v>
      </c>
      <c r="S435" s="57">
        <v>0</v>
      </c>
      <c r="T435" s="57">
        <v>0</v>
      </c>
      <c r="U435" s="59">
        <v>9214388.6799999997</v>
      </c>
      <c r="V435" s="6"/>
    </row>
    <row r="436" spans="2:22" ht="51" customHeight="1">
      <c r="B436" s="1"/>
      <c r="C436" s="53" t="s">
        <v>2486</v>
      </c>
      <c r="D436" s="11"/>
      <c r="E436" s="52">
        <v>0</v>
      </c>
      <c r="F436" s="53">
        <v>0</v>
      </c>
      <c r="G436" s="53">
        <v>0</v>
      </c>
      <c r="H436" s="53">
        <v>0</v>
      </c>
      <c r="I436" s="60">
        <v>0</v>
      </c>
      <c r="J436" s="11"/>
      <c r="K436" s="52">
        <v>0</v>
      </c>
      <c r="L436" s="53">
        <v>0</v>
      </c>
      <c r="M436" s="53">
        <v>0</v>
      </c>
      <c r="N436" s="53">
        <v>0</v>
      </c>
      <c r="O436" s="60">
        <v>0</v>
      </c>
      <c r="P436" s="11"/>
      <c r="Q436" s="52">
        <v>1224163.6499999999</v>
      </c>
      <c r="R436" s="53">
        <v>0</v>
      </c>
      <c r="S436" s="53">
        <v>0</v>
      </c>
      <c r="T436" s="53">
        <v>0</v>
      </c>
      <c r="U436" s="60">
        <v>1224163.6499999999</v>
      </c>
      <c r="V436" s="6"/>
    </row>
    <row r="437" spans="2:22" ht="25.5" customHeight="1">
      <c r="B437" s="1"/>
      <c r="C437" s="57" t="s">
        <v>2487</v>
      </c>
      <c r="D437" s="12"/>
      <c r="E437" s="56">
        <v>0</v>
      </c>
      <c r="F437" s="57">
        <v>0</v>
      </c>
      <c r="G437" s="57">
        <v>0</v>
      </c>
      <c r="H437" s="57">
        <v>0</v>
      </c>
      <c r="I437" s="59">
        <v>0</v>
      </c>
      <c r="J437" s="12"/>
      <c r="K437" s="56">
        <v>0</v>
      </c>
      <c r="L437" s="57">
        <v>0</v>
      </c>
      <c r="M437" s="57">
        <v>0</v>
      </c>
      <c r="N437" s="57">
        <v>0</v>
      </c>
      <c r="O437" s="59">
        <v>0</v>
      </c>
      <c r="P437" s="12"/>
      <c r="Q437" s="56">
        <v>108110551</v>
      </c>
      <c r="R437" s="57">
        <v>0</v>
      </c>
      <c r="S437" s="57">
        <v>0</v>
      </c>
      <c r="T437" s="57">
        <v>0</v>
      </c>
      <c r="U437" s="59">
        <v>108110551</v>
      </c>
      <c r="V437" s="6"/>
    </row>
    <row r="438" spans="2:22" ht="25.5" customHeight="1">
      <c r="B438" s="1"/>
      <c r="C438" s="53" t="s">
        <v>2488</v>
      </c>
      <c r="D438" s="11"/>
      <c r="E438" s="52">
        <v>0</v>
      </c>
      <c r="F438" s="53">
        <v>0</v>
      </c>
      <c r="G438" s="53">
        <v>0</v>
      </c>
      <c r="H438" s="53">
        <v>0</v>
      </c>
      <c r="I438" s="60">
        <v>0</v>
      </c>
      <c r="J438" s="11"/>
      <c r="K438" s="52">
        <v>4122382.46</v>
      </c>
      <c r="L438" s="53">
        <v>0</v>
      </c>
      <c r="M438" s="53">
        <v>0</v>
      </c>
      <c r="N438" s="53">
        <v>0</v>
      </c>
      <c r="O438" s="60">
        <v>4122382.46</v>
      </c>
      <c r="P438" s="11"/>
      <c r="Q438" s="52">
        <v>114087226</v>
      </c>
      <c r="R438" s="53">
        <v>0</v>
      </c>
      <c r="S438" s="53">
        <v>0</v>
      </c>
      <c r="T438" s="53">
        <v>0</v>
      </c>
      <c r="U438" s="60">
        <v>114087226</v>
      </c>
      <c r="V438" s="6"/>
    </row>
    <row r="439" spans="2:22" ht="25.5" customHeight="1">
      <c r="B439" s="1"/>
      <c r="C439" s="57" t="s">
        <v>2489</v>
      </c>
      <c r="D439" s="12"/>
      <c r="E439" s="56">
        <v>0</v>
      </c>
      <c r="F439" s="57">
        <v>0</v>
      </c>
      <c r="G439" s="57">
        <v>0</v>
      </c>
      <c r="H439" s="57">
        <v>0</v>
      </c>
      <c r="I439" s="59">
        <v>0</v>
      </c>
      <c r="J439" s="12"/>
      <c r="K439" s="56">
        <v>7098076322.4700003</v>
      </c>
      <c r="L439" s="57">
        <v>0</v>
      </c>
      <c r="M439" s="57">
        <v>0</v>
      </c>
      <c r="N439" s="57">
        <v>250809</v>
      </c>
      <c r="O439" s="59">
        <v>7097825513.4700003</v>
      </c>
      <c r="P439" s="12"/>
      <c r="Q439" s="56">
        <v>9188787105.6499996</v>
      </c>
      <c r="R439" s="57">
        <v>5198716.4000000004</v>
      </c>
      <c r="S439" s="57">
        <v>7315774.4100000001</v>
      </c>
      <c r="T439" s="57">
        <v>17803217.789999999</v>
      </c>
      <c r="U439" s="59">
        <v>9158469397.0499992</v>
      </c>
      <c r="V439" s="6"/>
    </row>
    <row r="440" spans="2:22">
      <c r="B440" s="1"/>
      <c r="C440" s="53" t="s">
        <v>2490</v>
      </c>
      <c r="D440" s="11"/>
      <c r="E440" s="52">
        <v>0</v>
      </c>
      <c r="F440" s="53">
        <v>0</v>
      </c>
      <c r="G440" s="53">
        <v>0</v>
      </c>
      <c r="H440" s="53">
        <v>0</v>
      </c>
      <c r="I440" s="60">
        <v>0</v>
      </c>
      <c r="J440" s="11"/>
      <c r="K440" s="52">
        <v>5450776045.2700005</v>
      </c>
      <c r="L440" s="53">
        <v>0</v>
      </c>
      <c r="M440" s="53">
        <v>0</v>
      </c>
      <c r="N440" s="53">
        <v>0</v>
      </c>
      <c r="O440" s="60">
        <v>5450776045.2700005</v>
      </c>
      <c r="P440" s="11"/>
      <c r="Q440" s="52">
        <v>5919219843.6899996</v>
      </c>
      <c r="R440" s="53">
        <v>3220486.56</v>
      </c>
      <c r="S440" s="53">
        <v>1416191.66</v>
      </c>
      <c r="T440" s="53">
        <v>12916286.25</v>
      </c>
      <c r="U440" s="60">
        <v>5901666879.2199993</v>
      </c>
      <c r="V440" s="6"/>
    </row>
    <row r="441" spans="2:22" ht="25.5" customHeight="1">
      <c r="B441" s="1"/>
      <c r="C441" s="57" t="s">
        <v>2491</v>
      </c>
      <c r="D441" s="12"/>
      <c r="E441" s="56">
        <v>0</v>
      </c>
      <c r="F441" s="57">
        <v>0</v>
      </c>
      <c r="G441" s="57">
        <v>0</v>
      </c>
      <c r="H441" s="57">
        <v>0</v>
      </c>
      <c r="I441" s="59">
        <v>0</v>
      </c>
      <c r="J441" s="12"/>
      <c r="K441" s="56">
        <v>75658349.519999996</v>
      </c>
      <c r="L441" s="57">
        <v>0</v>
      </c>
      <c r="M441" s="57">
        <v>0</v>
      </c>
      <c r="N441" s="57">
        <v>0</v>
      </c>
      <c r="O441" s="59">
        <v>75658349.519999996</v>
      </c>
      <c r="P441" s="12"/>
      <c r="Q441" s="56">
        <v>42405674.350000001</v>
      </c>
      <c r="R441" s="57">
        <v>0</v>
      </c>
      <c r="S441" s="57">
        <v>5495909.7400000002</v>
      </c>
      <c r="T441" s="57">
        <v>1764</v>
      </c>
      <c r="U441" s="59">
        <v>36908000.609999999</v>
      </c>
      <c r="V441" s="6"/>
    </row>
    <row r="442" spans="2:22" ht="25.5" customHeight="1">
      <c r="B442" s="1"/>
      <c r="C442" s="53" t="s">
        <v>2492</v>
      </c>
      <c r="D442" s="11"/>
      <c r="E442" s="52">
        <v>0</v>
      </c>
      <c r="F442" s="53">
        <v>0</v>
      </c>
      <c r="G442" s="53">
        <v>0</v>
      </c>
      <c r="H442" s="53">
        <v>0</v>
      </c>
      <c r="I442" s="60">
        <v>0</v>
      </c>
      <c r="J442" s="11"/>
      <c r="K442" s="52">
        <v>1113115739.27</v>
      </c>
      <c r="L442" s="53">
        <v>0</v>
      </c>
      <c r="M442" s="53">
        <v>0</v>
      </c>
      <c r="N442" s="53">
        <v>0</v>
      </c>
      <c r="O442" s="60">
        <v>1113115739.27</v>
      </c>
      <c r="P442" s="11"/>
      <c r="Q442" s="52">
        <v>2309980028.9400001</v>
      </c>
      <c r="R442" s="53">
        <v>1588339.8</v>
      </c>
      <c r="S442" s="53">
        <v>445847.8</v>
      </c>
      <c r="T442" s="53">
        <v>2863881.5</v>
      </c>
      <c r="U442" s="60">
        <v>2305081959.8400002</v>
      </c>
      <c r="V442" s="6"/>
    </row>
    <row r="443" spans="2:22" ht="25.5" customHeight="1">
      <c r="B443" s="1"/>
      <c r="C443" s="57" t="s">
        <v>2493</v>
      </c>
      <c r="D443" s="12"/>
      <c r="E443" s="56">
        <v>0</v>
      </c>
      <c r="F443" s="57">
        <v>0</v>
      </c>
      <c r="G443" s="57">
        <v>0</v>
      </c>
      <c r="H443" s="57">
        <v>0</v>
      </c>
      <c r="I443" s="59">
        <v>0</v>
      </c>
      <c r="J443" s="12"/>
      <c r="K443" s="56">
        <v>22835370.140000001</v>
      </c>
      <c r="L443" s="57">
        <v>0</v>
      </c>
      <c r="M443" s="57">
        <v>0</v>
      </c>
      <c r="N443" s="57">
        <v>0</v>
      </c>
      <c r="O443" s="59">
        <v>22835370.140000001</v>
      </c>
      <c r="P443" s="12"/>
      <c r="Q443" s="56">
        <v>563170618.62</v>
      </c>
      <c r="R443" s="57">
        <v>389890.04</v>
      </c>
      <c r="S443" s="57">
        <v>104484.29</v>
      </c>
      <c r="T443" s="57">
        <v>996238.37</v>
      </c>
      <c r="U443" s="59">
        <v>561680005.91999996</v>
      </c>
      <c r="V443" s="6"/>
    </row>
    <row r="444" spans="2:22" ht="25.5" customHeight="1">
      <c r="B444" s="1"/>
      <c r="C444" s="53" t="s">
        <v>2494</v>
      </c>
      <c r="D444" s="11"/>
      <c r="E444" s="52">
        <v>0</v>
      </c>
      <c r="F444" s="53">
        <v>0</v>
      </c>
      <c r="G444" s="53">
        <v>0</v>
      </c>
      <c r="H444" s="53">
        <v>0</v>
      </c>
      <c r="I444" s="60">
        <v>0</v>
      </c>
      <c r="J444" s="11"/>
      <c r="K444" s="52">
        <v>435690818.26999998</v>
      </c>
      <c r="L444" s="53">
        <v>0</v>
      </c>
      <c r="M444" s="53">
        <v>0</v>
      </c>
      <c r="N444" s="53">
        <v>250809</v>
      </c>
      <c r="O444" s="60">
        <v>435440009.26999998</v>
      </c>
      <c r="P444" s="11"/>
      <c r="Q444" s="52">
        <v>354010940.05000001</v>
      </c>
      <c r="R444" s="53">
        <v>0</v>
      </c>
      <c r="S444" s="53">
        <v>-146659.07999999999</v>
      </c>
      <c r="T444" s="53">
        <v>1025047.67</v>
      </c>
      <c r="U444" s="60">
        <v>353132551.45999998</v>
      </c>
      <c r="V444" s="6"/>
    </row>
    <row r="445" spans="2:22" ht="25.5" customHeight="1">
      <c r="B445" s="1"/>
      <c r="C445" s="46" t="s">
        <v>2495</v>
      </c>
      <c r="D445" s="12"/>
      <c r="E445" s="56">
        <v>0</v>
      </c>
      <c r="F445" s="57">
        <v>0</v>
      </c>
      <c r="G445" s="57">
        <v>0</v>
      </c>
      <c r="H445" s="57">
        <v>0</v>
      </c>
      <c r="I445" s="59">
        <v>0</v>
      </c>
      <c r="J445" s="12"/>
      <c r="K445" s="56">
        <v>0</v>
      </c>
      <c r="L445" s="57">
        <v>0</v>
      </c>
      <c r="M445" s="57">
        <v>0</v>
      </c>
      <c r="N445" s="57">
        <v>0</v>
      </c>
      <c r="O445" s="59">
        <v>0</v>
      </c>
      <c r="P445" s="12"/>
      <c r="Q445" s="56">
        <v>6523683.9500000002</v>
      </c>
      <c r="R445" s="57">
        <v>2767909.36</v>
      </c>
      <c r="S445" s="57">
        <v>1331856.25</v>
      </c>
      <c r="T445" s="57">
        <v>-246489.77</v>
      </c>
      <c r="U445" s="59">
        <v>2670408.11</v>
      </c>
      <c r="V445" s="6"/>
    </row>
    <row r="446" spans="2:22">
      <c r="B446" s="1"/>
      <c r="C446" s="53" t="s">
        <v>2496</v>
      </c>
      <c r="D446" s="11"/>
      <c r="E446" s="52">
        <v>0</v>
      </c>
      <c r="F446" s="53">
        <v>0</v>
      </c>
      <c r="G446" s="53">
        <v>0</v>
      </c>
      <c r="H446" s="53">
        <v>0</v>
      </c>
      <c r="I446" s="60">
        <v>0</v>
      </c>
      <c r="J446" s="11"/>
      <c r="K446" s="52">
        <v>0</v>
      </c>
      <c r="L446" s="53">
        <v>0</v>
      </c>
      <c r="M446" s="53">
        <v>0</v>
      </c>
      <c r="N446" s="53">
        <v>0</v>
      </c>
      <c r="O446" s="60">
        <v>0</v>
      </c>
      <c r="P446" s="11"/>
      <c r="Q446" s="52">
        <v>1413956.84</v>
      </c>
      <c r="R446" s="53">
        <v>0</v>
      </c>
      <c r="S446" s="53">
        <v>0</v>
      </c>
      <c r="T446" s="53">
        <v>0</v>
      </c>
      <c r="U446" s="60">
        <v>1413956.84</v>
      </c>
      <c r="V446" s="6"/>
    </row>
    <row r="447" spans="2:22" ht="25.5" customHeight="1">
      <c r="B447" s="1"/>
      <c r="C447" s="57" t="s">
        <v>2497</v>
      </c>
      <c r="D447" s="12"/>
      <c r="E447" s="56">
        <v>0</v>
      </c>
      <c r="F447" s="57">
        <v>0</v>
      </c>
      <c r="G447" s="57">
        <v>0</v>
      </c>
      <c r="H447" s="57">
        <v>0</v>
      </c>
      <c r="I447" s="59">
        <v>0</v>
      </c>
      <c r="J447" s="12"/>
      <c r="K447" s="56">
        <v>487368921.66000003</v>
      </c>
      <c r="L447" s="57">
        <v>0</v>
      </c>
      <c r="M447" s="57">
        <v>0</v>
      </c>
      <c r="N447" s="57">
        <v>0</v>
      </c>
      <c r="O447" s="59">
        <v>487368921.66000003</v>
      </c>
      <c r="P447" s="12"/>
      <c r="Q447" s="56">
        <v>1225763711.3699999</v>
      </c>
      <c r="R447" s="57">
        <v>4013335.24</v>
      </c>
      <c r="S447" s="57">
        <v>790000</v>
      </c>
      <c r="T447" s="57">
        <v>4040001</v>
      </c>
      <c r="U447" s="59">
        <v>1216920375.1300001</v>
      </c>
      <c r="V447" s="6"/>
    </row>
    <row r="448" spans="2:22" ht="51" customHeight="1">
      <c r="B448" s="1"/>
      <c r="C448" s="53" t="s">
        <v>2498</v>
      </c>
      <c r="D448" s="11"/>
      <c r="E448" s="52">
        <v>0</v>
      </c>
      <c r="F448" s="53">
        <v>0</v>
      </c>
      <c r="G448" s="53">
        <v>0</v>
      </c>
      <c r="H448" s="53">
        <v>0</v>
      </c>
      <c r="I448" s="60">
        <v>0</v>
      </c>
      <c r="J448" s="11"/>
      <c r="K448" s="52">
        <v>5179981718.8999996</v>
      </c>
      <c r="L448" s="53">
        <v>0</v>
      </c>
      <c r="M448" s="53">
        <v>0</v>
      </c>
      <c r="N448" s="53">
        <v>0</v>
      </c>
      <c r="O448" s="60">
        <v>5179981718.8999996</v>
      </c>
      <c r="P448" s="11"/>
      <c r="Q448" s="52">
        <v>6944252264.3100004</v>
      </c>
      <c r="R448" s="53">
        <v>2303836.6800000002</v>
      </c>
      <c r="S448" s="53">
        <v>25092361.550000001</v>
      </c>
      <c r="T448" s="53">
        <v>51452022.479999997</v>
      </c>
      <c r="U448" s="60">
        <v>6865404043.6000004</v>
      </c>
      <c r="V448" s="6"/>
    </row>
    <row r="449" spans="2:22" ht="25.5" customHeight="1">
      <c r="B449" s="1"/>
      <c r="C449" s="57" t="s">
        <v>2499</v>
      </c>
      <c r="D449" s="12"/>
      <c r="E449" s="56">
        <v>0</v>
      </c>
      <c r="F449" s="57">
        <v>0</v>
      </c>
      <c r="G449" s="57">
        <v>0</v>
      </c>
      <c r="H449" s="57">
        <v>0</v>
      </c>
      <c r="I449" s="59">
        <v>0</v>
      </c>
      <c r="J449" s="12"/>
      <c r="K449" s="56">
        <v>1098931860.2</v>
      </c>
      <c r="L449" s="57">
        <v>0</v>
      </c>
      <c r="M449" s="57">
        <v>0</v>
      </c>
      <c r="N449" s="57">
        <v>-2304525.38</v>
      </c>
      <c r="O449" s="59">
        <v>1101236385.5799999</v>
      </c>
      <c r="P449" s="12"/>
      <c r="Q449" s="56">
        <v>897979766.82000005</v>
      </c>
      <c r="R449" s="57">
        <v>406090</v>
      </c>
      <c r="S449" s="57">
        <v>262500</v>
      </c>
      <c r="T449" s="57">
        <v>704627.56</v>
      </c>
      <c r="U449" s="59">
        <v>896606549.25999999</v>
      </c>
      <c r="V449" s="6"/>
    </row>
    <row r="450" spans="2:22" ht="25.5" customHeight="1">
      <c r="B450" s="1"/>
      <c r="C450" s="53" t="s">
        <v>2500</v>
      </c>
      <c r="D450" s="11"/>
      <c r="E450" s="52">
        <v>0</v>
      </c>
      <c r="F450" s="53">
        <v>0</v>
      </c>
      <c r="G450" s="53">
        <v>0</v>
      </c>
      <c r="H450" s="53">
        <v>0</v>
      </c>
      <c r="I450" s="60">
        <v>0</v>
      </c>
      <c r="J450" s="11"/>
      <c r="K450" s="52">
        <v>17073515.620000001</v>
      </c>
      <c r="L450" s="53">
        <v>0</v>
      </c>
      <c r="M450" s="53">
        <v>0</v>
      </c>
      <c r="N450" s="53">
        <v>0</v>
      </c>
      <c r="O450" s="60">
        <v>17073515.620000001</v>
      </c>
      <c r="P450" s="11"/>
      <c r="Q450" s="52">
        <v>164870152.53</v>
      </c>
      <c r="R450" s="53">
        <v>97500</v>
      </c>
      <c r="S450" s="53">
        <v>97500</v>
      </c>
      <c r="T450" s="53">
        <v>-506500</v>
      </c>
      <c r="U450" s="60">
        <v>165181652.53</v>
      </c>
      <c r="V450" s="6"/>
    </row>
    <row r="451" spans="2:22" ht="25.5" customHeight="1">
      <c r="B451" s="1"/>
      <c r="C451" s="57" t="s">
        <v>2501</v>
      </c>
      <c r="D451" s="12"/>
      <c r="E451" s="56">
        <v>0</v>
      </c>
      <c r="F451" s="57">
        <v>0</v>
      </c>
      <c r="G451" s="57">
        <v>0</v>
      </c>
      <c r="H451" s="57">
        <v>0</v>
      </c>
      <c r="I451" s="59">
        <v>0</v>
      </c>
      <c r="J451" s="12"/>
      <c r="K451" s="56">
        <v>181759670.47999999</v>
      </c>
      <c r="L451" s="57">
        <v>0</v>
      </c>
      <c r="M451" s="57">
        <v>0</v>
      </c>
      <c r="N451" s="57">
        <v>-2224469.2200000002</v>
      </c>
      <c r="O451" s="59">
        <v>183984139.69999999</v>
      </c>
      <c r="P451" s="12"/>
      <c r="Q451" s="56">
        <v>45187243.780000001</v>
      </c>
      <c r="R451" s="57">
        <v>0</v>
      </c>
      <c r="S451" s="57">
        <v>0</v>
      </c>
      <c r="T451" s="57">
        <v>19962.61</v>
      </c>
      <c r="U451" s="59">
        <v>45167281.170000002</v>
      </c>
      <c r="V451" s="6"/>
    </row>
    <row r="452" spans="2:22" ht="25.5" customHeight="1">
      <c r="B452" s="1"/>
      <c r="C452" s="53" t="s">
        <v>2502</v>
      </c>
      <c r="D452" s="11"/>
      <c r="E452" s="52">
        <v>0</v>
      </c>
      <c r="F452" s="53">
        <v>0</v>
      </c>
      <c r="G452" s="53">
        <v>0</v>
      </c>
      <c r="H452" s="53">
        <v>0</v>
      </c>
      <c r="I452" s="60">
        <v>0</v>
      </c>
      <c r="J452" s="11"/>
      <c r="K452" s="52">
        <v>6038767.8099999996</v>
      </c>
      <c r="L452" s="53">
        <v>0</v>
      </c>
      <c r="M452" s="53">
        <v>0</v>
      </c>
      <c r="N452" s="53">
        <v>0</v>
      </c>
      <c r="O452" s="60">
        <v>6038767.8099999996</v>
      </c>
      <c r="P452" s="11"/>
      <c r="Q452" s="52">
        <v>110367021</v>
      </c>
      <c r="R452" s="53">
        <v>0</v>
      </c>
      <c r="S452" s="53">
        <v>0</v>
      </c>
      <c r="T452" s="53">
        <v>43165.95</v>
      </c>
      <c r="U452" s="60">
        <v>110323855.05</v>
      </c>
      <c r="V452" s="6"/>
    </row>
    <row r="453" spans="2:22" ht="25.5" customHeight="1">
      <c r="B453" s="1"/>
      <c r="C453" s="57" t="s">
        <v>2503</v>
      </c>
      <c r="D453" s="12"/>
      <c r="E453" s="56">
        <v>0</v>
      </c>
      <c r="F453" s="57">
        <v>0</v>
      </c>
      <c r="G453" s="57">
        <v>0</v>
      </c>
      <c r="H453" s="57">
        <v>0</v>
      </c>
      <c r="I453" s="59">
        <v>0</v>
      </c>
      <c r="J453" s="12"/>
      <c r="K453" s="56">
        <v>25527418.920000002</v>
      </c>
      <c r="L453" s="57">
        <v>0</v>
      </c>
      <c r="M453" s="57">
        <v>0</v>
      </c>
      <c r="N453" s="57">
        <v>0</v>
      </c>
      <c r="O453" s="59">
        <v>25527418.920000002</v>
      </c>
      <c r="P453" s="12"/>
      <c r="Q453" s="56">
        <v>1684870.6</v>
      </c>
      <c r="R453" s="57">
        <v>0</v>
      </c>
      <c r="S453" s="57">
        <v>0</v>
      </c>
      <c r="T453" s="57">
        <v>0</v>
      </c>
      <c r="U453" s="59">
        <v>1684870.6</v>
      </c>
      <c r="V453" s="6"/>
    </row>
    <row r="454" spans="2:22" ht="25.5" customHeight="1">
      <c r="B454" s="1"/>
      <c r="C454" s="53" t="s">
        <v>2504</v>
      </c>
      <c r="D454" s="11"/>
      <c r="E454" s="52">
        <v>0</v>
      </c>
      <c r="F454" s="53">
        <v>0</v>
      </c>
      <c r="G454" s="53">
        <v>0</v>
      </c>
      <c r="H454" s="53">
        <v>0</v>
      </c>
      <c r="I454" s="60">
        <v>0</v>
      </c>
      <c r="J454" s="11"/>
      <c r="K454" s="52">
        <v>1112291.08</v>
      </c>
      <c r="L454" s="53">
        <v>0</v>
      </c>
      <c r="M454" s="53">
        <v>0</v>
      </c>
      <c r="N454" s="53">
        <v>0</v>
      </c>
      <c r="O454" s="60">
        <v>1112291.08</v>
      </c>
      <c r="P454" s="11"/>
      <c r="Q454" s="52">
        <v>34608741.840000004</v>
      </c>
      <c r="R454" s="53">
        <v>0</v>
      </c>
      <c r="S454" s="53">
        <v>0</v>
      </c>
      <c r="T454" s="53">
        <v>0</v>
      </c>
      <c r="U454" s="60">
        <v>34608741.840000004</v>
      </c>
      <c r="V454" s="6"/>
    </row>
    <row r="455" spans="2:22">
      <c r="B455" s="1"/>
      <c r="C455" s="57" t="s">
        <v>2505</v>
      </c>
      <c r="D455" s="12"/>
      <c r="E455" s="56">
        <v>0</v>
      </c>
      <c r="F455" s="57">
        <v>0</v>
      </c>
      <c r="G455" s="57">
        <v>0</v>
      </c>
      <c r="H455" s="57">
        <v>0</v>
      </c>
      <c r="I455" s="59">
        <v>0</v>
      </c>
      <c r="J455" s="12"/>
      <c r="K455" s="56">
        <v>867420196.28999996</v>
      </c>
      <c r="L455" s="57">
        <v>0</v>
      </c>
      <c r="M455" s="57">
        <v>0</v>
      </c>
      <c r="N455" s="57">
        <v>-80056.160000000003</v>
      </c>
      <c r="O455" s="59">
        <v>867500252.45000005</v>
      </c>
      <c r="P455" s="12"/>
      <c r="Q455" s="56">
        <v>541261737.07000005</v>
      </c>
      <c r="R455" s="57">
        <v>308590</v>
      </c>
      <c r="S455" s="57">
        <v>165000</v>
      </c>
      <c r="T455" s="57">
        <v>1147999</v>
      </c>
      <c r="U455" s="59">
        <v>539640148.07000005</v>
      </c>
      <c r="V455" s="6"/>
    </row>
    <row r="456" spans="2:22">
      <c r="B456" s="1"/>
      <c r="C456" s="53" t="s">
        <v>2506</v>
      </c>
      <c r="D456" s="11"/>
      <c r="E456" s="52">
        <v>0</v>
      </c>
      <c r="F456" s="53">
        <v>0</v>
      </c>
      <c r="G456" s="53">
        <v>0</v>
      </c>
      <c r="H456" s="53">
        <v>0</v>
      </c>
      <c r="I456" s="60">
        <v>0</v>
      </c>
      <c r="J456" s="11"/>
      <c r="K456" s="52">
        <v>81127280.480000004</v>
      </c>
      <c r="L456" s="53">
        <v>0</v>
      </c>
      <c r="M456" s="53">
        <v>0</v>
      </c>
      <c r="N456" s="53">
        <v>-87165.6</v>
      </c>
      <c r="O456" s="60">
        <v>81214446.079999998</v>
      </c>
      <c r="P456" s="11"/>
      <c r="Q456" s="52">
        <v>50680690.579999998</v>
      </c>
      <c r="R456" s="53">
        <v>0</v>
      </c>
      <c r="S456" s="53">
        <v>0</v>
      </c>
      <c r="T456" s="53">
        <v>0</v>
      </c>
      <c r="U456" s="60">
        <v>50680690.579999998</v>
      </c>
      <c r="V456" s="6"/>
    </row>
    <row r="457" spans="2:22" ht="25.5" customHeight="1">
      <c r="B457" s="1"/>
      <c r="C457" s="57" t="s">
        <v>2507</v>
      </c>
      <c r="D457" s="12"/>
      <c r="E457" s="56">
        <v>0</v>
      </c>
      <c r="F457" s="57">
        <v>0</v>
      </c>
      <c r="G457" s="57">
        <v>0</v>
      </c>
      <c r="H457" s="57">
        <v>0</v>
      </c>
      <c r="I457" s="59">
        <v>0</v>
      </c>
      <c r="J457" s="12"/>
      <c r="K457" s="56">
        <v>19697478.559999999</v>
      </c>
      <c r="L457" s="57">
        <v>0</v>
      </c>
      <c r="M457" s="57">
        <v>0</v>
      </c>
      <c r="N457" s="57">
        <v>0</v>
      </c>
      <c r="O457" s="59">
        <v>19697478.559999999</v>
      </c>
      <c r="P457" s="12"/>
      <c r="Q457" s="56">
        <v>2292711852.4499998</v>
      </c>
      <c r="R457" s="57">
        <v>2347899.29</v>
      </c>
      <c r="S457" s="57">
        <v>10221668.960000001</v>
      </c>
      <c r="T457" s="57">
        <v>235465.75</v>
      </c>
      <c r="U457" s="59">
        <v>2279906818.4499998</v>
      </c>
      <c r="V457" s="6"/>
    </row>
    <row r="458" spans="2:22">
      <c r="B458" s="1"/>
      <c r="C458" s="53" t="s">
        <v>2508</v>
      </c>
      <c r="D458" s="11"/>
      <c r="E458" s="52">
        <v>0</v>
      </c>
      <c r="F458" s="53">
        <v>0</v>
      </c>
      <c r="G458" s="53">
        <v>0</v>
      </c>
      <c r="H458" s="53">
        <v>0</v>
      </c>
      <c r="I458" s="60">
        <v>0</v>
      </c>
      <c r="J458" s="11"/>
      <c r="K458" s="52">
        <v>7418318138.3500004</v>
      </c>
      <c r="L458" s="53">
        <v>0</v>
      </c>
      <c r="M458" s="53">
        <v>0</v>
      </c>
      <c r="N458" s="53">
        <v>0</v>
      </c>
      <c r="O458" s="60">
        <v>7418318138.3500004</v>
      </c>
      <c r="P458" s="11"/>
      <c r="Q458" s="52">
        <v>4713193279.5299997</v>
      </c>
      <c r="R458" s="53">
        <v>4500286</v>
      </c>
      <c r="S458" s="53">
        <v>1888286.02</v>
      </c>
      <c r="T458" s="53">
        <v>1946079.5</v>
      </c>
      <c r="U458" s="60">
        <v>4704858628.0099993</v>
      </c>
      <c r="V458" s="6"/>
    </row>
    <row r="459" spans="2:22" ht="25.5" customHeight="1">
      <c r="B459" s="1"/>
      <c r="C459" s="57" t="s">
        <v>2509</v>
      </c>
      <c r="D459" s="12"/>
      <c r="E459" s="56">
        <v>35119973.840000004</v>
      </c>
      <c r="F459" s="57">
        <v>0</v>
      </c>
      <c r="G459" s="57">
        <v>0</v>
      </c>
      <c r="H459" s="57">
        <v>-8883342.7699999996</v>
      </c>
      <c r="I459" s="59">
        <v>26236631.07</v>
      </c>
      <c r="J459" s="12"/>
      <c r="K459" s="56">
        <v>68145802.859999999</v>
      </c>
      <c r="L459" s="57">
        <v>0</v>
      </c>
      <c r="M459" s="57">
        <v>0</v>
      </c>
      <c r="N459" s="57">
        <v>0</v>
      </c>
      <c r="O459" s="59">
        <v>68145802.859999999</v>
      </c>
      <c r="P459" s="12"/>
      <c r="Q459" s="56">
        <v>143979519008.25</v>
      </c>
      <c r="R459" s="57">
        <v>694386536.72000003</v>
      </c>
      <c r="S459" s="57">
        <v>24070244753.91</v>
      </c>
      <c r="T459" s="57">
        <v>405714558.72000003</v>
      </c>
      <c r="U459" s="59">
        <v>118809173158.89999</v>
      </c>
      <c r="V459" s="6"/>
    </row>
    <row r="460" spans="2:22" ht="25.5" customHeight="1">
      <c r="B460" s="1"/>
      <c r="C460" s="53" t="s">
        <v>2510</v>
      </c>
      <c r="D460" s="11"/>
      <c r="E460" s="52">
        <v>35119973.840000004</v>
      </c>
      <c r="F460" s="53">
        <v>0</v>
      </c>
      <c r="G460" s="53">
        <v>0</v>
      </c>
      <c r="H460" s="53">
        <v>-8883342.7699999996</v>
      </c>
      <c r="I460" s="60">
        <v>26236631.07</v>
      </c>
      <c r="J460" s="11"/>
      <c r="K460" s="52">
        <v>15512.32</v>
      </c>
      <c r="L460" s="53">
        <v>0</v>
      </c>
      <c r="M460" s="53">
        <v>0</v>
      </c>
      <c r="N460" s="53">
        <v>0</v>
      </c>
      <c r="O460" s="60">
        <v>15512.32</v>
      </c>
      <c r="P460" s="11"/>
      <c r="Q460" s="52">
        <v>752827335.10000002</v>
      </c>
      <c r="R460" s="53">
        <v>-7214157.1699999999</v>
      </c>
      <c r="S460" s="53">
        <v>14611976.93</v>
      </c>
      <c r="T460" s="53">
        <v>146327.6</v>
      </c>
      <c r="U460" s="60">
        <v>745283187.74000001</v>
      </c>
      <c r="V460" s="6"/>
    </row>
    <row r="461" spans="2:22" ht="25.5" customHeight="1">
      <c r="B461" s="1"/>
      <c r="C461" s="57" t="s">
        <v>2511</v>
      </c>
      <c r="D461" s="12"/>
      <c r="E461" s="56">
        <v>0</v>
      </c>
      <c r="F461" s="57">
        <v>0</v>
      </c>
      <c r="G461" s="57">
        <v>0</v>
      </c>
      <c r="H461" s="57">
        <v>0</v>
      </c>
      <c r="I461" s="59">
        <v>0</v>
      </c>
      <c r="J461" s="12"/>
      <c r="K461" s="56">
        <v>68130290.540000007</v>
      </c>
      <c r="L461" s="57">
        <v>0</v>
      </c>
      <c r="M461" s="57">
        <v>0</v>
      </c>
      <c r="N461" s="57">
        <v>0</v>
      </c>
      <c r="O461" s="59">
        <v>68130290.540000007</v>
      </c>
      <c r="P461" s="12"/>
      <c r="Q461" s="56">
        <v>143226691673.14999</v>
      </c>
      <c r="R461" s="57">
        <v>701600693.88999999</v>
      </c>
      <c r="S461" s="57">
        <v>24055632776.98</v>
      </c>
      <c r="T461" s="57">
        <v>405568231.12</v>
      </c>
      <c r="U461" s="59">
        <v>118063889971.16</v>
      </c>
      <c r="V461" s="6"/>
    </row>
    <row r="462" spans="2:22">
      <c r="B462" s="1"/>
      <c r="C462" s="53" t="s">
        <v>2512</v>
      </c>
      <c r="D462" s="11"/>
      <c r="E462" s="52">
        <v>0</v>
      </c>
      <c r="F462" s="53">
        <v>0</v>
      </c>
      <c r="G462" s="53">
        <v>0</v>
      </c>
      <c r="H462" s="53">
        <v>0</v>
      </c>
      <c r="I462" s="60">
        <v>0</v>
      </c>
      <c r="J462" s="11"/>
      <c r="K462" s="52">
        <v>0</v>
      </c>
      <c r="L462" s="53">
        <v>0</v>
      </c>
      <c r="M462" s="53">
        <v>0</v>
      </c>
      <c r="N462" s="53">
        <v>0</v>
      </c>
      <c r="O462" s="60">
        <v>0</v>
      </c>
      <c r="P462" s="11"/>
      <c r="Q462" s="52">
        <v>133552854080.17</v>
      </c>
      <c r="R462" s="53">
        <v>693557117.82000005</v>
      </c>
      <c r="S462" s="53">
        <v>24052692466.919998</v>
      </c>
      <c r="T462" s="53">
        <v>399280654.45999998</v>
      </c>
      <c r="U462" s="60">
        <v>108407323840.97</v>
      </c>
      <c r="V462" s="6"/>
    </row>
    <row r="463" spans="2:22">
      <c r="B463" s="1"/>
      <c r="C463" s="57" t="s">
        <v>2513</v>
      </c>
      <c r="D463" s="12"/>
      <c r="E463" s="56">
        <v>0</v>
      </c>
      <c r="F463" s="57">
        <v>0</v>
      </c>
      <c r="G463" s="57">
        <v>0</v>
      </c>
      <c r="H463" s="57">
        <v>0</v>
      </c>
      <c r="I463" s="59">
        <v>0</v>
      </c>
      <c r="J463" s="12"/>
      <c r="K463" s="56">
        <v>0</v>
      </c>
      <c r="L463" s="57">
        <v>0</v>
      </c>
      <c r="M463" s="57">
        <v>0</v>
      </c>
      <c r="N463" s="57">
        <v>0</v>
      </c>
      <c r="O463" s="59">
        <v>0</v>
      </c>
      <c r="P463" s="12"/>
      <c r="Q463" s="56">
        <v>110660348381.92</v>
      </c>
      <c r="R463" s="57">
        <v>606987924.20000005</v>
      </c>
      <c r="S463" s="57">
        <v>20008527255.150002</v>
      </c>
      <c r="T463" s="57">
        <v>341598197.92000002</v>
      </c>
      <c r="U463" s="59">
        <v>89703235004.650009</v>
      </c>
      <c r="V463" s="6"/>
    </row>
    <row r="464" spans="2:22">
      <c r="B464" s="1"/>
      <c r="C464" s="53" t="s">
        <v>2514</v>
      </c>
      <c r="D464" s="11"/>
      <c r="E464" s="52">
        <v>0</v>
      </c>
      <c r="F464" s="53">
        <v>0</v>
      </c>
      <c r="G464" s="53">
        <v>0</v>
      </c>
      <c r="H464" s="53">
        <v>0</v>
      </c>
      <c r="I464" s="60">
        <v>0</v>
      </c>
      <c r="J464" s="11"/>
      <c r="K464" s="52">
        <v>0</v>
      </c>
      <c r="L464" s="53">
        <v>0</v>
      </c>
      <c r="M464" s="53">
        <v>0</v>
      </c>
      <c r="N464" s="53">
        <v>0</v>
      </c>
      <c r="O464" s="60">
        <v>0</v>
      </c>
      <c r="P464" s="11"/>
      <c r="Q464" s="52">
        <v>20948600695.869999</v>
      </c>
      <c r="R464" s="53">
        <v>78380632.109999999</v>
      </c>
      <c r="S464" s="53">
        <v>3855643153.7399998</v>
      </c>
      <c r="T464" s="53">
        <v>51529724.170000002</v>
      </c>
      <c r="U464" s="60">
        <v>16963047185.85</v>
      </c>
      <c r="V464" s="6"/>
    </row>
    <row r="465" spans="2:22">
      <c r="B465" s="1"/>
      <c r="C465" s="57" t="s">
        <v>2515</v>
      </c>
      <c r="D465" s="12"/>
      <c r="E465" s="56">
        <v>0</v>
      </c>
      <c r="F465" s="57">
        <v>0</v>
      </c>
      <c r="G465" s="57">
        <v>0</v>
      </c>
      <c r="H465" s="57">
        <v>0</v>
      </c>
      <c r="I465" s="59">
        <v>0</v>
      </c>
      <c r="J465" s="12"/>
      <c r="K465" s="56">
        <v>0</v>
      </c>
      <c r="L465" s="57">
        <v>0</v>
      </c>
      <c r="M465" s="57">
        <v>0</v>
      </c>
      <c r="N465" s="57">
        <v>0</v>
      </c>
      <c r="O465" s="59">
        <v>0</v>
      </c>
      <c r="P465" s="12"/>
      <c r="Q465" s="56">
        <v>1141425173.0899999</v>
      </c>
      <c r="R465" s="57">
        <v>6815142.71</v>
      </c>
      <c r="S465" s="57">
        <v>188447650.96000001</v>
      </c>
      <c r="T465" s="57">
        <v>4550032.72</v>
      </c>
      <c r="U465" s="59">
        <v>941612346.70000005</v>
      </c>
      <c r="V465" s="6"/>
    </row>
    <row r="466" spans="2:22" ht="25.5" customHeight="1">
      <c r="B466" s="1"/>
      <c r="C466" s="53" t="s">
        <v>2516</v>
      </c>
      <c r="D466" s="11"/>
      <c r="E466" s="52">
        <v>0</v>
      </c>
      <c r="F466" s="53">
        <v>0</v>
      </c>
      <c r="G466" s="53">
        <v>0</v>
      </c>
      <c r="H466" s="53">
        <v>0</v>
      </c>
      <c r="I466" s="60">
        <v>0</v>
      </c>
      <c r="J466" s="11"/>
      <c r="K466" s="52">
        <v>0</v>
      </c>
      <c r="L466" s="53">
        <v>0</v>
      </c>
      <c r="M466" s="53">
        <v>0</v>
      </c>
      <c r="N466" s="53">
        <v>0</v>
      </c>
      <c r="O466" s="60">
        <v>0</v>
      </c>
      <c r="P466" s="11"/>
      <c r="Q466" s="52">
        <v>167625200.93000001</v>
      </c>
      <c r="R466" s="53">
        <v>210572.82</v>
      </c>
      <c r="S466" s="53">
        <v>74289.19</v>
      </c>
      <c r="T466" s="53">
        <v>-38568.160000000003</v>
      </c>
      <c r="U466" s="60">
        <v>167378907.08000001</v>
      </c>
      <c r="V466" s="6"/>
    </row>
    <row r="467" spans="2:22">
      <c r="B467" s="1"/>
      <c r="C467" s="57" t="s">
        <v>2517</v>
      </c>
      <c r="D467" s="12"/>
      <c r="E467" s="56">
        <v>0</v>
      </c>
      <c r="F467" s="57">
        <v>0</v>
      </c>
      <c r="G467" s="57">
        <v>0</v>
      </c>
      <c r="H467" s="57">
        <v>0</v>
      </c>
      <c r="I467" s="59">
        <v>0</v>
      </c>
      <c r="J467" s="12"/>
      <c r="K467" s="56">
        <v>0</v>
      </c>
      <c r="L467" s="57">
        <v>0</v>
      </c>
      <c r="M467" s="57">
        <v>0</v>
      </c>
      <c r="N467" s="57">
        <v>0</v>
      </c>
      <c r="O467" s="59">
        <v>0</v>
      </c>
      <c r="P467" s="12"/>
      <c r="Q467" s="56">
        <v>200252383.34999999</v>
      </c>
      <c r="R467" s="57">
        <v>1023921.18</v>
      </c>
      <c r="S467" s="57">
        <v>0</v>
      </c>
      <c r="T467" s="57">
        <v>15771.81</v>
      </c>
      <c r="U467" s="59">
        <v>199212690.36000001</v>
      </c>
      <c r="V467" s="6"/>
    </row>
    <row r="468" spans="2:22">
      <c r="B468" s="1"/>
      <c r="C468" s="53" t="s">
        <v>2518</v>
      </c>
      <c r="D468" s="11"/>
      <c r="E468" s="52">
        <v>0</v>
      </c>
      <c r="F468" s="53">
        <v>0</v>
      </c>
      <c r="G468" s="53">
        <v>0</v>
      </c>
      <c r="H468" s="53">
        <v>0</v>
      </c>
      <c r="I468" s="60">
        <v>0</v>
      </c>
      <c r="J468" s="11"/>
      <c r="K468" s="52">
        <v>0</v>
      </c>
      <c r="L468" s="53">
        <v>0</v>
      </c>
      <c r="M468" s="53">
        <v>0</v>
      </c>
      <c r="N468" s="53">
        <v>0</v>
      </c>
      <c r="O468" s="60">
        <v>0</v>
      </c>
      <c r="P468" s="11"/>
      <c r="Q468" s="52">
        <v>434602245.00999999</v>
      </c>
      <c r="R468" s="53">
        <v>138924.79999999999</v>
      </c>
      <c r="S468" s="53">
        <v>117.88</v>
      </c>
      <c r="T468" s="53">
        <v>1625496</v>
      </c>
      <c r="U468" s="60">
        <v>432837706.32999998</v>
      </c>
      <c r="V468" s="6"/>
    </row>
    <row r="469" spans="2:22" ht="25.5" customHeight="1">
      <c r="B469" s="1"/>
      <c r="C469" s="57" t="s">
        <v>2519</v>
      </c>
      <c r="D469" s="12"/>
      <c r="E469" s="56">
        <v>0</v>
      </c>
      <c r="F469" s="57">
        <v>0</v>
      </c>
      <c r="G469" s="57">
        <v>0</v>
      </c>
      <c r="H469" s="57">
        <v>0</v>
      </c>
      <c r="I469" s="59">
        <v>0</v>
      </c>
      <c r="J469" s="12"/>
      <c r="K469" s="56">
        <v>0</v>
      </c>
      <c r="L469" s="57">
        <v>0</v>
      </c>
      <c r="M469" s="57">
        <v>0</v>
      </c>
      <c r="N469" s="57">
        <v>0</v>
      </c>
      <c r="O469" s="59">
        <v>0</v>
      </c>
      <c r="P469" s="12"/>
      <c r="Q469" s="56">
        <v>1042536490.41</v>
      </c>
      <c r="R469" s="57">
        <v>0</v>
      </c>
      <c r="S469" s="57">
        <v>29648.03</v>
      </c>
      <c r="T469" s="57">
        <v>105917.12</v>
      </c>
      <c r="U469" s="59">
        <v>1042400925.26</v>
      </c>
      <c r="V469" s="6"/>
    </row>
    <row r="470" spans="2:22" ht="25.5" customHeight="1">
      <c r="B470" s="1"/>
      <c r="C470" s="53" t="s">
        <v>2520</v>
      </c>
      <c r="D470" s="11"/>
      <c r="E470" s="52">
        <v>0</v>
      </c>
      <c r="F470" s="53">
        <v>0</v>
      </c>
      <c r="G470" s="53">
        <v>0</v>
      </c>
      <c r="H470" s="53">
        <v>0</v>
      </c>
      <c r="I470" s="60">
        <v>0</v>
      </c>
      <c r="J470" s="11"/>
      <c r="K470" s="52">
        <v>0</v>
      </c>
      <c r="L470" s="53">
        <v>0</v>
      </c>
      <c r="M470" s="53">
        <v>0</v>
      </c>
      <c r="N470" s="53">
        <v>0</v>
      </c>
      <c r="O470" s="60">
        <v>0</v>
      </c>
      <c r="P470" s="11"/>
      <c r="Q470" s="52">
        <v>119938121.34999999</v>
      </c>
      <c r="R470" s="53">
        <v>0</v>
      </c>
      <c r="S470" s="53">
        <v>0</v>
      </c>
      <c r="T470" s="53">
        <v>105917.12</v>
      </c>
      <c r="U470" s="60">
        <v>119832204.23</v>
      </c>
      <c r="V470" s="6"/>
    </row>
    <row r="471" spans="2:22" ht="25.5" customHeight="1">
      <c r="B471" s="1"/>
      <c r="C471" s="57" t="s">
        <v>2521</v>
      </c>
      <c r="D471" s="12"/>
      <c r="E471" s="56">
        <v>0</v>
      </c>
      <c r="F471" s="57">
        <v>0</v>
      </c>
      <c r="G471" s="57">
        <v>0</v>
      </c>
      <c r="H471" s="57">
        <v>0</v>
      </c>
      <c r="I471" s="59">
        <v>0</v>
      </c>
      <c r="J471" s="12"/>
      <c r="K471" s="56">
        <v>0</v>
      </c>
      <c r="L471" s="57">
        <v>0</v>
      </c>
      <c r="M471" s="57">
        <v>0</v>
      </c>
      <c r="N471" s="57">
        <v>0</v>
      </c>
      <c r="O471" s="59">
        <v>0</v>
      </c>
      <c r="P471" s="12"/>
      <c r="Q471" s="56">
        <v>249765913.30000001</v>
      </c>
      <c r="R471" s="57">
        <v>0</v>
      </c>
      <c r="S471" s="57">
        <v>0</v>
      </c>
      <c r="T471" s="57">
        <v>0</v>
      </c>
      <c r="U471" s="59">
        <v>249765913.30000001</v>
      </c>
      <c r="V471" s="6"/>
    </row>
    <row r="472" spans="2:22" ht="25.5" customHeight="1">
      <c r="B472" s="1"/>
      <c r="C472" s="53" t="s">
        <v>2522</v>
      </c>
      <c r="D472" s="11"/>
      <c r="E472" s="52">
        <v>0</v>
      </c>
      <c r="F472" s="53">
        <v>0</v>
      </c>
      <c r="G472" s="53">
        <v>0</v>
      </c>
      <c r="H472" s="53">
        <v>0</v>
      </c>
      <c r="I472" s="60">
        <v>0</v>
      </c>
      <c r="J472" s="11"/>
      <c r="K472" s="52">
        <v>0</v>
      </c>
      <c r="L472" s="53">
        <v>0</v>
      </c>
      <c r="M472" s="53">
        <v>0</v>
      </c>
      <c r="N472" s="53">
        <v>0</v>
      </c>
      <c r="O472" s="60">
        <v>0</v>
      </c>
      <c r="P472" s="11"/>
      <c r="Q472" s="52">
        <v>602496262.30999994</v>
      </c>
      <c r="R472" s="53">
        <v>0</v>
      </c>
      <c r="S472" s="53">
        <v>29648.03</v>
      </c>
      <c r="T472" s="53">
        <v>0</v>
      </c>
      <c r="U472" s="60">
        <v>602466614.27999997</v>
      </c>
      <c r="V472" s="6"/>
    </row>
    <row r="473" spans="2:22" ht="25.5" customHeight="1">
      <c r="B473" s="1"/>
      <c r="C473" s="57" t="s">
        <v>2523</v>
      </c>
      <c r="D473" s="12"/>
      <c r="E473" s="56">
        <v>0</v>
      </c>
      <c r="F473" s="57">
        <v>0</v>
      </c>
      <c r="G473" s="57">
        <v>0</v>
      </c>
      <c r="H473" s="57">
        <v>0</v>
      </c>
      <c r="I473" s="59">
        <v>0</v>
      </c>
      <c r="J473" s="12"/>
      <c r="K473" s="56">
        <v>0</v>
      </c>
      <c r="L473" s="57">
        <v>0</v>
      </c>
      <c r="M473" s="57">
        <v>0</v>
      </c>
      <c r="N473" s="57">
        <v>0</v>
      </c>
      <c r="O473" s="59">
        <v>0</v>
      </c>
      <c r="P473" s="12"/>
      <c r="Q473" s="56">
        <v>70336193.450000003</v>
      </c>
      <c r="R473" s="57">
        <v>0</v>
      </c>
      <c r="S473" s="57">
        <v>0</v>
      </c>
      <c r="T473" s="57">
        <v>0</v>
      </c>
      <c r="U473" s="59">
        <v>70336193.450000003</v>
      </c>
      <c r="V473" s="6"/>
    </row>
    <row r="474" spans="2:22" ht="25.5" customHeight="1">
      <c r="B474" s="1"/>
      <c r="C474" s="53" t="s">
        <v>2524</v>
      </c>
      <c r="D474" s="11"/>
      <c r="E474" s="52">
        <v>0</v>
      </c>
      <c r="F474" s="53">
        <v>0</v>
      </c>
      <c r="G474" s="53">
        <v>0</v>
      </c>
      <c r="H474" s="53">
        <v>0</v>
      </c>
      <c r="I474" s="60">
        <v>0</v>
      </c>
      <c r="J474" s="11"/>
      <c r="K474" s="52">
        <v>0</v>
      </c>
      <c r="L474" s="53">
        <v>0</v>
      </c>
      <c r="M474" s="53">
        <v>0</v>
      </c>
      <c r="N474" s="53">
        <v>0</v>
      </c>
      <c r="O474" s="60">
        <v>0</v>
      </c>
      <c r="P474" s="11"/>
      <c r="Q474" s="52">
        <v>4491585368.96</v>
      </c>
      <c r="R474" s="53">
        <v>1081019.04</v>
      </c>
      <c r="S474" s="53">
        <v>605515.27</v>
      </c>
      <c r="T474" s="53">
        <v>2879176.45</v>
      </c>
      <c r="U474" s="60">
        <v>4487019658.1999998</v>
      </c>
      <c r="V474" s="6"/>
    </row>
    <row r="475" spans="2:22">
      <c r="B475" s="1"/>
      <c r="C475" s="57" t="s">
        <v>2525</v>
      </c>
      <c r="D475" s="12"/>
      <c r="E475" s="56">
        <v>0</v>
      </c>
      <c r="F475" s="57">
        <v>0</v>
      </c>
      <c r="G475" s="57">
        <v>0</v>
      </c>
      <c r="H475" s="57">
        <v>0</v>
      </c>
      <c r="I475" s="59">
        <v>0</v>
      </c>
      <c r="J475" s="12"/>
      <c r="K475" s="56">
        <v>0</v>
      </c>
      <c r="L475" s="57">
        <v>0</v>
      </c>
      <c r="M475" s="57">
        <v>0</v>
      </c>
      <c r="N475" s="57">
        <v>0</v>
      </c>
      <c r="O475" s="59">
        <v>0</v>
      </c>
      <c r="P475" s="12"/>
      <c r="Q475" s="56">
        <v>4163335.1</v>
      </c>
      <c r="R475" s="57">
        <v>0</v>
      </c>
      <c r="S475" s="57">
        <v>0</v>
      </c>
      <c r="T475" s="57">
        <v>0</v>
      </c>
      <c r="U475" s="59">
        <v>4163335.1</v>
      </c>
      <c r="V475" s="6"/>
    </row>
    <row r="476" spans="2:22" ht="25.5" customHeight="1">
      <c r="B476" s="1"/>
      <c r="C476" s="53" t="s">
        <v>2526</v>
      </c>
      <c r="D476" s="11"/>
      <c r="E476" s="52">
        <v>0</v>
      </c>
      <c r="F476" s="53">
        <v>0</v>
      </c>
      <c r="G476" s="53">
        <v>0</v>
      </c>
      <c r="H476" s="53">
        <v>0</v>
      </c>
      <c r="I476" s="60">
        <v>0</v>
      </c>
      <c r="J476" s="11"/>
      <c r="K476" s="52">
        <v>0</v>
      </c>
      <c r="L476" s="53">
        <v>0</v>
      </c>
      <c r="M476" s="53">
        <v>0</v>
      </c>
      <c r="N476" s="53">
        <v>0</v>
      </c>
      <c r="O476" s="60">
        <v>0</v>
      </c>
      <c r="P476" s="11"/>
      <c r="Q476" s="52">
        <v>131787517.06</v>
      </c>
      <c r="R476" s="53">
        <v>57593.61</v>
      </c>
      <c r="S476" s="53">
        <v>39593.61</v>
      </c>
      <c r="T476" s="53">
        <v>-41032.03</v>
      </c>
      <c r="U476" s="60">
        <v>131731361.87</v>
      </c>
      <c r="V476" s="6"/>
    </row>
    <row r="477" spans="2:22" ht="25.5" customHeight="1">
      <c r="B477" s="1"/>
      <c r="C477" s="57" t="s">
        <v>2527</v>
      </c>
      <c r="D477" s="12"/>
      <c r="E477" s="56">
        <v>0</v>
      </c>
      <c r="F477" s="57">
        <v>0</v>
      </c>
      <c r="G477" s="57">
        <v>0</v>
      </c>
      <c r="H477" s="57">
        <v>0</v>
      </c>
      <c r="I477" s="59">
        <v>0</v>
      </c>
      <c r="J477" s="12"/>
      <c r="K477" s="56">
        <v>51230769.590000004</v>
      </c>
      <c r="L477" s="57">
        <v>0</v>
      </c>
      <c r="M477" s="57">
        <v>0</v>
      </c>
      <c r="N477" s="57">
        <v>0</v>
      </c>
      <c r="O477" s="59">
        <v>51230769.590000004</v>
      </c>
      <c r="P477" s="12"/>
      <c r="Q477" s="56">
        <v>2913994727.9299998</v>
      </c>
      <c r="R477" s="57">
        <v>3123598.44</v>
      </c>
      <c r="S477" s="57">
        <v>423968.12</v>
      </c>
      <c r="T477" s="57">
        <v>1467576.71</v>
      </c>
      <c r="U477" s="59">
        <v>2908979584.6599998</v>
      </c>
      <c r="V477" s="6"/>
    </row>
    <row r="478" spans="2:22" ht="25.5" customHeight="1">
      <c r="B478" s="1"/>
      <c r="C478" s="53" t="s">
        <v>2528</v>
      </c>
      <c r="D478" s="11"/>
      <c r="E478" s="52">
        <v>0</v>
      </c>
      <c r="F478" s="53">
        <v>0</v>
      </c>
      <c r="G478" s="53">
        <v>0</v>
      </c>
      <c r="H478" s="53">
        <v>0</v>
      </c>
      <c r="I478" s="60">
        <v>0</v>
      </c>
      <c r="J478" s="11"/>
      <c r="K478" s="52">
        <v>0</v>
      </c>
      <c r="L478" s="53">
        <v>0</v>
      </c>
      <c r="M478" s="53">
        <v>0</v>
      </c>
      <c r="N478" s="53">
        <v>0</v>
      </c>
      <c r="O478" s="60">
        <v>0</v>
      </c>
      <c r="P478" s="11"/>
      <c r="Q478" s="52">
        <v>478366625.97000003</v>
      </c>
      <c r="R478" s="53">
        <v>855395.71</v>
      </c>
      <c r="S478" s="53">
        <v>0</v>
      </c>
      <c r="T478" s="53">
        <v>-500000</v>
      </c>
      <c r="U478" s="60">
        <v>478011230.25999999</v>
      </c>
      <c r="V478" s="6"/>
    </row>
    <row r="479" spans="2:22" ht="25.5" customHeight="1">
      <c r="B479" s="1"/>
      <c r="C479" s="57" t="s">
        <v>2529</v>
      </c>
      <c r="D479" s="12"/>
      <c r="E479" s="56">
        <v>0</v>
      </c>
      <c r="F479" s="57">
        <v>0</v>
      </c>
      <c r="G479" s="57">
        <v>0</v>
      </c>
      <c r="H479" s="57">
        <v>0</v>
      </c>
      <c r="I479" s="59">
        <v>0</v>
      </c>
      <c r="J479" s="12"/>
      <c r="K479" s="56">
        <v>658263.19999999995</v>
      </c>
      <c r="L479" s="57">
        <v>0</v>
      </c>
      <c r="M479" s="57">
        <v>0</v>
      </c>
      <c r="N479" s="57">
        <v>0</v>
      </c>
      <c r="O479" s="59">
        <v>658263.19999999995</v>
      </c>
      <c r="P479" s="12"/>
      <c r="Q479" s="56">
        <v>1769059790.72</v>
      </c>
      <c r="R479" s="57">
        <v>1849693.17</v>
      </c>
      <c r="S479" s="57">
        <v>306968.12</v>
      </c>
      <c r="T479" s="57">
        <v>1424250.67</v>
      </c>
      <c r="U479" s="59">
        <v>1765478878.76</v>
      </c>
      <c r="V479" s="6"/>
    </row>
    <row r="480" spans="2:22">
      <c r="B480" s="1"/>
      <c r="C480" s="53" t="s">
        <v>2530</v>
      </c>
      <c r="D480" s="11"/>
      <c r="E480" s="52">
        <v>0</v>
      </c>
      <c r="F480" s="53">
        <v>0</v>
      </c>
      <c r="G480" s="53">
        <v>0</v>
      </c>
      <c r="H480" s="53">
        <v>0</v>
      </c>
      <c r="I480" s="60">
        <v>0</v>
      </c>
      <c r="J480" s="11"/>
      <c r="K480" s="52">
        <v>50572506.390000001</v>
      </c>
      <c r="L480" s="53">
        <v>0</v>
      </c>
      <c r="M480" s="53">
        <v>0</v>
      </c>
      <c r="N480" s="53">
        <v>0</v>
      </c>
      <c r="O480" s="60">
        <v>50572506.390000001</v>
      </c>
      <c r="P480" s="11"/>
      <c r="Q480" s="52">
        <v>666568311.24000001</v>
      </c>
      <c r="R480" s="53">
        <v>418509.56</v>
      </c>
      <c r="S480" s="53">
        <v>117000</v>
      </c>
      <c r="T480" s="53">
        <v>543326.04</v>
      </c>
      <c r="U480" s="60">
        <v>665489475.63999999</v>
      </c>
      <c r="V480" s="6"/>
    </row>
    <row r="481" spans="2:22">
      <c r="B481" s="1"/>
      <c r="C481" s="57" t="s">
        <v>2531</v>
      </c>
      <c r="D481" s="12"/>
      <c r="E481" s="56">
        <v>0</v>
      </c>
      <c r="F481" s="57">
        <v>0</v>
      </c>
      <c r="G481" s="57">
        <v>0</v>
      </c>
      <c r="H481" s="57">
        <v>0</v>
      </c>
      <c r="I481" s="59">
        <v>0</v>
      </c>
      <c r="J481" s="12"/>
      <c r="K481" s="56">
        <v>16899520.949999999</v>
      </c>
      <c r="L481" s="57">
        <v>0</v>
      </c>
      <c r="M481" s="57">
        <v>0</v>
      </c>
      <c r="N481" s="57">
        <v>0</v>
      </c>
      <c r="O481" s="59">
        <v>16899520.949999999</v>
      </c>
      <c r="P481" s="12"/>
      <c r="Q481" s="56">
        <v>1089770153.52</v>
      </c>
      <c r="R481" s="57">
        <v>3781364.98</v>
      </c>
      <c r="S481" s="57">
        <v>1841585.03</v>
      </c>
      <c r="T481" s="57">
        <v>1875938.41</v>
      </c>
      <c r="U481" s="59">
        <v>1082271265.0999999</v>
      </c>
      <c r="V481" s="6"/>
    </row>
    <row r="482" spans="2:22">
      <c r="B482" s="1"/>
      <c r="C482" s="53" t="s">
        <v>2532</v>
      </c>
      <c r="D482" s="11"/>
      <c r="E482" s="52">
        <v>14993285.859999999</v>
      </c>
      <c r="F482" s="53">
        <v>0</v>
      </c>
      <c r="G482" s="53">
        <v>0</v>
      </c>
      <c r="H482" s="53">
        <v>-1422305.07</v>
      </c>
      <c r="I482" s="60">
        <v>13570980.789999999</v>
      </c>
      <c r="J482" s="11"/>
      <c r="K482" s="52">
        <v>290652850.51999998</v>
      </c>
      <c r="L482" s="53">
        <v>0</v>
      </c>
      <c r="M482" s="53">
        <v>0</v>
      </c>
      <c r="N482" s="53">
        <v>-163276.5</v>
      </c>
      <c r="O482" s="60">
        <v>290816127.01999998</v>
      </c>
      <c r="P482" s="11"/>
      <c r="Q482" s="52">
        <v>114605753.19</v>
      </c>
      <c r="R482" s="53">
        <v>26190</v>
      </c>
      <c r="S482" s="53">
        <v>26190</v>
      </c>
      <c r="T482" s="53">
        <v>28565.91</v>
      </c>
      <c r="U482" s="60">
        <v>114524807.28</v>
      </c>
      <c r="V482" s="6"/>
    </row>
    <row r="483" spans="2:22">
      <c r="B483" s="1"/>
      <c r="C483" s="57" t="s">
        <v>2533</v>
      </c>
      <c r="D483" s="12"/>
      <c r="E483" s="56">
        <v>14993285.859999999</v>
      </c>
      <c r="F483" s="57">
        <v>0</v>
      </c>
      <c r="G483" s="57">
        <v>0</v>
      </c>
      <c r="H483" s="57">
        <v>-1422305.07</v>
      </c>
      <c r="I483" s="59">
        <v>13570980.789999999</v>
      </c>
      <c r="J483" s="12"/>
      <c r="K483" s="56">
        <v>1336791.33</v>
      </c>
      <c r="L483" s="57">
        <v>0</v>
      </c>
      <c r="M483" s="57">
        <v>0</v>
      </c>
      <c r="N483" s="57">
        <v>0</v>
      </c>
      <c r="O483" s="59">
        <v>1336791.33</v>
      </c>
      <c r="P483" s="12"/>
      <c r="Q483" s="56">
        <v>4440099.83</v>
      </c>
      <c r="R483" s="57">
        <v>0</v>
      </c>
      <c r="S483" s="57">
        <v>0</v>
      </c>
      <c r="T483" s="57">
        <v>4.91</v>
      </c>
      <c r="U483" s="59">
        <v>4440094.92</v>
      </c>
      <c r="V483" s="6"/>
    </row>
    <row r="484" spans="2:22" ht="25.5" customHeight="1">
      <c r="B484" s="1"/>
      <c r="C484" s="53" t="s">
        <v>2534</v>
      </c>
      <c r="D484" s="11"/>
      <c r="E484" s="52">
        <v>0</v>
      </c>
      <c r="F484" s="53">
        <v>0</v>
      </c>
      <c r="G484" s="53">
        <v>0</v>
      </c>
      <c r="H484" s="53">
        <v>0</v>
      </c>
      <c r="I484" s="60">
        <v>0</v>
      </c>
      <c r="J484" s="11"/>
      <c r="K484" s="52">
        <v>289316059.19</v>
      </c>
      <c r="L484" s="53">
        <v>0</v>
      </c>
      <c r="M484" s="53">
        <v>0</v>
      </c>
      <c r="N484" s="53">
        <v>-163276.5</v>
      </c>
      <c r="O484" s="60">
        <v>289479335.69</v>
      </c>
      <c r="P484" s="11"/>
      <c r="Q484" s="52">
        <v>110165653.36</v>
      </c>
      <c r="R484" s="53">
        <v>26190</v>
      </c>
      <c r="S484" s="53">
        <v>26190</v>
      </c>
      <c r="T484" s="53">
        <v>28561</v>
      </c>
      <c r="U484" s="60">
        <v>110084712.36</v>
      </c>
      <c r="V484" s="6"/>
    </row>
    <row r="485" spans="2:22" ht="25.5" customHeight="1">
      <c r="B485" s="1"/>
      <c r="C485" s="57" t="s">
        <v>2535</v>
      </c>
      <c r="D485" s="12"/>
      <c r="E485" s="56">
        <v>0</v>
      </c>
      <c r="F485" s="57">
        <v>0</v>
      </c>
      <c r="G485" s="57">
        <v>0</v>
      </c>
      <c r="H485" s="57">
        <v>0</v>
      </c>
      <c r="I485" s="59">
        <v>0</v>
      </c>
      <c r="J485" s="12"/>
      <c r="K485" s="56">
        <v>5536726.5499999998</v>
      </c>
      <c r="L485" s="57">
        <v>0</v>
      </c>
      <c r="M485" s="57">
        <v>0</v>
      </c>
      <c r="N485" s="57">
        <v>0</v>
      </c>
      <c r="O485" s="59">
        <v>5536726.5499999998</v>
      </c>
      <c r="P485" s="12"/>
      <c r="Q485" s="56">
        <v>22899913.640000001</v>
      </c>
      <c r="R485" s="57">
        <v>0</v>
      </c>
      <c r="S485" s="57">
        <v>0</v>
      </c>
      <c r="T485" s="57">
        <v>0</v>
      </c>
      <c r="U485" s="59">
        <v>22899913.640000001</v>
      </c>
      <c r="V485" s="6"/>
    </row>
    <row r="486" spans="2:22">
      <c r="B486" s="1"/>
      <c r="C486" s="53" t="s">
        <v>2536</v>
      </c>
      <c r="D486" s="11"/>
      <c r="E486" s="52">
        <v>0</v>
      </c>
      <c r="F486" s="53">
        <v>0</v>
      </c>
      <c r="G486" s="53">
        <v>0</v>
      </c>
      <c r="H486" s="53">
        <v>0</v>
      </c>
      <c r="I486" s="60">
        <v>0</v>
      </c>
      <c r="J486" s="11"/>
      <c r="K486" s="52">
        <v>0</v>
      </c>
      <c r="L486" s="53">
        <v>0</v>
      </c>
      <c r="M486" s="53">
        <v>0</v>
      </c>
      <c r="N486" s="53">
        <v>0</v>
      </c>
      <c r="O486" s="60">
        <v>0</v>
      </c>
      <c r="P486" s="11"/>
      <c r="Q486" s="52">
        <v>11113777.689999999</v>
      </c>
      <c r="R486" s="53">
        <v>0</v>
      </c>
      <c r="S486" s="53">
        <v>0</v>
      </c>
      <c r="T486" s="53">
        <v>0</v>
      </c>
      <c r="U486" s="60">
        <v>11113777.689999999</v>
      </c>
      <c r="V486" s="6"/>
    </row>
    <row r="487" spans="2:22" ht="25.5" customHeight="1">
      <c r="B487" s="1"/>
      <c r="C487" s="57" t="s">
        <v>2537</v>
      </c>
      <c r="D487" s="12"/>
      <c r="E487" s="56">
        <v>0</v>
      </c>
      <c r="F487" s="57">
        <v>0</v>
      </c>
      <c r="G487" s="57">
        <v>0</v>
      </c>
      <c r="H487" s="57">
        <v>0</v>
      </c>
      <c r="I487" s="59">
        <v>0</v>
      </c>
      <c r="J487" s="12"/>
      <c r="K487" s="56">
        <v>158614435.41999999</v>
      </c>
      <c r="L487" s="57">
        <v>0</v>
      </c>
      <c r="M487" s="57">
        <v>0</v>
      </c>
      <c r="N487" s="57">
        <v>-163276.5</v>
      </c>
      <c r="O487" s="59">
        <v>158777711.91999999</v>
      </c>
      <c r="P487" s="12"/>
      <c r="Q487" s="56">
        <v>53474116.759999998</v>
      </c>
      <c r="R487" s="57">
        <v>26190</v>
      </c>
      <c r="S487" s="57">
        <v>26190</v>
      </c>
      <c r="T487" s="57">
        <v>28561</v>
      </c>
      <c r="U487" s="59">
        <v>53393175.759999998</v>
      </c>
      <c r="V487" s="6"/>
    </row>
    <row r="488" spans="2:22" ht="25.5" customHeight="1">
      <c r="B488" s="1"/>
      <c r="C488" s="53" t="s">
        <v>2538</v>
      </c>
      <c r="D488" s="11"/>
      <c r="E488" s="52">
        <v>0</v>
      </c>
      <c r="F488" s="53">
        <v>0</v>
      </c>
      <c r="G488" s="53">
        <v>0</v>
      </c>
      <c r="H488" s="53">
        <v>0</v>
      </c>
      <c r="I488" s="60">
        <v>0</v>
      </c>
      <c r="J488" s="11"/>
      <c r="K488" s="52">
        <v>8467293.5099999998</v>
      </c>
      <c r="L488" s="53">
        <v>0</v>
      </c>
      <c r="M488" s="53">
        <v>0</v>
      </c>
      <c r="N488" s="53">
        <v>0</v>
      </c>
      <c r="O488" s="60">
        <v>8467293.5099999998</v>
      </c>
      <c r="P488" s="11"/>
      <c r="Q488" s="52">
        <v>20305127.32</v>
      </c>
      <c r="R488" s="53">
        <v>0</v>
      </c>
      <c r="S488" s="53">
        <v>0</v>
      </c>
      <c r="T488" s="53">
        <v>2225</v>
      </c>
      <c r="U488" s="60">
        <v>20302902.32</v>
      </c>
      <c r="V488" s="6"/>
    </row>
    <row r="489" spans="2:22" ht="25.5" customHeight="1">
      <c r="B489" s="1"/>
      <c r="C489" s="57" t="s">
        <v>2539</v>
      </c>
      <c r="D489" s="12"/>
      <c r="E489" s="56">
        <v>0</v>
      </c>
      <c r="F489" s="57">
        <v>0</v>
      </c>
      <c r="G489" s="57">
        <v>0</v>
      </c>
      <c r="H489" s="57">
        <v>0</v>
      </c>
      <c r="I489" s="59">
        <v>0</v>
      </c>
      <c r="J489" s="12"/>
      <c r="K489" s="56">
        <v>0</v>
      </c>
      <c r="L489" s="57">
        <v>0</v>
      </c>
      <c r="M489" s="57">
        <v>0</v>
      </c>
      <c r="N489" s="57">
        <v>0</v>
      </c>
      <c r="O489" s="59">
        <v>0</v>
      </c>
      <c r="P489" s="12"/>
      <c r="Q489" s="56">
        <v>8382049.9699999997</v>
      </c>
      <c r="R489" s="57">
        <v>0</v>
      </c>
      <c r="S489" s="57">
        <v>0</v>
      </c>
      <c r="T489" s="57">
        <v>0</v>
      </c>
      <c r="U489" s="59">
        <v>8382049.9699999997</v>
      </c>
      <c r="V489" s="6"/>
    </row>
    <row r="490" spans="2:22">
      <c r="B490" s="1"/>
      <c r="C490" s="53" t="s">
        <v>2540</v>
      </c>
      <c r="D490" s="11"/>
      <c r="E490" s="52">
        <v>0</v>
      </c>
      <c r="F490" s="53">
        <v>0</v>
      </c>
      <c r="G490" s="53">
        <v>0</v>
      </c>
      <c r="H490" s="53">
        <v>0</v>
      </c>
      <c r="I490" s="60">
        <v>0</v>
      </c>
      <c r="J490" s="11"/>
      <c r="K490" s="52">
        <v>150147141.91</v>
      </c>
      <c r="L490" s="53">
        <v>0</v>
      </c>
      <c r="M490" s="53">
        <v>0</v>
      </c>
      <c r="N490" s="53">
        <v>-163276.5</v>
      </c>
      <c r="O490" s="60">
        <v>150310418.41</v>
      </c>
      <c r="P490" s="11"/>
      <c r="Q490" s="52">
        <v>24786939.469999999</v>
      </c>
      <c r="R490" s="53">
        <v>26190</v>
      </c>
      <c r="S490" s="53">
        <v>26190</v>
      </c>
      <c r="T490" s="53">
        <v>26336</v>
      </c>
      <c r="U490" s="60">
        <v>24708223.469999999</v>
      </c>
      <c r="V490" s="6"/>
    </row>
    <row r="491" spans="2:22">
      <c r="B491" s="1"/>
      <c r="C491" s="57" t="s">
        <v>2541</v>
      </c>
      <c r="D491" s="12"/>
      <c r="E491" s="56">
        <v>0</v>
      </c>
      <c r="F491" s="57">
        <v>0</v>
      </c>
      <c r="G491" s="57">
        <v>0</v>
      </c>
      <c r="H491" s="57">
        <v>0</v>
      </c>
      <c r="I491" s="59">
        <v>0</v>
      </c>
      <c r="J491" s="12"/>
      <c r="K491" s="56">
        <v>125164897.22</v>
      </c>
      <c r="L491" s="57">
        <v>0</v>
      </c>
      <c r="M491" s="57">
        <v>0</v>
      </c>
      <c r="N491" s="57">
        <v>0</v>
      </c>
      <c r="O491" s="59">
        <v>125164897.22</v>
      </c>
      <c r="P491" s="12"/>
      <c r="Q491" s="56">
        <v>22677845.27</v>
      </c>
      <c r="R491" s="57">
        <v>0</v>
      </c>
      <c r="S491" s="57">
        <v>0</v>
      </c>
      <c r="T491" s="57">
        <v>0</v>
      </c>
      <c r="U491" s="59">
        <v>22677845.27</v>
      </c>
      <c r="V491" s="6"/>
    </row>
    <row r="492" spans="2:22">
      <c r="B492" s="1"/>
      <c r="C492" s="53" t="s">
        <v>2542</v>
      </c>
      <c r="D492" s="11"/>
      <c r="E492" s="52">
        <v>371077063.74000001</v>
      </c>
      <c r="F492" s="53">
        <v>0</v>
      </c>
      <c r="G492" s="53">
        <v>0</v>
      </c>
      <c r="H492" s="53">
        <v>-123554261.91</v>
      </c>
      <c r="I492" s="60">
        <v>247522801.83000001</v>
      </c>
      <c r="J492" s="11"/>
      <c r="K492" s="52">
        <v>2499048875.6199999</v>
      </c>
      <c r="L492" s="53">
        <v>847.79</v>
      </c>
      <c r="M492" s="53">
        <v>0</v>
      </c>
      <c r="N492" s="53">
        <v>671458.66</v>
      </c>
      <c r="O492" s="60">
        <v>2498376569.1700001</v>
      </c>
      <c r="P492" s="11"/>
      <c r="Q492" s="52">
        <v>792280121.54999995</v>
      </c>
      <c r="R492" s="53">
        <v>11740.5</v>
      </c>
      <c r="S492" s="53">
        <v>0</v>
      </c>
      <c r="T492" s="53">
        <v>74151.92</v>
      </c>
      <c r="U492" s="60">
        <v>792194229.13</v>
      </c>
      <c r="V492" s="6"/>
    </row>
    <row r="493" spans="2:22">
      <c r="B493" s="1"/>
      <c r="C493" s="57" t="s">
        <v>2543</v>
      </c>
      <c r="D493" s="12"/>
      <c r="E493" s="56">
        <v>371077063.74000001</v>
      </c>
      <c r="F493" s="57">
        <v>0</v>
      </c>
      <c r="G493" s="57">
        <v>0</v>
      </c>
      <c r="H493" s="57">
        <v>-123554261.91</v>
      </c>
      <c r="I493" s="59">
        <v>247522801.83000001</v>
      </c>
      <c r="J493" s="12"/>
      <c r="K493" s="56">
        <v>575476396.09000003</v>
      </c>
      <c r="L493" s="57">
        <v>847.79</v>
      </c>
      <c r="M493" s="57">
        <v>0</v>
      </c>
      <c r="N493" s="57">
        <v>130638.7</v>
      </c>
      <c r="O493" s="59">
        <v>575344909.60000002</v>
      </c>
      <c r="P493" s="12"/>
      <c r="Q493" s="56">
        <v>596908231.44000006</v>
      </c>
      <c r="R493" s="57">
        <v>11645.4</v>
      </c>
      <c r="S493" s="57">
        <v>0</v>
      </c>
      <c r="T493" s="57">
        <v>58128.12</v>
      </c>
      <c r="U493" s="59">
        <v>596838457.91999996</v>
      </c>
      <c r="V493" s="6"/>
    </row>
    <row r="494" spans="2:22" ht="25.5" customHeight="1">
      <c r="B494" s="1"/>
      <c r="C494" s="53" t="s">
        <v>2544</v>
      </c>
      <c r="D494" s="11"/>
      <c r="E494" s="52">
        <v>0</v>
      </c>
      <c r="F494" s="53">
        <v>0</v>
      </c>
      <c r="G494" s="53">
        <v>0</v>
      </c>
      <c r="H494" s="53">
        <v>0</v>
      </c>
      <c r="I494" s="60">
        <v>0</v>
      </c>
      <c r="J494" s="11"/>
      <c r="K494" s="52">
        <v>1923572479.53</v>
      </c>
      <c r="L494" s="53">
        <v>0</v>
      </c>
      <c r="M494" s="53">
        <v>0</v>
      </c>
      <c r="N494" s="53">
        <v>540819.96</v>
      </c>
      <c r="O494" s="60">
        <v>1923031659.5699999</v>
      </c>
      <c r="P494" s="11"/>
      <c r="Q494" s="52">
        <v>195371890.11000001</v>
      </c>
      <c r="R494" s="53">
        <v>95.1</v>
      </c>
      <c r="S494" s="53">
        <v>0</v>
      </c>
      <c r="T494" s="53">
        <v>16023.8</v>
      </c>
      <c r="U494" s="60">
        <v>195355771.21000001</v>
      </c>
      <c r="V494" s="6"/>
    </row>
    <row r="495" spans="2:22" ht="25.5" customHeight="1">
      <c r="B495" s="1"/>
      <c r="C495" s="57" t="s">
        <v>2545</v>
      </c>
      <c r="D495" s="12"/>
      <c r="E495" s="56">
        <v>0</v>
      </c>
      <c r="F495" s="57">
        <v>0</v>
      </c>
      <c r="G495" s="57">
        <v>0</v>
      </c>
      <c r="H495" s="57">
        <v>0</v>
      </c>
      <c r="I495" s="59">
        <v>0</v>
      </c>
      <c r="J495" s="12"/>
      <c r="K495" s="56">
        <v>726203510.38999999</v>
      </c>
      <c r="L495" s="57">
        <v>0</v>
      </c>
      <c r="M495" s="57">
        <v>0</v>
      </c>
      <c r="N495" s="57">
        <v>3020</v>
      </c>
      <c r="O495" s="59">
        <v>726200490.38999999</v>
      </c>
      <c r="P495" s="12"/>
      <c r="Q495" s="56">
        <v>14624093.57</v>
      </c>
      <c r="R495" s="57">
        <v>0</v>
      </c>
      <c r="S495" s="57">
        <v>0</v>
      </c>
      <c r="T495" s="57">
        <v>0</v>
      </c>
      <c r="U495" s="59">
        <v>14624093.57</v>
      </c>
      <c r="V495" s="6"/>
    </row>
    <row r="496" spans="2:22" ht="25.5" customHeight="1">
      <c r="B496" s="1"/>
      <c r="C496" s="53" t="s">
        <v>2546</v>
      </c>
      <c r="D496" s="11"/>
      <c r="E496" s="52">
        <v>0</v>
      </c>
      <c r="F496" s="53">
        <v>0</v>
      </c>
      <c r="G496" s="53">
        <v>0</v>
      </c>
      <c r="H496" s="53">
        <v>0</v>
      </c>
      <c r="I496" s="60">
        <v>0</v>
      </c>
      <c r="J496" s="11"/>
      <c r="K496" s="52">
        <v>1197368969.1400001</v>
      </c>
      <c r="L496" s="53">
        <v>0</v>
      </c>
      <c r="M496" s="53">
        <v>0</v>
      </c>
      <c r="N496" s="53">
        <v>537799.96</v>
      </c>
      <c r="O496" s="60">
        <v>1196831169.1800001</v>
      </c>
      <c r="P496" s="11"/>
      <c r="Q496" s="52">
        <v>180747796.53999999</v>
      </c>
      <c r="R496" s="53">
        <v>95.1</v>
      </c>
      <c r="S496" s="53">
        <v>0</v>
      </c>
      <c r="T496" s="53">
        <v>16023.8</v>
      </c>
      <c r="U496" s="60">
        <v>180731677.63999999</v>
      </c>
      <c r="V496" s="6"/>
    </row>
    <row r="497" spans="2:22">
      <c r="B497" s="1"/>
      <c r="C497" s="57" t="s">
        <v>2547</v>
      </c>
      <c r="D497" s="12"/>
      <c r="E497" s="56">
        <v>0</v>
      </c>
      <c r="F497" s="57">
        <v>0</v>
      </c>
      <c r="G497" s="57">
        <v>0</v>
      </c>
      <c r="H497" s="57">
        <v>0</v>
      </c>
      <c r="I497" s="59">
        <v>0</v>
      </c>
      <c r="J497" s="12"/>
      <c r="K497" s="56">
        <v>45568210308.949997</v>
      </c>
      <c r="L497" s="57">
        <v>0</v>
      </c>
      <c r="M497" s="57">
        <v>2142149983.6800001</v>
      </c>
      <c r="N497" s="57">
        <v>3150353.54</v>
      </c>
      <c r="O497" s="59">
        <v>43422909971.730003</v>
      </c>
      <c r="P497" s="12"/>
      <c r="Q497" s="56">
        <v>78040709174.669998</v>
      </c>
      <c r="R497" s="57">
        <v>54444100.950000003</v>
      </c>
      <c r="S497" s="57">
        <v>29152458.969999999</v>
      </c>
      <c r="T497" s="57">
        <v>135899681.27000001</v>
      </c>
      <c r="U497" s="59">
        <v>77821212933.479996</v>
      </c>
      <c r="V497" s="6"/>
    </row>
    <row r="498" spans="2:22">
      <c r="B498" s="1"/>
      <c r="C498" s="53" t="s">
        <v>2548</v>
      </c>
      <c r="D498" s="11"/>
      <c r="E498" s="52">
        <v>0</v>
      </c>
      <c r="F498" s="53">
        <v>0</v>
      </c>
      <c r="G498" s="53">
        <v>0</v>
      </c>
      <c r="H498" s="53">
        <v>0</v>
      </c>
      <c r="I498" s="60">
        <v>0</v>
      </c>
      <c r="J498" s="11"/>
      <c r="K498" s="52">
        <v>200000</v>
      </c>
      <c r="L498" s="53">
        <v>0</v>
      </c>
      <c r="M498" s="53">
        <v>0</v>
      </c>
      <c r="N498" s="53">
        <v>0</v>
      </c>
      <c r="O498" s="60">
        <v>200000</v>
      </c>
      <c r="P498" s="11"/>
      <c r="Q498" s="52">
        <v>1377912630.96</v>
      </c>
      <c r="R498" s="53">
        <v>24564.48</v>
      </c>
      <c r="S498" s="53">
        <v>0</v>
      </c>
      <c r="T498" s="53">
        <v>0</v>
      </c>
      <c r="U498" s="60">
        <v>1377888066.48</v>
      </c>
      <c r="V498" s="6"/>
    </row>
    <row r="499" spans="2:22" ht="25.5" customHeight="1">
      <c r="B499" s="1"/>
      <c r="C499" s="57" t="s">
        <v>2549</v>
      </c>
      <c r="D499" s="12"/>
      <c r="E499" s="56">
        <v>0</v>
      </c>
      <c r="F499" s="57">
        <v>0</v>
      </c>
      <c r="G499" s="57">
        <v>0</v>
      </c>
      <c r="H499" s="57">
        <v>0</v>
      </c>
      <c r="I499" s="59">
        <v>0</v>
      </c>
      <c r="J499" s="12"/>
      <c r="K499" s="56">
        <v>45568010308.949997</v>
      </c>
      <c r="L499" s="57">
        <v>0</v>
      </c>
      <c r="M499" s="57">
        <v>2142149983.6800001</v>
      </c>
      <c r="N499" s="57">
        <v>3150353.54</v>
      </c>
      <c r="O499" s="59">
        <v>43422709971.730003</v>
      </c>
      <c r="P499" s="12"/>
      <c r="Q499" s="56">
        <v>76662796543.710007</v>
      </c>
      <c r="R499" s="57">
        <v>54419536.469999999</v>
      </c>
      <c r="S499" s="57">
        <v>29152458.969999999</v>
      </c>
      <c r="T499" s="57">
        <v>135899681.27000001</v>
      </c>
      <c r="U499" s="59">
        <v>76443324867</v>
      </c>
      <c r="V499" s="6"/>
    </row>
    <row r="500" spans="2:22" ht="38.25" customHeight="1">
      <c r="B500" s="1"/>
      <c r="C500" s="53" t="s">
        <v>2550</v>
      </c>
      <c r="D500" s="11"/>
      <c r="E500" s="52">
        <v>0</v>
      </c>
      <c r="F500" s="53">
        <v>0</v>
      </c>
      <c r="G500" s="53">
        <v>0</v>
      </c>
      <c r="H500" s="53">
        <v>0</v>
      </c>
      <c r="I500" s="60">
        <v>0</v>
      </c>
      <c r="J500" s="11"/>
      <c r="K500" s="52">
        <v>45567585476.669998</v>
      </c>
      <c r="L500" s="53">
        <v>0</v>
      </c>
      <c r="M500" s="53">
        <v>2142149983.6800001</v>
      </c>
      <c r="N500" s="53">
        <v>3150353.54</v>
      </c>
      <c r="O500" s="60">
        <v>43422285139.449997</v>
      </c>
      <c r="P500" s="11"/>
      <c r="Q500" s="52">
        <v>75882105152.630005</v>
      </c>
      <c r="R500" s="53">
        <v>54419536.469999999</v>
      </c>
      <c r="S500" s="53">
        <v>26709058.34</v>
      </c>
      <c r="T500" s="53">
        <v>135899392.41999999</v>
      </c>
      <c r="U500" s="60">
        <v>75665077165.400009</v>
      </c>
      <c r="V500" s="6"/>
    </row>
    <row r="501" spans="2:22">
      <c r="B501" s="1"/>
      <c r="C501" s="57" t="s">
        <v>2551</v>
      </c>
      <c r="D501" s="12"/>
      <c r="E501" s="56">
        <v>0</v>
      </c>
      <c r="F501" s="57">
        <v>0</v>
      </c>
      <c r="G501" s="57">
        <v>0</v>
      </c>
      <c r="H501" s="57">
        <v>0</v>
      </c>
      <c r="I501" s="59">
        <v>0</v>
      </c>
      <c r="J501" s="12"/>
      <c r="K501" s="56">
        <v>424832.28</v>
      </c>
      <c r="L501" s="57">
        <v>0</v>
      </c>
      <c r="M501" s="57">
        <v>0</v>
      </c>
      <c r="N501" s="57">
        <v>0</v>
      </c>
      <c r="O501" s="59">
        <v>424832.28</v>
      </c>
      <c r="P501" s="12"/>
      <c r="Q501" s="56">
        <v>780691391.08000004</v>
      </c>
      <c r="R501" s="57">
        <v>0</v>
      </c>
      <c r="S501" s="57">
        <v>2443400.63</v>
      </c>
      <c r="T501" s="57">
        <v>288.85000000000002</v>
      </c>
      <c r="U501" s="59">
        <v>778247701.60000002</v>
      </c>
      <c r="V501" s="6"/>
    </row>
    <row r="502" spans="2:22">
      <c r="B502" s="1"/>
      <c r="C502" s="53" t="s">
        <v>2552</v>
      </c>
      <c r="D502" s="11"/>
      <c r="E502" s="52">
        <v>1831418.57</v>
      </c>
      <c r="F502" s="53">
        <v>0</v>
      </c>
      <c r="G502" s="53">
        <v>0</v>
      </c>
      <c r="H502" s="53">
        <v>0</v>
      </c>
      <c r="I502" s="60">
        <v>1831418.57</v>
      </c>
      <c r="J502" s="11"/>
      <c r="K502" s="52">
        <v>811942.69</v>
      </c>
      <c r="L502" s="53">
        <v>0</v>
      </c>
      <c r="M502" s="53">
        <v>0</v>
      </c>
      <c r="N502" s="53">
        <v>0</v>
      </c>
      <c r="O502" s="60">
        <v>811942.69</v>
      </c>
      <c r="P502" s="11"/>
      <c r="Q502" s="52">
        <v>2434762.5499999998</v>
      </c>
      <c r="R502" s="53">
        <v>0</v>
      </c>
      <c r="S502" s="53">
        <v>0</v>
      </c>
      <c r="T502" s="53">
        <v>0</v>
      </c>
      <c r="U502" s="60">
        <v>2434762.5499999998</v>
      </c>
      <c r="V502" s="6"/>
    </row>
    <row r="503" spans="2:22">
      <c r="B503" s="1"/>
      <c r="C503" s="57" t="s">
        <v>2553</v>
      </c>
      <c r="D503" s="12"/>
      <c r="E503" s="56">
        <v>1831418.57</v>
      </c>
      <c r="F503" s="57">
        <v>0</v>
      </c>
      <c r="G503" s="57">
        <v>0</v>
      </c>
      <c r="H503" s="57">
        <v>0</v>
      </c>
      <c r="I503" s="59">
        <v>1831418.57</v>
      </c>
      <c r="J503" s="12"/>
      <c r="K503" s="56">
        <v>36242.589999999997</v>
      </c>
      <c r="L503" s="57">
        <v>0</v>
      </c>
      <c r="M503" s="57">
        <v>0</v>
      </c>
      <c r="N503" s="57">
        <v>0</v>
      </c>
      <c r="O503" s="59">
        <v>36242.589999999997</v>
      </c>
      <c r="P503" s="12"/>
      <c r="Q503" s="56">
        <v>866075.23</v>
      </c>
      <c r="R503" s="57">
        <v>0</v>
      </c>
      <c r="S503" s="57">
        <v>0</v>
      </c>
      <c r="T503" s="57">
        <v>0</v>
      </c>
      <c r="U503" s="59">
        <v>866075.23</v>
      </c>
      <c r="V503" s="6"/>
    </row>
    <row r="504" spans="2:22" ht="25.5" customHeight="1">
      <c r="B504" s="1"/>
      <c r="C504" s="53" t="s">
        <v>2554</v>
      </c>
      <c r="D504" s="11"/>
      <c r="E504" s="52">
        <v>0</v>
      </c>
      <c r="F504" s="53">
        <v>0</v>
      </c>
      <c r="G504" s="53">
        <v>0</v>
      </c>
      <c r="H504" s="53">
        <v>0</v>
      </c>
      <c r="I504" s="60">
        <v>0</v>
      </c>
      <c r="J504" s="11"/>
      <c r="K504" s="52">
        <v>775700.1</v>
      </c>
      <c r="L504" s="53">
        <v>0</v>
      </c>
      <c r="M504" s="53">
        <v>0</v>
      </c>
      <c r="N504" s="53">
        <v>0</v>
      </c>
      <c r="O504" s="60">
        <v>775700.1</v>
      </c>
      <c r="P504" s="11"/>
      <c r="Q504" s="52">
        <v>1568687.32</v>
      </c>
      <c r="R504" s="53">
        <v>0</v>
      </c>
      <c r="S504" s="53">
        <v>0</v>
      </c>
      <c r="T504" s="53">
        <v>0</v>
      </c>
      <c r="U504" s="60">
        <v>1568687.32</v>
      </c>
      <c r="V504" s="6"/>
    </row>
    <row r="505" spans="2:22">
      <c r="B505" s="1"/>
      <c r="C505" s="57" t="s">
        <v>2555</v>
      </c>
      <c r="D505" s="12"/>
      <c r="E505" s="56">
        <v>0</v>
      </c>
      <c r="F505" s="57">
        <v>0</v>
      </c>
      <c r="G505" s="57">
        <v>0</v>
      </c>
      <c r="H505" s="57">
        <v>0</v>
      </c>
      <c r="I505" s="59">
        <v>0</v>
      </c>
      <c r="J505" s="12"/>
      <c r="K505" s="56">
        <v>775700.1</v>
      </c>
      <c r="L505" s="57">
        <v>0</v>
      </c>
      <c r="M505" s="57">
        <v>0</v>
      </c>
      <c r="N505" s="57">
        <v>0</v>
      </c>
      <c r="O505" s="59">
        <v>775700.1</v>
      </c>
      <c r="P505" s="12"/>
      <c r="Q505" s="56">
        <v>1568687.32</v>
      </c>
      <c r="R505" s="57">
        <v>0</v>
      </c>
      <c r="S505" s="57">
        <v>0</v>
      </c>
      <c r="T505" s="57">
        <v>0</v>
      </c>
      <c r="U505" s="59">
        <v>1568687.32</v>
      </c>
      <c r="V505" s="6"/>
    </row>
    <row r="506" spans="2:22" ht="25.5" customHeight="1">
      <c r="B506" s="1"/>
      <c r="C506" s="53" t="s">
        <v>2556</v>
      </c>
      <c r="D506" s="11"/>
      <c r="E506" s="52">
        <v>0</v>
      </c>
      <c r="F506" s="53">
        <v>0</v>
      </c>
      <c r="G506" s="53">
        <v>0</v>
      </c>
      <c r="H506" s="53">
        <v>0</v>
      </c>
      <c r="I506" s="60">
        <v>0</v>
      </c>
      <c r="J506" s="11"/>
      <c r="K506" s="52">
        <v>3596.24</v>
      </c>
      <c r="L506" s="53">
        <v>0</v>
      </c>
      <c r="M506" s="53">
        <v>0</v>
      </c>
      <c r="N506" s="53">
        <v>0</v>
      </c>
      <c r="O506" s="60">
        <v>3596.24</v>
      </c>
      <c r="P506" s="11"/>
      <c r="Q506" s="52">
        <v>449462.24</v>
      </c>
      <c r="R506" s="53">
        <v>0</v>
      </c>
      <c r="S506" s="53">
        <v>0</v>
      </c>
      <c r="T506" s="53">
        <v>0</v>
      </c>
      <c r="U506" s="60">
        <v>449462.24</v>
      </c>
      <c r="V506" s="6"/>
    </row>
    <row r="507" spans="2:22" ht="25.5" customHeight="1">
      <c r="B507" s="1"/>
      <c r="C507" s="57" t="s">
        <v>2557</v>
      </c>
      <c r="D507" s="12"/>
      <c r="E507" s="56">
        <v>0</v>
      </c>
      <c r="F507" s="57">
        <v>0</v>
      </c>
      <c r="G507" s="57">
        <v>0</v>
      </c>
      <c r="H507" s="57">
        <v>0</v>
      </c>
      <c r="I507" s="59">
        <v>0</v>
      </c>
      <c r="J507" s="12"/>
      <c r="K507" s="56">
        <v>772103.86</v>
      </c>
      <c r="L507" s="57">
        <v>0</v>
      </c>
      <c r="M507" s="57">
        <v>0</v>
      </c>
      <c r="N507" s="57">
        <v>0</v>
      </c>
      <c r="O507" s="59">
        <v>772103.86</v>
      </c>
      <c r="P507" s="12"/>
      <c r="Q507" s="56">
        <v>1119225.08</v>
      </c>
      <c r="R507" s="57">
        <v>0</v>
      </c>
      <c r="S507" s="57">
        <v>0</v>
      </c>
      <c r="T507" s="57">
        <v>0</v>
      </c>
      <c r="U507" s="59">
        <v>1119225.08</v>
      </c>
      <c r="V507" s="6"/>
    </row>
    <row r="508" spans="2:22">
      <c r="B508" s="1"/>
      <c r="C508" s="53" t="s">
        <v>2558</v>
      </c>
      <c r="D508" s="11"/>
      <c r="E508" s="52">
        <v>2276416.5699999998</v>
      </c>
      <c r="F508" s="53">
        <v>0</v>
      </c>
      <c r="G508" s="53">
        <v>0</v>
      </c>
      <c r="H508" s="53">
        <v>0</v>
      </c>
      <c r="I508" s="60">
        <v>2276416.5699999998</v>
      </c>
      <c r="J508" s="11"/>
      <c r="K508" s="52">
        <v>10774799.779999999</v>
      </c>
      <c r="L508" s="53">
        <v>0</v>
      </c>
      <c r="M508" s="53">
        <v>0</v>
      </c>
      <c r="N508" s="53">
        <v>0</v>
      </c>
      <c r="O508" s="60">
        <v>10774799.779999999</v>
      </c>
      <c r="P508" s="11"/>
      <c r="Q508" s="52">
        <v>133641561.52</v>
      </c>
      <c r="R508" s="53">
        <v>0</v>
      </c>
      <c r="S508" s="53">
        <v>2467589.5499999998</v>
      </c>
      <c r="T508" s="53">
        <v>9280.0499999999993</v>
      </c>
      <c r="U508" s="60">
        <v>131164691.92</v>
      </c>
      <c r="V508" s="6"/>
    </row>
    <row r="509" spans="2:22">
      <c r="B509" s="1"/>
      <c r="C509" s="57" t="s">
        <v>2559</v>
      </c>
      <c r="D509" s="12"/>
      <c r="E509" s="56">
        <v>2276416.5699999998</v>
      </c>
      <c r="F509" s="57">
        <v>0</v>
      </c>
      <c r="G509" s="57">
        <v>0</v>
      </c>
      <c r="H509" s="57">
        <v>0</v>
      </c>
      <c r="I509" s="59">
        <v>2276416.5699999998</v>
      </c>
      <c r="J509" s="12"/>
      <c r="K509" s="56">
        <v>8426030.9399999995</v>
      </c>
      <c r="L509" s="57">
        <v>0</v>
      </c>
      <c r="M509" s="57">
        <v>0</v>
      </c>
      <c r="N509" s="57">
        <v>0</v>
      </c>
      <c r="O509" s="59">
        <v>8426030.9399999995</v>
      </c>
      <c r="P509" s="12"/>
      <c r="Q509" s="56">
        <v>91111336.25</v>
      </c>
      <c r="R509" s="57">
        <v>0</v>
      </c>
      <c r="S509" s="57">
        <v>0</v>
      </c>
      <c r="T509" s="57">
        <v>4500</v>
      </c>
      <c r="U509" s="59">
        <v>91106836.25</v>
      </c>
      <c r="V509" s="6"/>
    </row>
    <row r="510" spans="2:22" ht="25.5" customHeight="1">
      <c r="B510" s="1"/>
      <c r="C510" s="53" t="s">
        <v>2560</v>
      </c>
      <c r="D510" s="11"/>
      <c r="E510" s="52">
        <v>0</v>
      </c>
      <c r="F510" s="53">
        <v>0</v>
      </c>
      <c r="G510" s="53">
        <v>0</v>
      </c>
      <c r="H510" s="53">
        <v>0</v>
      </c>
      <c r="I510" s="60">
        <v>0</v>
      </c>
      <c r="J510" s="11"/>
      <c r="K510" s="52">
        <v>2348768.84</v>
      </c>
      <c r="L510" s="53">
        <v>0</v>
      </c>
      <c r="M510" s="53">
        <v>0</v>
      </c>
      <c r="N510" s="53">
        <v>0</v>
      </c>
      <c r="O510" s="60">
        <v>2348768.84</v>
      </c>
      <c r="P510" s="11"/>
      <c r="Q510" s="52">
        <v>42530225.270000003</v>
      </c>
      <c r="R510" s="53">
        <v>0</v>
      </c>
      <c r="S510" s="53">
        <v>2467589.5499999998</v>
      </c>
      <c r="T510" s="53">
        <v>4780.05</v>
      </c>
      <c r="U510" s="60">
        <v>40057855.670000002</v>
      </c>
      <c r="V510" s="6"/>
    </row>
    <row r="511" spans="2:22" ht="25.5" customHeight="1">
      <c r="B511" s="1"/>
      <c r="C511" s="57" t="s">
        <v>2561</v>
      </c>
      <c r="D511" s="12"/>
      <c r="E511" s="56">
        <v>0</v>
      </c>
      <c r="F511" s="57">
        <v>0</v>
      </c>
      <c r="G511" s="57">
        <v>0</v>
      </c>
      <c r="H511" s="57">
        <v>0</v>
      </c>
      <c r="I511" s="59">
        <v>0</v>
      </c>
      <c r="J511" s="12"/>
      <c r="K511" s="56">
        <v>2348768.84</v>
      </c>
      <c r="L511" s="57">
        <v>0</v>
      </c>
      <c r="M511" s="57">
        <v>0</v>
      </c>
      <c r="N511" s="57">
        <v>0</v>
      </c>
      <c r="O511" s="59">
        <v>2348768.84</v>
      </c>
      <c r="P511" s="12"/>
      <c r="Q511" s="56">
        <v>42530225.270000003</v>
      </c>
      <c r="R511" s="57">
        <v>0</v>
      </c>
      <c r="S511" s="57">
        <v>2467589.5499999998</v>
      </c>
      <c r="T511" s="57">
        <v>4780.05</v>
      </c>
      <c r="U511" s="59">
        <v>40057855.670000002</v>
      </c>
      <c r="V511" s="6"/>
    </row>
    <row r="512" spans="2:22" ht="25.5" customHeight="1">
      <c r="B512" s="1"/>
      <c r="C512" s="53" t="s">
        <v>2562</v>
      </c>
      <c r="D512" s="11"/>
      <c r="E512" s="52">
        <v>0</v>
      </c>
      <c r="F512" s="53">
        <v>0</v>
      </c>
      <c r="G512" s="53">
        <v>0</v>
      </c>
      <c r="H512" s="53">
        <v>0</v>
      </c>
      <c r="I512" s="60">
        <v>0</v>
      </c>
      <c r="J512" s="11"/>
      <c r="K512" s="52">
        <v>0</v>
      </c>
      <c r="L512" s="53">
        <v>0</v>
      </c>
      <c r="M512" s="53">
        <v>0</v>
      </c>
      <c r="N512" s="53">
        <v>0</v>
      </c>
      <c r="O512" s="60">
        <v>0</v>
      </c>
      <c r="P512" s="11"/>
      <c r="Q512" s="52">
        <v>3381872.26</v>
      </c>
      <c r="R512" s="53">
        <v>0</v>
      </c>
      <c r="S512" s="53">
        <v>0</v>
      </c>
      <c r="T512" s="53">
        <v>0</v>
      </c>
      <c r="U512" s="60">
        <v>3381872.26</v>
      </c>
      <c r="V512" s="6"/>
    </row>
    <row r="513" spans="2:22" ht="25.5" customHeight="1">
      <c r="B513" s="1"/>
      <c r="C513" s="57" t="s">
        <v>2563</v>
      </c>
      <c r="D513" s="12"/>
      <c r="E513" s="56">
        <v>0</v>
      </c>
      <c r="F513" s="57">
        <v>0</v>
      </c>
      <c r="G513" s="57">
        <v>0</v>
      </c>
      <c r="H513" s="57">
        <v>0</v>
      </c>
      <c r="I513" s="59">
        <v>0</v>
      </c>
      <c r="J513" s="12"/>
      <c r="K513" s="56">
        <v>2348768.84</v>
      </c>
      <c r="L513" s="57">
        <v>0</v>
      </c>
      <c r="M513" s="57">
        <v>0</v>
      </c>
      <c r="N513" s="57">
        <v>0</v>
      </c>
      <c r="O513" s="59">
        <v>2348768.84</v>
      </c>
      <c r="P513" s="12"/>
      <c r="Q513" s="56">
        <v>39148353.009999998</v>
      </c>
      <c r="R513" s="57">
        <v>0</v>
      </c>
      <c r="S513" s="57">
        <v>2467589.5499999998</v>
      </c>
      <c r="T513" s="57">
        <v>4780.05</v>
      </c>
      <c r="U513" s="59">
        <v>36675983.409999996</v>
      </c>
      <c r="V513" s="6"/>
    </row>
    <row r="514" spans="2:22" ht="25.5" customHeight="1">
      <c r="B514" s="1"/>
      <c r="C514" s="53" t="s">
        <v>2564</v>
      </c>
      <c r="D514" s="11"/>
      <c r="E514" s="52">
        <v>20095.240000000002</v>
      </c>
      <c r="F514" s="53">
        <v>0</v>
      </c>
      <c r="G514" s="53">
        <v>0</v>
      </c>
      <c r="H514" s="53">
        <v>0</v>
      </c>
      <c r="I514" s="60">
        <v>20095.240000000002</v>
      </c>
      <c r="J514" s="11"/>
      <c r="K514" s="52">
        <v>0</v>
      </c>
      <c r="L514" s="53">
        <v>0</v>
      </c>
      <c r="M514" s="53">
        <v>0</v>
      </c>
      <c r="N514" s="53">
        <v>0</v>
      </c>
      <c r="O514" s="60">
        <v>0</v>
      </c>
      <c r="P514" s="11"/>
      <c r="Q514" s="52">
        <v>2408910.36</v>
      </c>
      <c r="R514" s="53">
        <v>0</v>
      </c>
      <c r="S514" s="53">
        <v>0</v>
      </c>
      <c r="T514" s="53">
        <v>0</v>
      </c>
      <c r="U514" s="60">
        <v>2408910.36</v>
      </c>
      <c r="V514" s="6"/>
    </row>
    <row r="515" spans="2:22">
      <c r="B515" s="1"/>
      <c r="C515" s="57" t="s">
        <v>2565</v>
      </c>
      <c r="D515" s="12"/>
      <c r="E515" s="56">
        <v>36968784603.110001</v>
      </c>
      <c r="F515" s="57">
        <v>0</v>
      </c>
      <c r="G515" s="57">
        <v>0</v>
      </c>
      <c r="H515" s="57">
        <v>-7214028734.2799997</v>
      </c>
      <c r="I515" s="59">
        <v>29754755868.830002</v>
      </c>
      <c r="J515" s="12"/>
      <c r="K515" s="56">
        <v>20065462936.919998</v>
      </c>
      <c r="L515" s="57">
        <v>76444518.420000002</v>
      </c>
      <c r="M515" s="57">
        <v>38838003.850000001</v>
      </c>
      <c r="N515" s="57">
        <v>302999698.47000003</v>
      </c>
      <c r="O515" s="59">
        <v>19647180716.18</v>
      </c>
      <c r="P515" s="12"/>
      <c r="Q515" s="56">
        <v>13044880069.75</v>
      </c>
      <c r="R515" s="57">
        <v>1518499.33</v>
      </c>
      <c r="S515" s="57">
        <v>923601.8</v>
      </c>
      <c r="T515" s="57">
        <v>272459342.45999998</v>
      </c>
      <c r="U515" s="59">
        <v>12769978626.16</v>
      </c>
      <c r="V515" s="6"/>
    </row>
    <row r="516" spans="2:22">
      <c r="B516" s="1"/>
      <c r="C516" s="53" t="s">
        <v>2566</v>
      </c>
      <c r="D516" s="11"/>
      <c r="E516" s="52">
        <v>10399904589.17</v>
      </c>
      <c r="F516" s="53">
        <v>0</v>
      </c>
      <c r="G516" s="53">
        <v>0</v>
      </c>
      <c r="H516" s="53">
        <v>-93589235.569999993</v>
      </c>
      <c r="I516" s="60">
        <v>10306315353.6</v>
      </c>
      <c r="J516" s="11"/>
      <c r="K516" s="52">
        <v>5497476601.1199999</v>
      </c>
      <c r="L516" s="53">
        <v>52749963.409999996</v>
      </c>
      <c r="M516" s="53">
        <v>25048375.91</v>
      </c>
      <c r="N516" s="53">
        <v>233890642.24000001</v>
      </c>
      <c r="O516" s="60">
        <v>5185787619.5600004</v>
      </c>
      <c r="P516" s="11"/>
      <c r="Q516" s="52">
        <v>5047771930.8000002</v>
      </c>
      <c r="R516" s="53">
        <v>96100.74</v>
      </c>
      <c r="S516" s="53">
        <v>17686.669999999998</v>
      </c>
      <c r="T516" s="53">
        <v>130728830.3</v>
      </c>
      <c r="U516" s="60">
        <v>4916929313.0900002</v>
      </c>
      <c r="V516" s="6"/>
    </row>
    <row r="517" spans="2:22">
      <c r="B517" s="1"/>
      <c r="C517" s="57" t="s">
        <v>2567</v>
      </c>
      <c r="D517" s="12"/>
      <c r="E517" s="56">
        <v>6318928497.7700005</v>
      </c>
      <c r="F517" s="57">
        <v>0</v>
      </c>
      <c r="G517" s="57">
        <v>0</v>
      </c>
      <c r="H517" s="57">
        <v>-77341309.359999999</v>
      </c>
      <c r="I517" s="59">
        <v>6241587188.4100008</v>
      </c>
      <c r="J517" s="12"/>
      <c r="K517" s="56">
        <v>5007232504.2600002</v>
      </c>
      <c r="L517" s="57">
        <v>52749963.409999996</v>
      </c>
      <c r="M517" s="57">
        <v>25048375.91</v>
      </c>
      <c r="N517" s="57">
        <v>230296598.53</v>
      </c>
      <c r="O517" s="59">
        <v>4699137566.4100008</v>
      </c>
      <c r="P517" s="12"/>
      <c r="Q517" s="56">
        <v>4864624311.8000002</v>
      </c>
      <c r="R517" s="57">
        <v>96100.74</v>
      </c>
      <c r="S517" s="57">
        <v>17686.669999999998</v>
      </c>
      <c r="T517" s="57">
        <v>129686522.53</v>
      </c>
      <c r="U517" s="59">
        <v>4734824001.8600006</v>
      </c>
      <c r="V517" s="6"/>
    </row>
    <row r="518" spans="2:22">
      <c r="B518" s="1"/>
      <c r="C518" s="53" t="s">
        <v>2568</v>
      </c>
      <c r="D518" s="11"/>
      <c r="E518" s="52">
        <v>60591799.189999998</v>
      </c>
      <c r="F518" s="53">
        <v>0</v>
      </c>
      <c r="G518" s="53">
        <v>0</v>
      </c>
      <c r="H518" s="53">
        <v>-76991.48</v>
      </c>
      <c r="I518" s="60">
        <v>60514807.710000001</v>
      </c>
      <c r="J518" s="11"/>
      <c r="K518" s="52">
        <v>0</v>
      </c>
      <c r="L518" s="53">
        <v>0</v>
      </c>
      <c r="M518" s="53">
        <v>0</v>
      </c>
      <c r="N518" s="53">
        <v>0</v>
      </c>
      <c r="O518" s="60">
        <v>0</v>
      </c>
      <c r="P518" s="11"/>
      <c r="Q518" s="52">
        <v>0</v>
      </c>
      <c r="R518" s="53">
        <v>0</v>
      </c>
      <c r="S518" s="53">
        <v>0</v>
      </c>
      <c r="T518" s="53">
        <v>0</v>
      </c>
      <c r="U518" s="60">
        <v>0</v>
      </c>
      <c r="V518" s="6"/>
    </row>
    <row r="519" spans="2:22" ht="25.5" customHeight="1">
      <c r="B519" s="1"/>
      <c r="C519" s="57" t="s">
        <v>2569</v>
      </c>
      <c r="D519" s="12"/>
      <c r="E519" s="56">
        <v>66906939.039999999</v>
      </c>
      <c r="F519" s="57">
        <v>0</v>
      </c>
      <c r="G519" s="57">
        <v>0</v>
      </c>
      <c r="H519" s="57">
        <v>-29684.560000000001</v>
      </c>
      <c r="I519" s="59">
        <v>66877254.479999997</v>
      </c>
      <c r="J519" s="12"/>
      <c r="K519" s="56">
        <v>0</v>
      </c>
      <c r="L519" s="57">
        <v>0</v>
      </c>
      <c r="M519" s="57">
        <v>0</v>
      </c>
      <c r="N519" s="57">
        <v>0</v>
      </c>
      <c r="O519" s="59">
        <v>0</v>
      </c>
      <c r="P519" s="12"/>
      <c r="Q519" s="56">
        <v>15420</v>
      </c>
      <c r="R519" s="57">
        <v>0</v>
      </c>
      <c r="S519" s="57">
        <v>0</v>
      </c>
      <c r="T519" s="57">
        <v>0</v>
      </c>
      <c r="U519" s="59">
        <v>15420</v>
      </c>
      <c r="V519" s="6"/>
    </row>
    <row r="520" spans="2:22" ht="25.5" customHeight="1">
      <c r="B520" s="1"/>
      <c r="C520" s="53" t="s">
        <v>2570</v>
      </c>
      <c r="D520" s="11"/>
      <c r="E520" s="52">
        <v>640831877.38999999</v>
      </c>
      <c r="F520" s="53">
        <v>0</v>
      </c>
      <c r="G520" s="53">
        <v>0</v>
      </c>
      <c r="H520" s="53">
        <v>-11634975.6</v>
      </c>
      <c r="I520" s="60">
        <v>629196901.78999996</v>
      </c>
      <c r="J520" s="11"/>
      <c r="K520" s="52">
        <v>55711762.700000003</v>
      </c>
      <c r="L520" s="53">
        <v>0</v>
      </c>
      <c r="M520" s="53">
        <v>0</v>
      </c>
      <c r="N520" s="53">
        <v>3059847.98</v>
      </c>
      <c r="O520" s="60">
        <v>52651914.719999999</v>
      </c>
      <c r="P520" s="11"/>
      <c r="Q520" s="52">
        <v>21332681.620000001</v>
      </c>
      <c r="R520" s="53">
        <v>0</v>
      </c>
      <c r="S520" s="53">
        <v>0</v>
      </c>
      <c r="T520" s="53">
        <v>27731.41</v>
      </c>
      <c r="U520" s="60">
        <v>21304950.210000001</v>
      </c>
      <c r="V520" s="6"/>
    </row>
    <row r="521" spans="2:22" ht="25.5" customHeight="1">
      <c r="B521" s="1"/>
      <c r="C521" s="57" t="s">
        <v>2571</v>
      </c>
      <c r="D521" s="12"/>
      <c r="E521" s="56">
        <v>208250550.5</v>
      </c>
      <c r="F521" s="57">
        <v>0</v>
      </c>
      <c r="G521" s="57">
        <v>0</v>
      </c>
      <c r="H521" s="57">
        <v>-2454724.1</v>
      </c>
      <c r="I521" s="59">
        <v>205795826.40000001</v>
      </c>
      <c r="J521" s="12"/>
      <c r="K521" s="56">
        <v>0</v>
      </c>
      <c r="L521" s="57">
        <v>0</v>
      </c>
      <c r="M521" s="57">
        <v>0</v>
      </c>
      <c r="N521" s="57">
        <v>0</v>
      </c>
      <c r="O521" s="59">
        <v>0</v>
      </c>
      <c r="P521" s="12"/>
      <c r="Q521" s="56">
        <v>5440</v>
      </c>
      <c r="R521" s="57">
        <v>0</v>
      </c>
      <c r="S521" s="57">
        <v>0</v>
      </c>
      <c r="T521" s="57">
        <v>0</v>
      </c>
      <c r="U521" s="59">
        <v>5440</v>
      </c>
      <c r="V521" s="6"/>
    </row>
    <row r="522" spans="2:22">
      <c r="B522" s="1"/>
      <c r="C522" s="53" t="s">
        <v>2572</v>
      </c>
      <c r="D522" s="11"/>
      <c r="E522" s="52">
        <v>139772551.78</v>
      </c>
      <c r="F522" s="53">
        <v>0</v>
      </c>
      <c r="G522" s="53">
        <v>0</v>
      </c>
      <c r="H522" s="53">
        <v>-2506284.63</v>
      </c>
      <c r="I522" s="60">
        <v>137266267.15000001</v>
      </c>
      <c r="J522" s="11"/>
      <c r="K522" s="52">
        <v>346050170.05000001</v>
      </c>
      <c r="L522" s="53">
        <v>0</v>
      </c>
      <c r="M522" s="53">
        <v>0</v>
      </c>
      <c r="N522" s="53">
        <v>450904.45</v>
      </c>
      <c r="O522" s="60">
        <v>345599265.60000002</v>
      </c>
      <c r="P522" s="11"/>
      <c r="Q522" s="52">
        <v>53541094.350000001</v>
      </c>
      <c r="R522" s="53">
        <v>0</v>
      </c>
      <c r="S522" s="53">
        <v>0</v>
      </c>
      <c r="T522" s="53">
        <v>307452.11</v>
      </c>
      <c r="U522" s="60">
        <v>53233642.240000002</v>
      </c>
      <c r="V522" s="6"/>
    </row>
    <row r="523" spans="2:22">
      <c r="B523" s="1"/>
      <c r="C523" s="57" t="s">
        <v>2573</v>
      </c>
      <c r="D523" s="12"/>
      <c r="E523" s="56">
        <v>139576709.47</v>
      </c>
      <c r="F523" s="57">
        <v>0</v>
      </c>
      <c r="G523" s="57">
        <v>0</v>
      </c>
      <c r="H523" s="57">
        <v>-2506284.63</v>
      </c>
      <c r="I523" s="59">
        <v>137070424.84</v>
      </c>
      <c r="J523" s="12"/>
      <c r="K523" s="56">
        <v>344955985.11000001</v>
      </c>
      <c r="L523" s="57">
        <v>0</v>
      </c>
      <c r="M523" s="57">
        <v>0</v>
      </c>
      <c r="N523" s="57">
        <v>450904.45</v>
      </c>
      <c r="O523" s="59">
        <v>344505080.66000003</v>
      </c>
      <c r="P523" s="12"/>
      <c r="Q523" s="56">
        <v>50053894.630000003</v>
      </c>
      <c r="R523" s="57">
        <v>0</v>
      </c>
      <c r="S523" s="57">
        <v>0</v>
      </c>
      <c r="T523" s="57">
        <v>284609.49</v>
      </c>
      <c r="U523" s="59">
        <v>49769285.140000001</v>
      </c>
      <c r="V523" s="6"/>
    </row>
    <row r="524" spans="2:22">
      <c r="B524" s="1"/>
      <c r="C524" s="53" t="s">
        <v>2574</v>
      </c>
      <c r="D524" s="11"/>
      <c r="E524" s="52">
        <v>195842.31</v>
      </c>
      <c r="F524" s="53">
        <v>0</v>
      </c>
      <c r="G524" s="53">
        <v>0</v>
      </c>
      <c r="H524" s="53">
        <v>0</v>
      </c>
      <c r="I524" s="60">
        <v>195842.31</v>
      </c>
      <c r="J524" s="11"/>
      <c r="K524" s="52">
        <v>1094184.94</v>
      </c>
      <c r="L524" s="53">
        <v>0</v>
      </c>
      <c r="M524" s="53">
        <v>0</v>
      </c>
      <c r="N524" s="53">
        <v>0</v>
      </c>
      <c r="O524" s="60">
        <v>1094184.94</v>
      </c>
      <c r="P524" s="11"/>
      <c r="Q524" s="52">
        <v>3487199.72</v>
      </c>
      <c r="R524" s="53">
        <v>0</v>
      </c>
      <c r="S524" s="53">
        <v>0</v>
      </c>
      <c r="T524" s="53">
        <v>22842.62</v>
      </c>
      <c r="U524" s="60">
        <v>3464357.1</v>
      </c>
      <c r="V524" s="6"/>
    </row>
    <row r="525" spans="2:22">
      <c r="B525" s="1"/>
      <c r="C525" s="57" t="s">
        <v>2575</v>
      </c>
      <c r="D525" s="12"/>
      <c r="E525" s="56">
        <v>8921458.3599999994</v>
      </c>
      <c r="F525" s="57">
        <v>0</v>
      </c>
      <c r="G525" s="57">
        <v>0</v>
      </c>
      <c r="H525" s="57">
        <v>-213968.92</v>
      </c>
      <c r="I525" s="59">
        <v>8707489.4399999995</v>
      </c>
      <c r="J525" s="12"/>
      <c r="K525" s="56">
        <v>17287637.66</v>
      </c>
      <c r="L525" s="57">
        <v>0</v>
      </c>
      <c r="M525" s="57">
        <v>0</v>
      </c>
      <c r="N525" s="57">
        <v>54014.3</v>
      </c>
      <c r="O525" s="59">
        <v>17233623.359999999</v>
      </c>
      <c r="P525" s="12"/>
      <c r="Q525" s="56">
        <v>5529514.5999999996</v>
      </c>
      <c r="R525" s="57">
        <v>0</v>
      </c>
      <c r="S525" s="57">
        <v>0</v>
      </c>
      <c r="T525" s="57">
        <v>2446.75</v>
      </c>
      <c r="U525" s="59">
        <v>5527067.8499999996</v>
      </c>
      <c r="V525" s="6"/>
    </row>
    <row r="526" spans="2:22">
      <c r="B526" s="1"/>
      <c r="C526" s="53" t="s">
        <v>2576</v>
      </c>
      <c r="D526" s="11"/>
      <c r="E526" s="52">
        <v>20741700.030000001</v>
      </c>
      <c r="F526" s="53">
        <v>0</v>
      </c>
      <c r="G526" s="53">
        <v>0</v>
      </c>
      <c r="H526" s="53">
        <v>-145945.32999999999</v>
      </c>
      <c r="I526" s="60">
        <v>20595754.699999999</v>
      </c>
      <c r="J526" s="11"/>
      <c r="K526" s="52">
        <v>27402357.789999999</v>
      </c>
      <c r="L526" s="53">
        <v>0</v>
      </c>
      <c r="M526" s="53">
        <v>0</v>
      </c>
      <c r="N526" s="53">
        <v>385.5</v>
      </c>
      <c r="O526" s="60">
        <v>27401972.289999999</v>
      </c>
      <c r="P526" s="11"/>
      <c r="Q526" s="52">
        <v>17510873.239999998</v>
      </c>
      <c r="R526" s="53">
        <v>0</v>
      </c>
      <c r="S526" s="53">
        <v>0</v>
      </c>
      <c r="T526" s="53">
        <v>5478.77</v>
      </c>
      <c r="U526" s="60">
        <v>17505394.469999999</v>
      </c>
      <c r="V526" s="6"/>
    </row>
    <row r="527" spans="2:22">
      <c r="B527" s="1"/>
      <c r="C527" s="57" t="s">
        <v>2577</v>
      </c>
      <c r="D527" s="12"/>
      <c r="E527" s="56">
        <v>69058841.980000004</v>
      </c>
      <c r="F527" s="57">
        <v>0</v>
      </c>
      <c r="G527" s="57">
        <v>0</v>
      </c>
      <c r="H527" s="57">
        <v>-7076506.3700000001</v>
      </c>
      <c r="I527" s="59">
        <v>61982335.609999999</v>
      </c>
      <c r="J527" s="12"/>
      <c r="K527" s="56">
        <v>38596850.530000001</v>
      </c>
      <c r="L527" s="57">
        <v>0</v>
      </c>
      <c r="M527" s="57">
        <v>0</v>
      </c>
      <c r="N527" s="57">
        <v>28891.48</v>
      </c>
      <c r="O527" s="59">
        <v>38567959.049999997</v>
      </c>
      <c r="P527" s="12"/>
      <c r="Q527" s="56">
        <v>76580338.930000007</v>
      </c>
      <c r="R527" s="57">
        <v>0</v>
      </c>
      <c r="S527" s="57">
        <v>0</v>
      </c>
      <c r="T527" s="57">
        <v>699198.73</v>
      </c>
      <c r="U527" s="59">
        <v>75881140.200000003</v>
      </c>
      <c r="V527" s="6"/>
    </row>
    <row r="528" spans="2:22" ht="25.5" customHeight="1">
      <c r="B528" s="1"/>
      <c r="C528" s="53" t="s">
        <v>2578</v>
      </c>
      <c r="D528" s="11"/>
      <c r="E528" s="52">
        <v>432251.6</v>
      </c>
      <c r="F528" s="53">
        <v>0</v>
      </c>
      <c r="G528" s="53">
        <v>0</v>
      </c>
      <c r="H528" s="53">
        <v>-20964.79</v>
      </c>
      <c r="I528" s="60">
        <v>411286.81</v>
      </c>
      <c r="J528" s="11"/>
      <c r="K528" s="52">
        <v>0</v>
      </c>
      <c r="L528" s="53">
        <v>0</v>
      </c>
      <c r="M528" s="53">
        <v>0</v>
      </c>
      <c r="N528" s="53">
        <v>0</v>
      </c>
      <c r="O528" s="60">
        <v>0</v>
      </c>
      <c r="P528" s="11"/>
      <c r="Q528" s="52">
        <v>93146.49</v>
      </c>
      <c r="R528" s="53">
        <v>0</v>
      </c>
      <c r="S528" s="53">
        <v>0</v>
      </c>
      <c r="T528" s="53">
        <v>0</v>
      </c>
      <c r="U528" s="60">
        <v>93146.49</v>
      </c>
      <c r="V528" s="6"/>
    </row>
    <row r="529" spans="2:22" ht="25.5" customHeight="1">
      <c r="B529" s="1"/>
      <c r="C529" s="57" t="s">
        <v>2579</v>
      </c>
      <c r="D529" s="12"/>
      <c r="E529" s="56">
        <v>116096448.12</v>
      </c>
      <c r="F529" s="57">
        <v>0</v>
      </c>
      <c r="G529" s="57">
        <v>0</v>
      </c>
      <c r="H529" s="57">
        <v>7910698.3300000001</v>
      </c>
      <c r="I529" s="59">
        <v>124007146.45</v>
      </c>
      <c r="J529" s="12"/>
      <c r="K529" s="56">
        <v>0</v>
      </c>
      <c r="L529" s="57">
        <v>0</v>
      </c>
      <c r="M529" s="57">
        <v>0</v>
      </c>
      <c r="N529" s="57">
        <v>0</v>
      </c>
      <c r="O529" s="59">
        <v>0</v>
      </c>
      <c r="P529" s="12"/>
      <c r="Q529" s="56">
        <v>89989.5</v>
      </c>
      <c r="R529" s="57">
        <v>0</v>
      </c>
      <c r="S529" s="57">
        <v>0</v>
      </c>
      <c r="T529" s="57">
        <v>0</v>
      </c>
      <c r="U529" s="59">
        <v>89989.5</v>
      </c>
      <c r="V529" s="6"/>
    </row>
    <row r="530" spans="2:22">
      <c r="B530" s="1"/>
      <c r="C530" s="53" t="s">
        <v>2580</v>
      </c>
      <c r="D530" s="11"/>
      <c r="E530" s="52">
        <v>648158.48</v>
      </c>
      <c r="F530" s="53">
        <v>0</v>
      </c>
      <c r="G530" s="53">
        <v>0</v>
      </c>
      <c r="H530" s="53">
        <v>1421.24</v>
      </c>
      <c r="I530" s="60">
        <v>649579.72</v>
      </c>
      <c r="J530" s="11"/>
      <c r="K530" s="52">
        <v>0</v>
      </c>
      <c r="L530" s="53">
        <v>0</v>
      </c>
      <c r="M530" s="53">
        <v>0</v>
      </c>
      <c r="N530" s="53">
        <v>0</v>
      </c>
      <c r="O530" s="60">
        <v>0</v>
      </c>
      <c r="P530" s="11"/>
      <c r="Q530" s="52">
        <v>3.77</v>
      </c>
      <c r="R530" s="53">
        <v>0</v>
      </c>
      <c r="S530" s="53">
        <v>0</v>
      </c>
      <c r="T530" s="53">
        <v>0</v>
      </c>
      <c r="U530" s="60">
        <v>3.77</v>
      </c>
      <c r="V530" s="6"/>
    </row>
    <row r="531" spans="2:22">
      <c r="B531" s="1"/>
      <c r="C531" s="57" t="s">
        <v>2581</v>
      </c>
      <c r="D531" s="12"/>
      <c r="E531" s="56">
        <v>2748723514.9299998</v>
      </c>
      <c r="F531" s="57">
        <v>0</v>
      </c>
      <c r="G531" s="57">
        <v>0</v>
      </c>
      <c r="H531" s="57">
        <v>0</v>
      </c>
      <c r="I531" s="59">
        <v>2748723514.9299998</v>
      </c>
      <c r="J531" s="12"/>
      <c r="K531" s="56">
        <v>5195318.13</v>
      </c>
      <c r="L531" s="57">
        <v>0</v>
      </c>
      <c r="M531" s="57">
        <v>0</v>
      </c>
      <c r="N531" s="57">
        <v>0</v>
      </c>
      <c r="O531" s="59">
        <v>5195318.13</v>
      </c>
      <c r="P531" s="12"/>
      <c r="Q531" s="56">
        <v>8449116.5</v>
      </c>
      <c r="R531" s="57">
        <v>0</v>
      </c>
      <c r="S531" s="57">
        <v>0</v>
      </c>
      <c r="T531" s="57">
        <v>0</v>
      </c>
      <c r="U531" s="59">
        <v>8449116.5</v>
      </c>
      <c r="V531" s="6"/>
    </row>
    <row r="532" spans="2:22" ht="25.5" customHeight="1">
      <c r="B532" s="1"/>
      <c r="C532" s="53" t="s">
        <v>2582</v>
      </c>
      <c r="D532" s="11"/>
      <c r="E532" s="52">
        <v>0</v>
      </c>
      <c r="F532" s="53">
        <v>0</v>
      </c>
      <c r="G532" s="53">
        <v>0</v>
      </c>
      <c r="H532" s="53">
        <v>0</v>
      </c>
      <c r="I532" s="60">
        <v>0</v>
      </c>
      <c r="J532" s="11"/>
      <c r="K532" s="52">
        <v>5195318.13</v>
      </c>
      <c r="L532" s="53">
        <v>0</v>
      </c>
      <c r="M532" s="53">
        <v>0</v>
      </c>
      <c r="N532" s="53">
        <v>0</v>
      </c>
      <c r="O532" s="60">
        <v>5195318.13</v>
      </c>
      <c r="P532" s="11"/>
      <c r="Q532" s="52">
        <v>17867.5</v>
      </c>
      <c r="R532" s="53">
        <v>0</v>
      </c>
      <c r="S532" s="53">
        <v>0</v>
      </c>
      <c r="T532" s="53">
        <v>0</v>
      </c>
      <c r="U532" s="60">
        <v>17867.5</v>
      </c>
      <c r="V532" s="6"/>
    </row>
    <row r="533" spans="2:22" ht="25.5" customHeight="1">
      <c r="B533" s="1"/>
      <c r="C533" s="57" t="s">
        <v>2583</v>
      </c>
      <c r="D533" s="12"/>
      <c r="E533" s="56">
        <v>2748723514.9299998</v>
      </c>
      <c r="F533" s="57">
        <v>0</v>
      </c>
      <c r="G533" s="57">
        <v>0</v>
      </c>
      <c r="H533" s="57">
        <v>0</v>
      </c>
      <c r="I533" s="59">
        <v>2748723514.9299998</v>
      </c>
      <c r="J533" s="12"/>
      <c r="K533" s="56">
        <v>0</v>
      </c>
      <c r="L533" s="57">
        <v>0</v>
      </c>
      <c r="M533" s="57">
        <v>0</v>
      </c>
      <c r="N533" s="57">
        <v>0</v>
      </c>
      <c r="O533" s="59">
        <v>0</v>
      </c>
      <c r="P533" s="12"/>
      <c r="Q533" s="56">
        <v>8431249</v>
      </c>
      <c r="R533" s="57">
        <v>0</v>
      </c>
      <c r="S533" s="57">
        <v>0</v>
      </c>
      <c r="T533" s="57">
        <v>0</v>
      </c>
      <c r="U533" s="59">
        <v>8431249</v>
      </c>
      <c r="V533" s="6"/>
    </row>
    <row r="534" spans="2:22">
      <c r="B534" s="1"/>
      <c r="C534" s="53" t="s">
        <v>2584</v>
      </c>
      <c r="D534" s="11"/>
      <c r="E534" s="52">
        <v>12552317273.98</v>
      </c>
      <c r="F534" s="53">
        <v>0</v>
      </c>
      <c r="G534" s="53">
        <v>0</v>
      </c>
      <c r="H534" s="53">
        <v>-1940757635.1099999</v>
      </c>
      <c r="I534" s="60">
        <v>10611559638.870001</v>
      </c>
      <c r="J534" s="11"/>
      <c r="K534" s="52">
        <v>3168798818.27</v>
      </c>
      <c r="L534" s="53">
        <v>0</v>
      </c>
      <c r="M534" s="53">
        <v>0</v>
      </c>
      <c r="N534" s="53">
        <v>-57668362.159999996</v>
      </c>
      <c r="O534" s="60">
        <v>3226467180.4299998</v>
      </c>
      <c r="P534" s="11"/>
      <c r="Q534" s="52">
        <v>2631018685.2800002</v>
      </c>
      <c r="R534" s="53">
        <v>738846.55</v>
      </c>
      <c r="S534" s="53">
        <v>363534.56</v>
      </c>
      <c r="T534" s="53">
        <v>8681490.7300000004</v>
      </c>
      <c r="U534" s="60">
        <v>2621234813.4400001</v>
      </c>
      <c r="V534" s="6"/>
    </row>
    <row r="535" spans="2:22">
      <c r="B535" s="1"/>
      <c r="C535" s="57" t="s">
        <v>2585</v>
      </c>
      <c r="D535" s="12"/>
      <c r="E535" s="56">
        <v>171487206.13999999</v>
      </c>
      <c r="F535" s="57">
        <v>0</v>
      </c>
      <c r="G535" s="57">
        <v>0</v>
      </c>
      <c r="H535" s="57">
        <v>-29633121.789999999</v>
      </c>
      <c r="I535" s="59">
        <v>141854084.34999999</v>
      </c>
      <c r="J535" s="12"/>
      <c r="K535" s="56">
        <v>331937408.81</v>
      </c>
      <c r="L535" s="57">
        <v>0</v>
      </c>
      <c r="M535" s="57">
        <v>0</v>
      </c>
      <c r="N535" s="57">
        <v>580224.48</v>
      </c>
      <c r="O535" s="59">
        <v>331357184.32999998</v>
      </c>
      <c r="P535" s="12"/>
      <c r="Q535" s="56">
        <v>215058108.59999999</v>
      </c>
      <c r="R535" s="57">
        <v>73258.81</v>
      </c>
      <c r="S535" s="57">
        <v>0</v>
      </c>
      <c r="T535" s="57">
        <v>13159.09</v>
      </c>
      <c r="U535" s="59">
        <v>214971690.69999999</v>
      </c>
      <c r="V535" s="6"/>
    </row>
    <row r="536" spans="2:22">
      <c r="B536" s="1"/>
      <c r="C536" s="53" t="s">
        <v>2586</v>
      </c>
      <c r="D536" s="11"/>
      <c r="E536" s="52">
        <v>10379598.58</v>
      </c>
      <c r="F536" s="53">
        <v>0</v>
      </c>
      <c r="G536" s="53">
        <v>0</v>
      </c>
      <c r="H536" s="53">
        <v>-676952.41</v>
      </c>
      <c r="I536" s="60">
        <v>9702646.1699999999</v>
      </c>
      <c r="J536" s="11"/>
      <c r="K536" s="52">
        <v>231275766.84999999</v>
      </c>
      <c r="L536" s="53">
        <v>0</v>
      </c>
      <c r="M536" s="53">
        <v>0</v>
      </c>
      <c r="N536" s="53">
        <v>41977.68</v>
      </c>
      <c r="O536" s="60">
        <v>231233789.16999999</v>
      </c>
      <c r="P536" s="11"/>
      <c r="Q536" s="52">
        <v>23648115.870000001</v>
      </c>
      <c r="R536" s="53">
        <v>0</v>
      </c>
      <c r="S536" s="53">
        <v>0</v>
      </c>
      <c r="T536" s="53">
        <v>13017.53</v>
      </c>
      <c r="U536" s="60">
        <v>23635098.34</v>
      </c>
      <c r="V536" s="6"/>
    </row>
    <row r="537" spans="2:22" ht="25.5" customHeight="1">
      <c r="B537" s="1"/>
      <c r="C537" s="57" t="s">
        <v>2587</v>
      </c>
      <c r="D537" s="12"/>
      <c r="E537" s="56">
        <v>4140589.64</v>
      </c>
      <c r="F537" s="57">
        <v>0</v>
      </c>
      <c r="G537" s="57">
        <v>0</v>
      </c>
      <c r="H537" s="57">
        <v>0</v>
      </c>
      <c r="I537" s="59">
        <v>4140589.64</v>
      </c>
      <c r="J537" s="12"/>
      <c r="K537" s="56">
        <v>1000</v>
      </c>
      <c r="L537" s="57">
        <v>0</v>
      </c>
      <c r="M537" s="57">
        <v>0</v>
      </c>
      <c r="N537" s="57">
        <v>0</v>
      </c>
      <c r="O537" s="59">
        <v>1000</v>
      </c>
      <c r="P537" s="12"/>
      <c r="Q537" s="56">
        <v>2493494.46</v>
      </c>
      <c r="R537" s="57">
        <v>0</v>
      </c>
      <c r="S537" s="57">
        <v>0</v>
      </c>
      <c r="T537" s="57">
        <v>0</v>
      </c>
      <c r="U537" s="59">
        <v>2493494.46</v>
      </c>
      <c r="V537" s="6"/>
    </row>
    <row r="538" spans="2:22">
      <c r="B538" s="1"/>
      <c r="C538" s="53" t="s">
        <v>2588</v>
      </c>
      <c r="D538" s="11"/>
      <c r="E538" s="52">
        <v>3379369.09</v>
      </c>
      <c r="F538" s="53">
        <v>0</v>
      </c>
      <c r="G538" s="53">
        <v>0</v>
      </c>
      <c r="H538" s="53">
        <v>-269562.11</v>
      </c>
      <c r="I538" s="60">
        <v>3109806.98</v>
      </c>
      <c r="J538" s="11"/>
      <c r="K538" s="52">
        <v>8605811.3200000003</v>
      </c>
      <c r="L538" s="53">
        <v>0</v>
      </c>
      <c r="M538" s="53">
        <v>0</v>
      </c>
      <c r="N538" s="53">
        <v>13998.85</v>
      </c>
      <c r="O538" s="60">
        <v>8591812.4700000007</v>
      </c>
      <c r="P538" s="11"/>
      <c r="Q538" s="52">
        <v>11508451.25</v>
      </c>
      <c r="R538" s="53">
        <v>0</v>
      </c>
      <c r="S538" s="53">
        <v>0</v>
      </c>
      <c r="T538" s="53">
        <v>0</v>
      </c>
      <c r="U538" s="60">
        <v>11508451.25</v>
      </c>
      <c r="V538" s="6"/>
    </row>
    <row r="539" spans="2:22">
      <c r="B539" s="1"/>
      <c r="C539" s="57" t="s">
        <v>2589</v>
      </c>
      <c r="D539" s="12"/>
      <c r="E539" s="56">
        <v>153587648.83000001</v>
      </c>
      <c r="F539" s="57">
        <v>0</v>
      </c>
      <c r="G539" s="57">
        <v>0</v>
      </c>
      <c r="H539" s="57">
        <v>-28686607.27</v>
      </c>
      <c r="I539" s="59">
        <v>124901041.56</v>
      </c>
      <c r="J539" s="12"/>
      <c r="K539" s="56">
        <v>92054830.640000001</v>
      </c>
      <c r="L539" s="57">
        <v>0</v>
      </c>
      <c r="M539" s="57">
        <v>0</v>
      </c>
      <c r="N539" s="57">
        <v>524247.95</v>
      </c>
      <c r="O539" s="59">
        <v>91530582.689999998</v>
      </c>
      <c r="P539" s="12"/>
      <c r="Q539" s="56">
        <v>177408047.02000001</v>
      </c>
      <c r="R539" s="57">
        <v>73258.81</v>
      </c>
      <c r="S539" s="57">
        <v>0</v>
      </c>
      <c r="T539" s="57">
        <v>141.56</v>
      </c>
      <c r="U539" s="59">
        <v>177334646.65000001</v>
      </c>
      <c r="V539" s="6"/>
    </row>
    <row r="540" spans="2:22">
      <c r="B540" s="1"/>
      <c r="C540" s="53" t="s">
        <v>2590</v>
      </c>
      <c r="D540" s="11"/>
      <c r="E540" s="52">
        <v>10759260020.34</v>
      </c>
      <c r="F540" s="53">
        <v>0</v>
      </c>
      <c r="G540" s="53">
        <v>0</v>
      </c>
      <c r="H540" s="53">
        <v>-1907701997.22</v>
      </c>
      <c r="I540" s="60">
        <v>8851558023.1200008</v>
      </c>
      <c r="J540" s="11"/>
      <c r="K540" s="52">
        <v>1462537705.3800001</v>
      </c>
      <c r="L540" s="53">
        <v>0</v>
      </c>
      <c r="M540" s="53">
        <v>0</v>
      </c>
      <c r="N540" s="53">
        <v>-62576613.450000003</v>
      </c>
      <c r="O540" s="60">
        <v>1525114318.8299999</v>
      </c>
      <c r="P540" s="11"/>
      <c r="Q540" s="52">
        <v>1528223417.9200001</v>
      </c>
      <c r="R540" s="53">
        <v>665124.43999999994</v>
      </c>
      <c r="S540" s="53">
        <v>363223.09</v>
      </c>
      <c r="T540" s="53">
        <v>1704078.84</v>
      </c>
      <c r="U540" s="60">
        <v>1525490991.55</v>
      </c>
      <c r="V540" s="6"/>
    </row>
    <row r="541" spans="2:22">
      <c r="B541" s="1"/>
      <c r="C541" s="57" t="s">
        <v>2591</v>
      </c>
      <c r="D541" s="12"/>
      <c r="E541" s="56">
        <v>1796595434.6400001</v>
      </c>
      <c r="F541" s="57">
        <v>0</v>
      </c>
      <c r="G541" s="57">
        <v>0</v>
      </c>
      <c r="H541" s="57">
        <v>-49558073.020000003</v>
      </c>
      <c r="I541" s="59">
        <v>1747037361.6199999</v>
      </c>
      <c r="J541" s="12"/>
      <c r="K541" s="56">
        <v>222215115.97999999</v>
      </c>
      <c r="L541" s="57">
        <v>0</v>
      </c>
      <c r="M541" s="57">
        <v>0</v>
      </c>
      <c r="N541" s="57">
        <v>1852891.58</v>
      </c>
      <c r="O541" s="59">
        <v>220362224.40000001</v>
      </c>
      <c r="P541" s="12"/>
      <c r="Q541" s="56">
        <v>27169613.739999998</v>
      </c>
      <c r="R541" s="57">
        <v>0</v>
      </c>
      <c r="S541" s="57">
        <v>0</v>
      </c>
      <c r="T541" s="57">
        <v>1851.33</v>
      </c>
      <c r="U541" s="59">
        <v>27167762.41</v>
      </c>
      <c r="V541" s="6"/>
    </row>
    <row r="542" spans="2:22">
      <c r="B542" s="1"/>
      <c r="C542" s="53" t="s">
        <v>2592</v>
      </c>
      <c r="D542" s="11"/>
      <c r="E542" s="52">
        <v>263973945.58000001</v>
      </c>
      <c r="F542" s="53">
        <v>0</v>
      </c>
      <c r="G542" s="53">
        <v>0</v>
      </c>
      <c r="H542" s="53">
        <v>0</v>
      </c>
      <c r="I542" s="60">
        <v>263973945.58000001</v>
      </c>
      <c r="J542" s="11"/>
      <c r="K542" s="52">
        <v>10180014.83</v>
      </c>
      <c r="L542" s="53">
        <v>0</v>
      </c>
      <c r="M542" s="53">
        <v>0</v>
      </c>
      <c r="N542" s="53">
        <v>0</v>
      </c>
      <c r="O542" s="60">
        <v>10180014.83</v>
      </c>
      <c r="P542" s="11"/>
      <c r="Q542" s="52">
        <v>20082717.850000001</v>
      </c>
      <c r="R542" s="53">
        <v>0</v>
      </c>
      <c r="S542" s="53">
        <v>0</v>
      </c>
      <c r="T542" s="53">
        <v>0</v>
      </c>
      <c r="U542" s="60">
        <v>20082717.850000001</v>
      </c>
      <c r="V542" s="6"/>
    </row>
    <row r="543" spans="2:22">
      <c r="B543" s="1"/>
      <c r="C543" s="57" t="s">
        <v>2593</v>
      </c>
      <c r="D543" s="12"/>
      <c r="E543" s="56">
        <v>1949115490.1199999</v>
      </c>
      <c r="F543" s="57">
        <v>0</v>
      </c>
      <c r="G543" s="57">
        <v>0</v>
      </c>
      <c r="H543" s="57">
        <v>-943740115.01999998</v>
      </c>
      <c r="I543" s="59">
        <v>1005375375.1</v>
      </c>
      <c r="J543" s="12"/>
      <c r="K543" s="56">
        <v>20956597.579999998</v>
      </c>
      <c r="L543" s="57">
        <v>0</v>
      </c>
      <c r="M543" s="57">
        <v>0</v>
      </c>
      <c r="N543" s="57">
        <v>0</v>
      </c>
      <c r="O543" s="59">
        <v>20956597.579999998</v>
      </c>
      <c r="P543" s="12"/>
      <c r="Q543" s="56">
        <v>37104371.75</v>
      </c>
      <c r="R543" s="57">
        <v>0</v>
      </c>
      <c r="S543" s="57">
        <v>0</v>
      </c>
      <c r="T543" s="57">
        <v>0</v>
      </c>
      <c r="U543" s="59">
        <v>37104371.75</v>
      </c>
      <c r="V543" s="6"/>
    </row>
    <row r="544" spans="2:22">
      <c r="B544" s="1"/>
      <c r="C544" s="53" t="s">
        <v>2594</v>
      </c>
      <c r="D544" s="11"/>
      <c r="E544" s="52">
        <v>7820.75</v>
      </c>
      <c r="F544" s="53">
        <v>0</v>
      </c>
      <c r="G544" s="53">
        <v>0</v>
      </c>
      <c r="H544" s="53">
        <v>0</v>
      </c>
      <c r="I544" s="60">
        <v>7820.75</v>
      </c>
      <c r="J544" s="11"/>
      <c r="K544" s="52">
        <v>0</v>
      </c>
      <c r="L544" s="53">
        <v>0</v>
      </c>
      <c r="M544" s="53">
        <v>0</v>
      </c>
      <c r="N544" s="53">
        <v>0</v>
      </c>
      <c r="O544" s="60">
        <v>0</v>
      </c>
      <c r="P544" s="11"/>
      <c r="Q544" s="52">
        <v>10455602.51</v>
      </c>
      <c r="R544" s="53">
        <v>0</v>
      </c>
      <c r="S544" s="53">
        <v>0</v>
      </c>
      <c r="T544" s="53">
        <v>0</v>
      </c>
      <c r="U544" s="60">
        <v>10455602.51</v>
      </c>
      <c r="V544" s="6"/>
    </row>
    <row r="545" spans="2:22" ht="25.5" customHeight="1">
      <c r="B545" s="1"/>
      <c r="C545" s="57" t="s">
        <v>2595</v>
      </c>
      <c r="D545" s="12"/>
      <c r="E545" s="56">
        <v>0</v>
      </c>
      <c r="F545" s="57">
        <v>0</v>
      </c>
      <c r="G545" s="57">
        <v>0</v>
      </c>
      <c r="H545" s="57">
        <v>0</v>
      </c>
      <c r="I545" s="59">
        <v>0</v>
      </c>
      <c r="J545" s="12"/>
      <c r="K545" s="56">
        <v>1226068.8</v>
      </c>
      <c r="L545" s="57">
        <v>0</v>
      </c>
      <c r="M545" s="57">
        <v>0</v>
      </c>
      <c r="N545" s="57">
        <v>0</v>
      </c>
      <c r="O545" s="59">
        <v>1226068.8</v>
      </c>
      <c r="P545" s="12"/>
      <c r="Q545" s="56">
        <v>478149.98</v>
      </c>
      <c r="R545" s="57">
        <v>0</v>
      </c>
      <c r="S545" s="57">
        <v>0</v>
      </c>
      <c r="T545" s="57">
        <v>0</v>
      </c>
      <c r="U545" s="59">
        <v>478149.98</v>
      </c>
      <c r="V545" s="6"/>
    </row>
    <row r="546" spans="2:22">
      <c r="B546" s="1"/>
      <c r="C546" s="53" t="s">
        <v>2596</v>
      </c>
      <c r="D546" s="11"/>
      <c r="E546" s="52">
        <v>3275592722.2600002</v>
      </c>
      <c r="F546" s="53">
        <v>0</v>
      </c>
      <c r="G546" s="53">
        <v>0</v>
      </c>
      <c r="H546" s="53">
        <v>-353635218.36000001</v>
      </c>
      <c r="I546" s="60">
        <v>2921957503.9000001</v>
      </c>
      <c r="J546" s="11"/>
      <c r="K546" s="52">
        <v>143854666.46000001</v>
      </c>
      <c r="L546" s="53">
        <v>0</v>
      </c>
      <c r="M546" s="53">
        <v>0</v>
      </c>
      <c r="N546" s="53">
        <v>416472.39</v>
      </c>
      <c r="O546" s="60">
        <v>143438194.06999999</v>
      </c>
      <c r="P546" s="11"/>
      <c r="Q546" s="52">
        <v>86745765.489999995</v>
      </c>
      <c r="R546" s="53">
        <v>0</v>
      </c>
      <c r="S546" s="53">
        <v>0</v>
      </c>
      <c r="T546" s="53">
        <v>10.15</v>
      </c>
      <c r="U546" s="60">
        <v>86745755.340000004</v>
      </c>
      <c r="V546" s="6"/>
    </row>
    <row r="547" spans="2:22" ht="25.5" customHeight="1">
      <c r="B547" s="1"/>
      <c r="C547" s="57" t="s">
        <v>2597</v>
      </c>
      <c r="D547" s="12"/>
      <c r="E547" s="56">
        <v>40631502.880000003</v>
      </c>
      <c r="F547" s="57">
        <v>0</v>
      </c>
      <c r="G547" s="57">
        <v>0</v>
      </c>
      <c r="H547" s="57">
        <v>-10215.73</v>
      </c>
      <c r="I547" s="59">
        <v>40621287.149999999</v>
      </c>
      <c r="J547" s="12"/>
      <c r="K547" s="56">
        <v>0</v>
      </c>
      <c r="L547" s="57">
        <v>0</v>
      </c>
      <c r="M547" s="57">
        <v>0</v>
      </c>
      <c r="N547" s="57">
        <v>0</v>
      </c>
      <c r="O547" s="59">
        <v>0</v>
      </c>
      <c r="P547" s="12"/>
      <c r="Q547" s="56">
        <v>135044.29</v>
      </c>
      <c r="R547" s="57">
        <v>0</v>
      </c>
      <c r="S547" s="57">
        <v>0</v>
      </c>
      <c r="T547" s="57">
        <v>0</v>
      </c>
      <c r="U547" s="59">
        <v>135044.29</v>
      </c>
      <c r="V547" s="6"/>
    </row>
    <row r="548" spans="2:22">
      <c r="B548" s="1"/>
      <c r="C548" s="53" t="s">
        <v>2598</v>
      </c>
      <c r="D548" s="11"/>
      <c r="E548" s="52">
        <v>217755.1</v>
      </c>
      <c r="F548" s="53">
        <v>0</v>
      </c>
      <c r="G548" s="53">
        <v>0</v>
      </c>
      <c r="H548" s="53">
        <v>0</v>
      </c>
      <c r="I548" s="60">
        <v>217755.1</v>
      </c>
      <c r="J548" s="11"/>
      <c r="K548" s="52">
        <v>58000000</v>
      </c>
      <c r="L548" s="53">
        <v>0</v>
      </c>
      <c r="M548" s="53">
        <v>0</v>
      </c>
      <c r="N548" s="53">
        <v>0</v>
      </c>
      <c r="O548" s="60">
        <v>58000000</v>
      </c>
      <c r="P548" s="11"/>
      <c r="Q548" s="52">
        <v>0</v>
      </c>
      <c r="R548" s="53">
        <v>0</v>
      </c>
      <c r="S548" s="53">
        <v>0</v>
      </c>
      <c r="T548" s="53">
        <v>0</v>
      </c>
      <c r="U548" s="60">
        <v>0</v>
      </c>
      <c r="V548" s="6"/>
    </row>
    <row r="549" spans="2:22">
      <c r="B549" s="1"/>
      <c r="C549" s="57" t="s">
        <v>2599</v>
      </c>
      <c r="D549" s="12"/>
      <c r="E549" s="56">
        <v>16251973.59</v>
      </c>
      <c r="F549" s="57">
        <v>0</v>
      </c>
      <c r="G549" s="57">
        <v>0</v>
      </c>
      <c r="H549" s="57">
        <v>-5695.12</v>
      </c>
      <c r="I549" s="59">
        <v>16246278.470000001</v>
      </c>
      <c r="J549" s="12"/>
      <c r="K549" s="56">
        <v>0</v>
      </c>
      <c r="L549" s="57">
        <v>0</v>
      </c>
      <c r="M549" s="57">
        <v>0</v>
      </c>
      <c r="N549" s="57">
        <v>0</v>
      </c>
      <c r="O549" s="59">
        <v>0</v>
      </c>
      <c r="P549" s="12"/>
      <c r="Q549" s="56">
        <v>42071787.539999999</v>
      </c>
      <c r="R549" s="57">
        <v>0</v>
      </c>
      <c r="S549" s="57">
        <v>0</v>
      </c>
      <c r="T549" s="57">
        <v>0</v>
      </c>
      <c r="U549" s="59">
        <v>42071787.539999999</v>
      </c>
      <c r="V549" s="6"/>
    </row>
    <row r="550" spans="2:22" ht="25.5" customHeight="1">
      <c r="B550" s="1"/>
      <c r="C550" s="53" t="s">
        <v>2600</v>
      </c>
      <c r="D550" s="11"/>
      <c r="E550" s="52">
        <v>26899447.780000001</v>
      </c>
      <c r="F550" s="53">
        <v>0</v>
      </c>
      <c r="G550" s="53">
        <v>0</v>
      </c>
      <c r="H550" s="53">
        <v>-52673.17</v>
      </c>
      <c r="I550" s="60">
        <v>26846774.609999999</v>
      </c>
      <c r="J550" s="11"/>
      <c r="K550" s="52">
        <v>3574926.3</v>
      </c>
      <c r="L550" s="53">
        <v>0</v>
      </c>
      <c r="M550" s="53">
        <v>0</v>
      </c>
      <c r="N550" s="53">
        <v>0</v>
      </c>
      <c r="O550" s="60">
        <v>3574926.3</v>
      </c>
      <c r="P550" s="11"/>
      <c r="Q550" s="52">
        <v>12756.58</v>
      </c>
      <c r="R550" s="53">
        <v>0</v>
      </c>
      <c r="S550" s="53">
        <v>0</v>
      </c>
      <c r="T550" s="53">
        <v>0</v>
      </c>
      <c r="U550" s="60">
        <v>12756.58</v>
      </c>
      <c r="V550" s="6"/>
    </row>
    <row r="551" spans="2:22" ht="25.5" customHeight="1">
      <c r="B551" s="1"/>
      <c r="C551" s="57" t="s">
        <v>2601</v>
      </c>
      <c r="D551" s="12"/>
      <c r="E551" s="56">
        <v>12643818.470000001</v>
      </c>
      <c r="F551" s="57">
        <v>0</v>
      </c>
      <c r="G551" s="57">
        <v>0</v>
      </c>
      <c r="H551" s="57">
        <v>-51962.44</v>
      </c>
      <c r="I551" s="59">
        <v>12591856.029999999</v>
      </c>
      <c r="J551" s="12"/>
      <c r="K551" s="56">
        <v>3574926.3</v>
      </c>
      <c r="L551" s="57">
        <v>0</v>
      </c>
      <c r="M551" s="57">
        <v>0</v>
      </c>
      <c r="N551" s="57">
        <v>0</v>
      </c>
      <c r="O551" s="59">
        <v>3574926.3</v>
      </c>
      <c r="P551" s="12"/>
      <c r="Q551" s="56">
        <v>12756.58</v>
      </c>
      <c r="R551" s="57">
        <v>0</v>
      </c>
      <c r="S551" s="57">
        <v>0</v>
      </c>
      <c r="T551" s="57">
        <v>0</v>
      </c>
      <c r="U551" s="59">
        <v>12756.58</v>
      </c>
      <c r="V551" s="6"/>
    </row>
    <row r="552" spans="2:22" ht="25.5" customHeight="1">
      <c r="B552" s="1"/>
      <c r="C552" s="53" t="s">
        <v>2602</v>
      </c>
      <c r="D552" s="11"/>
      <c r="E552" s="52">
        <v>14255629.310000001</v>
      </c>
      <c r="F552" s="53">
        <v>0</v>
      </c>
      <c r="G552" s="53">
        <v>0</v>
      </c>
      <c r="H552" s="53">
        <v>-710.73</v>
      </c>
      <c r="I552" s="60">
        <v>14254918.58</v>
      </c>
      <c r="J552" s="11"/>
      <c r="K552" s="52">
        <v>0</v>
      </c>
      <c r="L552" s="53">
        <v>0</v>
      </c>
      <c r="M552" s="53">
        <v>0</v>
      </c>
      <c r="N552" s="53">
        <v>0</v>
      </c>
      <c r="O552" s="60">
        <v>0</v>
      </c>
      <c r="P552" s="11"/>
      <c r="Q552" s="52">
        <v>0</v>
      </c>
      <c r="R552" s="53">
        <v>0</v>
      </c>
      <c r="S552" s="53">
        <v>0</v>
      </c>
      <c r="T552" s="53">
        <v>0</v>
      </c>
      <c r="U552" s="60">
        <v>0</v>
      </c>
      <c r="V552" s="6"/>
    </row>
    <row r="553" spans="2:22" ht="25.5" customHeight="1">
      <c r="B553" s="1"/>
      <c r="C553" s="57" t="s">
        <v>2603</v>
      </c>
      <c r="D553" s="12"/>
      <c r="E553" s="56">
        <v>4598268.96</v>
      </c>
      <c r="F553" s="57">
        <v>0</v>
      </c>
      <c r="G553" s="57">
        <v>0</v>
      </c>
      <c r="H553" s="57">
        <v>-49828.59</v>
      </c>
      <c r="I553" s="59">
        <v>4548440.37</v>
      </c>
      <c r="J553" s="12"/>
      <c r="K553" s="56">
        <v>0</v>
      </c>
      <c r="L553" s="57">
        <v>0</v>
      </c>
      <c r="M553" s="57">
        <v>0</v>
      </c>
      <c r="N553" s="57">
        <v>0</v>
      </c>
      <c r="O553" s="59">
        <v>0</v>
      </c>
      <c r="P553" s="12"/>
      <c r="Q553" s="56">
        <v>230700.88</v>
      </c>
      <c r="R553" s="57">
        <v>0</v>
      </c>
      <c r="S553" s="57">
        <v>0</v>
      </c>
      <c r="T553" s="57">
        <v>0</v>
      </c>
      <c r="U553" s="59">
        <v>230700.88</v>
      </c>
      <c r="V553" s="6"/>
    </row>
    <row r="554" spans="2:22" ht="25.5" customHeight="1">
      <c r="B554" s="1"/>
      <c r="C554" s="53" t="s">
        <v>2604</v>
      </c>
      <c r="D554" s="11"/>
      <c r="E554" s="52">
        <v>2768515517.8699999</v>
      </c>
      <c r="F554" s="53">
        <v>0</v>
      </c>
      <c r="G554" s="53">
        <v>0</v>
      </c>
      <c r="H554" s="53">
        <v>-438101844.94999999</v>
      </c>
      <c r="I554" s="60">
        <v>2330413672.9200001</v>
      </c>
      <c r="J554" s="11"/>
      <c r="K554" s="52">
        <v>163021.93</v>
      </c>
      <c r="L554" s="53">
        <v>0</v>
      </c>
      <c r="M554" s="53">
        <v>0</v>
      </c>
      <c r="N554" s="53">
        <v>0</v>
      </c>
      <c r="O554" s="60">
        <v>163021.93</v>
      </c>
      <c r="P554" s="11"/>
      <c r="Q554" s="52">
        <v>27680741.140000001</v>
      </c>
      <c r="R554" s="53">
        <v>0</v>
      </c>
      <c r="S554" s="53">
        <v>0</v>
      </c>
      <c r="T554" s="53">
        <v>0</v>
      </c>
      <c r="U554" s="60">
        <v>27680741.140000001</v>
      </c>
      <c r="V554" s="6"/>
    </row>
    <row r="555" spans="2:22">
      <c r="B555" s="1"/>
      <c r="C555" s="57" t="s">
        <v>2605</v>
      </c>
      <c r="D555" s="12"/>
      <c r="E555" s="56">
        <v>616860140.80999994</v>
      </c>
      <c r="F555" s="57">
        <v>0</v>
      </c>
      <c r="G555" s="57">
        <v>0</v>
      </c>
      <c r="H555" s="57">
        <v>-122548333.26000001</v>
      </c>
      <c r="I555" s="59">
        <v>494311807.55000001</v>
      </c>
      <c r="J555" s="12"/>
      <c r="K555" s="56">
        <v>1002367293.5</v>
      </c>
      <c r="L555" s="57">
        <v>0</v>
      </c>
      <c r="M555" s="57">
        <v>0</v>
      </c>
      <c r="N555" s="57">
        <v>-64845977.420000002</v>
      </c>
      <c r="O555" s="59">
        <v>1067213270.92</v>
      </c>
      <c r="P555" s="12"/>
      <c r="Q555" s="56">
        <v>1276056166.1700001</v>
      </c>
      <c r="R555" s="57">
        <v>665124.43999999994</v>
      </c>
      <c r="S555" s="57">
        <v>363223.09</v>
      </c>
      <c r="T555" s="57">
        <v>1702217.36</v>
      </c>
      <c r="U555" s="59">
        <v>1273325601.28</v>
      </c>
      <c r="V555" s="6"/>
    </row>
    <row r="556" spans="2:22">
      <c r="B556" s="1"/>
      <c r="C556" s="53" t="s">
        <v>2606</v>
      </c>
      <c r="D556" s="11"/>
      <c r="E556" s="52">
        <v>1621570047.5</v>
      </c>
      <c r="F556" s="53">
        <v>0</v>
      </c>
      <c r="G556" s="53">
        <v>0</v>
      </c>
      <c r="H556" s="53">
        <v>-3422516.1</v>
      </c>
      <c r="I556" s="60">
        <v>1618147531.4000001</v>
      </c>
      <c r="J556" s="11"/>
      <c r="K556" s="52">
        <v>230463374.77000001</v>
      </c>
      <c r="L556" s="53">
        <v>0</v>
      </c>
      <c r="M556" s="53">
        <v>0</v>
      </c>
      <c r="N556" s="53">
        <v>-166397.9</v>
      </c>
      <c r="O556" s="60">
        <v>230629772.66999999</v>
      </c>
      <c r="P556" s="11"/>
      <c r="Q556" s="52">
        <v>27418708.379999999</v>
      </c>
      <c r="R556" s="53">
        <v>0</v>
      </c>
      <c r="S556" s="53">
        <v>0</v>
      </c>
      <c r="T556" s="53">
        <v>188311.1</v>
      </c>
      <c r="U556" s="60">
        <v>27230397.280000001</v>
      </c>
      <c r="V556" s="6"/>
    </row>
    <row r="557" spans="2:22" ht="25.5" customHeight="1">
      <c r="B557" s="1"/>
      <c r="C557" s="57" t="s">
        <v>2607</v>
      </c>
      <c r="D557" s="12"/>
      <c r="E557" s="56">
        <v>1151299081.2</v>
      </c>
      <c r="F557" s="57">
        <v>0</v>
      </c>
      <c r="G557" s="57">
        <v>0</v>
      </c>
      <c r="H557" s="57">
        <v>0</v>
      </c>
      <c r="I557" s="59">
        <v>1151299081.2</v>
      </c>
      <c r="J557" s="12"/>
      <c r="K557" s="56">
        <v>504206.28</v>
      </c>
      <c r="L557" s="57">
        <v>0</v>
      </c>
      <c r="M557" s="57">
        <v>0</v>
      </c>
      <c r="N557" s="57">
        <v>0</v>
      </c>
      <c r="O557" s="59">
        <v>504206.28</v>
      </c>
      <c r="P557" s="12"/>
      <c r="Q557" s="56">
        <v>0</v>
      </c>
      <c r="R557" s="57">
        <v>0</v>
      </c>
      <c r="S557" s="57">
        <v>0</v>
      </c>
      <c r="T557" s="57">
        <v>0</v>
      </c>
      <c r="U557" s="59">
        <v>0</v>
      </c>
      <c r="V557" s="6"/>
    </row>
    <row r="558" spans="2:22">
      <c r="B558" s="1"/>
      <c r="C558" s="53" t="s">
        <v>2608</v>
      </c>
      <c r="D558" s="11"/>
      <c r="E558" s="52">
        <v>74681709.189999998</v>
      </c>
      <c r="F558" s="53">
        <v>0</v>
      </c>
      <c r="G558" s="53">
        <v>0</v>
      </c>
      <c r="H558" s="53">
        <v>-1437471.31</v>
      </c>
      <c r="I558" s="60">
        <v>73244237.879999995</v>
      </c>
      <c r="J558" s="11"/>
      <c r="K558" s="52">
        <v>37007062.479999997</v>
      </c>
      <c r="L558" s="53">
        <v>0</v>
      </c>
      <c r="M558" s="53">
        <v>0</v>
      </c>
      <c r="N558" s="53">
        <v>0</v>
      </c>
      <c r="O558" s="60">
        <v>37007062.479999997</v>
      </c>
      <c r="P558" s="11"/>
      <c r="Q558" s="52">
        <v>4600642.0599999996</v>
      </c>
      <c r="R558" s="53">
        <v>0</v>
      </c>
      <c r="S558" s="53">
        <v>0</v>
      </c>
      <c r="T558" s="53">
        <v>263.66000000000003</v>
      </c>
      <c r="U558" s="60">
        <v>4600378.4000000004</v>
      </c>
      <c r="V558" s="6"/>
    </row>
    <row r="559" spans="2:22">
      <c r="B559" s="1"/>
      <c r="C559" s="57" t="s">
        <v>2609</v>
      </c>
      <c r="D559" s="12"/>
      <c r="E559" s="56">
        <v>11944229.66</v>
      </c>
      <c r="F559" s="57">
        <v>0</v>
      </c>
      <c r="G559" s="57">
        <v>0</v>
      </c>
      <c r="H559" s="57">
        <v>-2872.59</v>
      </c>
      <c r="I559" s="59">
        <v>11941357.07</v>
      </c>
      <c r="J559" s="12"/>
      <c r="K559" s="56">
        <v>256.25</v>
      </c>
      <c r="L559" s="57">
        <v>0</v>
      </c>
      <c r="M559" s="57">
        <v>0</v>
      </c>
      <c r="N559" s="57">
        <v>0</v>
      </c>
      <c r="O559" s="59">
        <v>256.25</v>
      </c>
      <c r="P559" s="12"/>
      <c r="Q559" s="56">
        <v>480764.74</v>
      </c>
      <c r="R559" s="57">
        <v>0</v>
      </c>
      <c r="S559" s="57">
        <v>0</v>
      </c>
      <c r="T559" s="57">
        <v>0</v>
      </c>
      <c r="U559" s="59">
        <v>480764.74</v>
      </c>
      <c r="V559" s="6"/>
    </row>
    <row r="560" spans="2:22" ht="25.5" customHeight="1">
      <c r="B560" s="1"/>
      <c r="C560" s="53" t="s">
        <v>2610</v>
      </c>
      <c r="D560" s="11"/>
      <c r="E560" s="52">
        <v>21710029.670000002</v>
      </c>
      <c r="F560" s="53">
        <v>0</v>
      </c>
      <c r="G560" s="53">
        <v>0</v>
      </c>
      <c r="H560" s="53">
        <v>0</v>
      </c>
      <c r="I560" s="60">
        <v>21710029.670000002</v>
      </c>
      <c r="J560" s="11"/>
      <c r="K560" s="52">
        <v>0</v>
      </c>
      <c r="L560" s="53">
        <v>0</v>
      </c>
      <c r="M560" s="53">
        <v>0</v>
      </c>
      <c r="N560" s="53">
        <v>0</v>
      </c>
      <c r="O560" s="60">
        <v>0</v>
      </c>
      <c r="P560" s="11"/>
      <c r="Q560" s="52">
        <v>112735.74</v>
      </c>
      <c r="R560" s="53">
        <v>0</v>
      </c>
      <c r="S560" s="53">
        <v>0</v>
      </c>
      <c r="T560" s="53">
        <v>0</v>
      </c>
      <c r="U560" s="60">
        <v>112735.74</v>
      </c>
      <c r="V560" s="6"/>
    </row>
    <row r="561" spans="2:22">
      <c r="B561" s="1"/>
      <c r="C561" s="57" t="s">
        <v>2611</v>
      </c>
      <c r="D561" s="12"/>
      <c r="E561" s="56">
        <v>361934997.77999997</v>
      </c>
      <c r="F561" s="57">
        <v>0</v>
      </c>
      <c r="G561" s="57">
        <v>0</v>
      </c>
      <c r="H561" s="57">
        <v>-1982172.2</v>
      </c>
      <c r="I561" s="59">
        <v>359952825.57999998</v>
      </c>
      <c r="J561" s="12"/>
      <c r="K561" s="56">
        <v>192951849.75999999</v>
      </c>
      <c r="L561" s="57">
        <v>0</v>
      </c>
      <c r="M561" s="57">
        <v>0</v>
      </c>
      <c r="N561" s="57">
        <v>-166397.9</v>
      </c>
      <c r="O561" s="59">
        <v>193118247.66</v>
      </c>
      <c r="P561" s="12"/>
      <c r="Q561" s="56">
        <v>22224565.84</v>
      </c>
      <c r="R561" s="57">
        <v>0</v>
      </c>
      <c r="S561" s="57">
        <v>0</v>
      </c>
      <c r="T561" s="57">
        <v>188047.44</v>
      </c>
      <c r="U561" s="59">
        <v>22036518.399999999</v>
      </c>
      <c r="V561" s="6"/>
    </row>
    <row r="562" spans="2:22" ht="25.5" customHeight="1">
      <c r="B562" s="1"/>
      <c r="C562" s="53" t="s">
        <v>2612</v>
      </c>
      <c r="D562" s="11"/>
      <c r="E562" s="52">
        <v>0</v>
      </c>
      <c r="F562" s="53">
        <v>0</v>
      </c>
      <c r="G562" s="53">
        <v>0</v>
      </c>
      <c r="H562" s="53">
        <v>0</v>
      </c>
      <c r="I562" s="60">
        <v>0</v>
      </c>
      <c r="J562" s="11"/>
      <c r="K562" s="52">
        <v>1143860329.3099999</v>
      </c>
      <c r="L562" s="53">
        <v>0</v>
      </c>
      <c r="M562" s="53">
        <v>0</v>
      </c>
      <c r="N562" s="53">
        <v>4494424.71</v>
      </c>
      <c r="O562" s="60">
        <v>1139365904.5999999</v>
      </c>
      <c r="P562" s="11"/>
      <c r="Q562" s="52">
        <v>860318450.38</v>
      </c>
      <c r="R562" s="53">
        <v>463.3</v>
      </c>
      <c r="S562" s="53">
        <v>311.47000000000003</v>
      </c>
      <c r="T562" s="53">
        <v>6775941.7000000002</v>
      </c>
      <c r="U562" s="60">
        <v>853541733.90999997</v>
      </c>
      <c r="V562" s="6"/>
    </row>
    <row r="563" spans="2:22">
      <c r="B563" s="1"/>
      <c r="C563" s="57" t="s">
        <v>2613</v>
      </c>
      <c r="D563" s="12"/>
      <c r="E563" s="56">
        <v>0</v>
      </c>
      <c r="F563" s="57">
        <v>0</v>
      </c>
      <c r="G563" s="57">
        <v>0</v>
      </c>
      <c r="H563" s="57">
        <v>0</v>
      </c>
      <c r="I563" s="59">
        <v>0</v>
      </c>
      <c r="J563" s="12"/>
      <c r="K563" s="56">
        <v>4112055.52</v>
      </c>
      <c r="L563" s="57">
        <v>0</v>
      </c>
      <c r="M563" s="57">
        <v>0</v>
      </c>
      <c r="N563" s="57">
        <v>0</v>
      </c>
      <c r="O563" s="59">
        <v>4112055.52</v>
      </c>
      <c r="P563" s="12"/>
      <c r="Q563" s="56">
        <v>123549780.66</v>
      </c>
      <c r="R563" s="57">
        <v>0</v>
      </c>
      <c r="S563" s="57">
        <v>0</v>
      </c>
      <c r="T563" s="57">
        <v>31817.91</v>
      </c>
      <c r="U563" s="59">
        <v>123517962.75</v>
      </c>
      <c r="V563" s="6"/>
    </row>
    <row r="564" spans="2:22">
      <c r="B564" s="1"/>
      <c r="C564" s="53" t="s">
        <v>2614</v>
      </c>
      <c r="D564" s="11"/>
      <c r="E564" s="52">
        <v>0</v>
      </c>
      <c r="F564" s="53">
        <v>0</v>
      </c>
      <c r="G564" s="53">
        <v>0</v>
      </c>
      <c r="H564" s="53">
        <v>0</v>
      </c>
      <c r="I564" s="60">
        <v>0</v>
      </c>
      <c r="J564" s="11"/>
      <c r="K564" s="52">
        <v>326772662.17000002</v>
      </c>
      <c r="L564" s="53">
        <v>0</v>
      </c>
      <c r="M564" s="53">
        <v>0</v>
      </c>
      <c r="N564" s="53">
        <v>4494424.71</v>
      </c>
      <c r="O564" s="60">
        <v>322278237.45999998</v>
      </c>
      <c r="P564" s="11"/>
      <c r="Q564" s="52">
        <v>686525364.33000004</v>
      </c>
      <c r="R564" s="53">
        <v>463.3</v>
      </c>
      <c r="S564" s="53">
        <v>311.47000000000003</v>
      </c>
      <c r="T564" s="53">
        <v>6741926.4500000002</v>
      </c>
      <c r="U564" s="60">
        <v>679782663.11000001</v>
      </c>
      <c r="V564" s="6"/>
    </row>
    <row r="565" spans="2:22" ht="25.5" customHeight="1">
      <c r="B565" s="1"/>
      <c r="C565" s="57" t="s">
        <v>2615</v>
      </c>
      <c r="D565" s="12"/>
      <c r="E565" s="56">
        <v>0</v>
      </c>
      <c r="F565" s="57">
        <v>0</v>
      </c>
      <c r="G565" s="57">
        <v>0</v>
      </c>
      <c r="H565" s="57">
        <v>0</v>
      </c>
      <c r="I565" s="59">
        <v>0</v>
      </c>
      <c r="J565" s="12"/>
      <c r="K565" s="56">
        <v>16742600.51</v>
      </c>
      <c r="L565" s="57">
        <v>0</v>
      </c>
      <c r="M565" s="57">
        <v>0</v>
      </c>
      <c r="N565" s="57">
        <v>0</v>
      </c>
      <c r="O565" s="59">
        <v>16742600.51</v>
      </c>
      <c r="P565" s="12"/>
      <c r="Q565" s="56">
        <v>14709863.32</v>
      </c>
      <c r="R565" s="57">
        <v>0</v>
      </c>
      <c r="S565" s="57">
        <v>0</v>
      </c>
      <c r="T565" s="57">
        <v>337.28</v>
      </c>
      <c r="U565" s="59">
        <v>14709526.039999999</v>
      </c>
      <c r="V565" s="6"/>
    </row>
    <row r="566" spans="2:22" ht="25.5" customHeight="1">
      <c r="B566" s="1"/>
      <c r="C566" s="53" t="s">
        <v>2616</v>
      </c>
      <c r="D566" s="11"/>
      <c r="E566" s="52">
        <v>0</v>
      </c>
      <c r="F566" s="53">
        <v>0</v>
      </c>
      <c r="G566" s="53">
        <v>0</v>
      </c>
      <c r="H566" s="53">
        <v>0</v>
      </c>
      <c r="I566" s="60">
        <v>0</v>
      </c>
      <c r="J566" s="11"/>
      <c r="K566" s="52">
        <v>310030061.66000003</v>
      </c>
      <c r="L566" s="53">
        <v>0</v>
      </c>
      <c r="M566" s="53">
        <v>0</v>
      </c>
      <c r="N566" s="53">
        <v>4494424.71</v>
      </c>
      <c r="O566" s="60">
        <v>305535636.94999999</v>
      </c>
      <c r="P566" s="11"/>
      <c r="Q566" s="52">
        <v>671815501.00999999</v>
      </c>
      <c r="R566" s="53">
        <v>463.3</v>
      </c>
      <c r="S566" s="53">
        <v>311.47000000000003</v>
      </c>
      <c r="T566" s="53">
        <v>6741589.1699999999</v>
      </c>
      <c r="U566" s="60">
        <v>665073137.07000005</v>
      </c>
      <c r="V566" s="6"/>
    </row>
    <row r="567" spans="2:22" ht="25.5" customHeight="1">
      <c r="B567" s="1"/>
      <c r="C567" s="57" t="s">
        <v>2617</v>
      </c>
      <c r="D567" s="12"/>
      <c r="E567" s="56">
        <v>0</v>
      </c>
      <c r="F567" s="57">
        <v>0</v>
      </c>
      <c r="G567" s="57">
        <v>0</v>
      </c>
      <c r="H567" s="57">
        <v>0</v>
      </c>
      <c r="I567" s="59">
        <v>0</v>
      </c>
      <c r="J567" s="12"/>
      <c r="K567" s="56">
        <v>812975611.62</v>
      </c>
      <c r="L567" s="57">
        <v>0</v>
      </c>
      <c r="M567" s="57">
        <v>0</v>
      </c>
      <c r="N567" s="57">
        <v>0</v>
      </c>
      <c r="O567" s="59">
        <v>812975611.62</v>
      </c>
      <c r="P567" s="12"/>
      <c r="Q567" s="56">
        <v>50243305.390000001</v>
      </c>
      <c r="R567" s="57">
        <v>0</v>
      </c>
      <c r="S567" s="57">
        <v>0</v>
      </c>
      <c r="T567" s="57">
        <v>2197.34</v>
      </c>
      <c r="U567" s="59">
        <v>50241108.049999997</v>
      </c>
      <c r="V567" s="6"/>
    </row>
    <row r="568" spans="2:22" ht="25.5" customHeight="1">
      <c r="B568" s="1"/>
      <c r="C568" s="53" t="s">
        <v>2618</v>
      </c>
      <c r="D568" s="11"/>
      <c r="E568" s="52">
        <v>867091172.11000001</v>
      </c>
      <c r="F568" s="53">
        <v>0</v>
      </c>
      <c r="G568" s="53">
        <v>0</v>
      </c>
      <c r="H568" s="53">
        <v>-8046647.3600000003</v>
      </c>
      <c r="I568" s="60">
        <v>859044524.75</v>
      </c>
      <c r="J568" s="11"/>
      <c r="K568" s="52">
        <v>2455818.2599999998</v>
      </c>
      <c r="L568" s="53">
        <v>0</v>
      </c>
      <c r="M568" s="53">
        <v>0</v>
      </c>
      <c r="N568" s="53">
        <v>62.44</v>
      </c>
      <c r="O568" s="60">
        <v>2455755.8199999998</v>
      </c>
      <c r="P568" s="11"/>
      <c r="Q568" s="52">
        <v>53599853.049999997</v>
      </c>
      <c r="R568" s="53">
        <v>0</v>
      </c>
      <c r="S568" s="53">
        <v>0</v>
      </c>
      <c r="T568" s="53">
        <v>5019.72</v>
      </c>
      <c r="U568" s="60">
        <v>53594833.329999998</v>
      </c>
      <c r="V568" s="6"/>
    </row>
    <row r="569" spans="2:22" ht="25.5" customHeight="1">
      <c r="B569" s="1"/>
      <c r="C569" s="57" t="s">
        <v>2619</v>
      </c>
      <c r="D569" s="12"/>
      <c r="E569" s="56">
        <v>29309410.219999999</v>
      </c>
      <c r="F569" s="57">
        <v>0</v>
      </c>
      <c r="G569" s="57">
        <v>0</v>
      </c>
      <c r="H569" s="57">
        <v>-109231.81</v>
      </c>
      <c r="I569" s="59">
        <v>29200178.41</v>
      </c>
      <c r="J569" s="12"/>
      <c r="K569" s="56">
        <v>9712.27</v>
      </c>
      <c r="L569" s="57">
        <v>0</v>
      </c>
      <c r="M569" s="57">
        <v>0</v>
      </c>
      <c r="N569" s="57">
        <v>0</v>
      </c>
      <c r="O569" s="59">
        <v>9712.27</v>
      </c>
      <c r="P569" s="12"/>
      <c r="Q569" s="56">
        <v>2909181.96</v>
      </c>
      <c r="R569" s="57">
        <v>0</v>
      </c>
      <c r="S569" s="57">
        <v>0</v>
      </c>
      <c r="T569" s="57">
        <v>0</v>
      </c>
      <c r="U569" s="59">
        <v>2909181.96</v>
      </c>
      <c r="V569" s="6"/>
    </row>
    <row r="570" spans="2:22">
      <c r="B570" s="1"/>
      <c r="C570" s="53" t="s">
        <v>2620</v>
      </c>
      <c r="D570" s="11"/>
      <c r="E570" s="52">
        <v>418556115.75999999</v>
      </c>
      <c r="F570" s="53">
        <v>0</v>
      </c>
      <c r="G570" s="53">
        <v>0</v>
      </c>
      <c r="H570" s="53">
        <v>-7867564.9000000004</v>
      </c>
      <c r="I570" s="60">
        <v>410688550.86000001</v>
      </c>
      <c r="J570" s="11"/>
      <c r="K570" s="52">
        <v>2418672.1</v>
      </c>
      <c r="L570" s="53">
        <v>0</v>
      </c>
      <c r="M570" s="53">
        <v>0</v>
      </c>
      <c r="N570" s="53">
        <v>0</v>
      </c>
      <c r="O570" s="60">
        <v>2418672.1</v>
      </c>
      <c r="P570" s="11"/>
      <c r="Q570" s="52">
        <v>5317014.79</v>
      </c>
      <c r="R570" s="53">
        <v>0</v>
      </c>
      <c r="S570" s="53">
        <v>0</v>
      </c>
      <c r="T570" s="53">
        <v>0</v>
      </c>
      <c r="U570" s="60">
        <v>5317014.79</v>
      </c>
      <c r="V570" s="6"/>
    </row>
    <row r="571" spans="2:22">
      <c r="B571" s="1"/>
      <c r="C571" s="57" t="s">
        <v>2621</v>
      </c>
      <c r="D571" s="12"/>
      <c r="E571" s="56">
        <v>375658067.62</v>
      </c>
      <c r="F571" s="57">
        <v>0</v>
      </c>
      <c r="G571" s="57">
        <v>0</v>
      </c>
      <c r="H571" s="57">
        <v>-7601290.3600000003</v>
      </c>
      <c r="I571" s="59">
        <v>368056777.25999999</v>
      </c>
      <c r="J571" s="12"/>
      <c r="K571" s="56">
        <v>2387631.1</v>
      </c>
      <c r="L571" s="57">
        <v>0</v>
      </c>
      <c r="M571" s="57">
        <v>0</v>
      </c>
      <c r="N571" s="57">
        <v>0</v>
      </c>
      <c r="O571" s="59">
        <v>2387631.1</v>
      </c>
      <c r="P571" s="12"/>
      <c r="Q571" s="56">
        <v>5317014.79</v>
      </c>
      <c r="R571" s="57">
        <v>0</v>
      </c>
      <c r="S571" s="57">
        <v>0</v>
      </c>
      <c r="T571" s="57">
        <v>0</v>
      </c>
      <c r="U571" s="59">
        <v>5317014.79</v>
      </c>
      <c r="V571" s="6"/>
    </row>
    <row r="572" spans="2:22" ht="25.5" customHeight="1">
      <c r="B572" s="1"/>
      <c r="C572" s="53" t="s">
        <v>2622</v>
      </c>
      <c r="D572" s="11"/>
      <c r="E572" s="52">
        <v>42898048.140000001</v>
      </c>
      <c r="F572" s="53">
        <v>0</v>
      </c>
      <c r="G572" s="53">
        <v>0</v>
      </c>
      <c r="H572" s="53">
        <v>-266274.53999999998</v>
      </c>
      <c r="I572" s="60">
        <v>42631773.600000001</v>
      </c>
      <c r="J572" s="11"/>
      <c r="K572" s="52">
        <v>31041</v>
      </c>
      <c r="L572" s="53">
        <v>0</v>
      </c>
      <c r="M572" s="53">
        <v>0</v>
      </c>
      <c r="N572" s="53">
        <v>0</v>
      </c>
      <c r="O572" s="60">
        <v>31041</v>
      </c>
      <c r="P572" s="11"/>
      <c r="Q572" s="52">
        <v>0</v>
      </c>
      <c r="R572" s="53">
        <v>0</v>
      </c>
      <c r="S572" s="53">
        <v>0</v>
      </c>
      <c r="T572" s="53">
        <v>0</v>
      </c>
      <c r="U572" s="60">
        <v>0</v>
      </c>
      <c r="V572" s="6"/>
    </row>
    <row r="573" spans="2:22">
      <c r="B573" s="1"/>
      <c r="C573" s="57" t="s">
        <v>2623</v>
      </c>
      <c r="D573" s="12"/>
      <c r="E573" s="56">
        <v>702347.7</v>
      </c>
      <c r="F573" s="57">
        <v>0</v>
      </c>
      <c r="G573" s="57">
        <v>0</v>
      </c>
      <c r="H573" s="57">
        <v>-16050.72</v>
      </c>
      <c r="I573" s="59">
        <v>686296.98</v>
      </c>
      <c r="J573" s="12"/>
      <c r="K573" s="56">
        <v>27433.89</v>
      </c>
      <c r="L573" s="57">
        <v>0</v>
      </c>
      <c r="M573" s="57">
        <v>0</v>
      </c>
      <c r="N573" s="57">
        <v>62.44</v>
      </c>
      <c r="O573" s="59">
        <v>27371.45</v>
      </c>
      <c r="P573" s="12"/>
      <c r="Q573" s="56">
        <v>4523809.88</v>
      </c>
      <c r="R573" s="57">
        <v>0</v>
      </c>
      <c r="S573" s="57">
        <v>0</v>
      </c>
      <c r="T573" s="57">
        <v>0</v>
      </c>
      <c r="U573" s="59">
        <v>4523809.88</v>
      </c>
      <c r="V573" s="6"/>
    </row>
    <row r="574" spans="2:22">
      <c r="B574" s="1"/>
      <c r="C574" s="53" t="s">
        <v>2624</v>
      </c>
      <c r="D574" s="11"/>
      <c r="E574" s="52">
        <v>382950880.87</v>
      </c>
      <c r="F574" s="53">
        <v>0</v>
      </c>
      <c r="G574" s="53">
        <v>0</v>
      </c>
      <c r="H574" s="53">
        <v>-53799.93</v>
      </c>
      <c r="I574" s="60">
        <v>382897080.94</v>
      </c>
      <c r="J574" s="11"/>
      <c r="K574" s="52">
        <v>0</v>
      </c>
      <c r="L574" s="53">
        <v>0</v>
      </c>
      <c r="M574" s="53">
        <v>0</v>
      </c>
      <c r="N574" s="53">
        <v>0</v>
      </c>
      <c r="O574" s="60">
        <v>0</v>
      </c>
      <c r="P574" s="11"/>
      <c r="Q574" s="52">
        <v>0</v>
      </c>
      <c r="R574" s="53">
        <v>0</v>
      </c>
      <c r="S574" s="53">
        <v>0</v>
      </c>
      <c r="T574" s="53">
        <v>0</v>
      </c>
      <c r="U574" s="60">
        <v>0</v>
      </c>
      <c r="V574" s="6"/>
    </row>
    <row r="575" spans="2:22" ht="25.5" customHeight="1">
      <c r="B575" s="1"/>
      <c r="C575" s="57" t="s">
        <v>2625</v>
      </c>
      <c r="D575" s="12"/>
      <c r="E575" s="56">
        <v>35572417.560000002</v>
      </c>
      <c r="F575" s="57">
        <v>0</v>
      </c>
      <c r="G575" s="57">
        <v>0</v>
      </c>
      <c r="H575" s="57">
        <v>0</v>
      </c>
      <c r="I575" s="59">
        <v>35572417.560000002</v>
      </c>
      <c r="J575" s="12"/>
      <c r="K575" s="56">
        <v>0</v>
      </c>
      <c r="L575" s="57">
        <v>0</v>
      </c>
      <c r="M575" s="57">
        <v>0</v>
      </c>
      <c r="N575" s="57">
        <v>0</v>
      </c>
      <c r="O575" s="59">
        <v>0</v>
      </c>
      <c r="P575" s="12"/>
      <c r="Q575" s="56">
        <v>40849846.420000002</v>
      </c>
      <c r="R575" s="57">
        <v>0</v>
      </c>
      <c r="S575" s="57">
        <v>0</v>
      </c>
      <c r="T575" s="57">
        <v>5019.72</v>
      </c>
      <c r="U575" s="59">
        <v>40844826.700000003</v>
      </c>
      <c r="V575" s="6"/>
    </row>
    <row r="576" spans="2:22">
      <c r="B576" s="1"/>
      <c r="C576" s="53" t="s">
        <v>2626</v>
      </c>
      <c r="D576" s="11"/>
      <c r="E576" s="52">
        <v>13149471567.85</v>
      </c>
      <c r="F576" s="53">
        <v>0</v>
      </c>
      <c r="G576" s="53">
        <v>0</v>
      </c>
      <c r="H576" s="53">
        <v>-5171635216.2399998</v>
      </c>
      <c r="I576" s="60">
        <v>7977836351.6100006</v>
      </c>
      <c r="J576" s="11"/>
      <c r="K576" s="52">
        <v>11396731699.27</v>
      </c>
      <c r="L576" s="53">
        <v>23694555.010000002</v>
      </c>
      <c r="M576" s="53">
        <v>13789627.939999999</v>
      </c>
      <c r="N576" s="53">
        <v>126777355.95</v>
      </c>
      <c r="O576" s="60">
        <v>11232470160.370001</v>
      </c>
      <c r="P576" s="11"/>
      <c r="Q576" s="52">
        <v>5312489600.6199999</v>
      </c>
      <c r="R576" s="53">
        <v>683552.04</v>
      </c>
      <c r="S576" s="53">
        <v>542380.56999999995</v>
      </c>
      <c r="T576" s="53">
        <v>133044001.70999999</v>
      </c>
      <c r="U576" s="60">
        <v>5178219666.3000002</v>
      </c>
      <c r="V576" s="6"/>
    </row>
    <row r="577" spans="2:22" ht="25.5" customHeight="1">
      <c r="B577" s="1"/>
      <c r="C577" s="57" t="s">
        <v>2627</v>
      </c>
      <c r="D577" s="12"/>
      <c r="E577" s="56">
        <v>0</v>
      </c>
      <c r="F577" s="57">
        <v>0</v>
      </c>
      <c r="G577" s="57">
        <v>0</v>
      </c>
      <c r="H577" s="57">
        <v>0</v>
      </c>
      <c r="I577" s="59">
        <v>0</v>
      </c>
      <c r="J577" s="12"/>
      <c r="K577" s="56">
        <v>0</v>
      </c>
      <c r="L577" s="57">
        <v>0</v>
      </c>
      <c r="M577" s="57">
        <v>0</v>
      </c>
      <c r="N577" s="57">
        <v>0</v>
      </c>
      <c r="O577" s="59">
        <v>0</v>
      </c>
      <c r="P577" s="12"/>
      <c r="Q577" s="56">
        <v>255940923.88</v>
      </c>
      <c r="R577" s="57">
        <v>0</v>
      </c>
      <c r="S577" s="57">
        <v>0</v>
      </c>
      <c r="T577" s="57">
        <v>27056.36</v>
      </c>
      <c r="U577" s="59">
        <v>255913867.52000001</v>
      </c>
      <c r="V577" s="6"/>
    </row>
    <row r="578" spans="2:22">
      <c r="B578" s="1"/>
      <c r="C578" s="53" t="s">
        <v>2628</v>
      </c>
      <c r="D578" s="11"/>
      <c r="E578" s="52">
        <v>0</v>
      </c>
      <c r="F578" s="53">
        <v>0</v>
      </c>
      <c r="G578" s="53">
        <v>0</v>
      </c>
      <c r="H578" s="53">
        <v>0</v>
      </c>
      <c r="I578" s="60">
        <v>0</v>
      </c>
      <c r="J578" s="11"/>
      <c r="K578" s="52">
        <v>0</v>
      </c>
      <c r="L578" s="53">
        <v>0</v>
      </c>
      <c r="M578" s="53">
        <v>0</v>
      </c>
      <c r="N578" s="53">
        <v>0</v>
      </c>
      <c r="O578" s="60">
        <v>0</v>
      </c>
      <c r="P578" s="11"/>
      <c r="Q578" s="52">
        <v>3520476.65</v>
      </c>
      <c r="R578" s="53">
        <v>0</v>
      </c>
      <c r="S578" s="53">
        <v>0</v>
      </c>
      <c r="T578" s="53">
        <v>0</v>
      </c>
      <c r="U578" s="60">
        <v>3520476.65</v>
      </c>
      <c r="V578" s="6"/>
    </row>
    <row r="579" spans="2:22" ht="25.5" customHeight="1">
      <c r="B579" s="1"/>
      <c r="C579" s="57" t="s">
        <v>2629</v>
      </c>
      <c r="D579" s="12"/>
      <c r="E579" s="56">
        <v>29011295.34</v>
      </c>
      <c r="F579" s="57">
        <v>0</v>
      </c>
      <c r="G579" s="57">
        <v>0</v>
      </c>
      <c r="H579" s="57">
        <v>0</v>
      </c>
      <c r="I579" s="59">
        <v>29011295.34</v>
      </c>
      <c r="J579" s="12"/>
      <c r="K579" s="56">
        <v>2065057022.53</v>
      </c>
      <c r="L579" s="57">
        <v>0</v>
      </c>
      <c r="M579" s="57">
        <v>0</v>
      </c>
      <c r="N579" s="57">
        <v>7850000</v>
      </c>
      <c r="O579" s="59">
        <v>2057207022.53</v>
      </c>
      <c r="P579" s="12"/>
      <c r="Q579" s="56">
        <v>1427724523.03</v>
      </c>
      <c r="R579" s="57">
        <v>20652.3</v>
      </c>
      <c r="S579" s="57">
        <v>20652.3</v>
      </c>
      <c r="T579" s="57">
        <v>11475.68</v>
      </c>
      <c r="U579" s="59">
        <v>1427671742.75</v>
      </c>
      <c r="V579" s="6"/>
    </row>
    <row r="580" spans="2:22">
      <c r="B580" s="1"/>
      <c r="C580" s="53" t="s">
        <v>2630</v>
      </c>
      <c r="D580" s="11"/>
      <c r="E580" s="52">
        <v>152210.97</v>
      </c>
      <c r="F580" s="53">
        <v>0</v>
      </c>
      <c r="G580" s="53">
        <v>0</v>
      </c>
      <c r="H580" s="53">
        <v>-1636</v>
      </c>
      <c r="I580" s="60">
        <v>150574.97</v>
      </c>
      <c r="J580" s="11"/>
      <c r="K580" s="52">
        <v>0</v>
      </c>
      <c r="L580" s="53">
        <v>0</v>
      </c>
      <c r="M580" s="53">
        <v>0</v>
      </c>
      <c r="N580" s="53">
        <v>0</v>
      </c>
      <c r="O580" s="60">
        <v>0</v>
      </c>
      <c r="P580" s="11"/>
      <c r="Q580" s="52">
        <v>346000</v>
      </c>
      <c r="R580" s="53">
        <v>0</v>
      </c>
      <c r="S580" s="53">
        <v>0</v>
      </c>
      <c r="T580" s="53">
        <v>0</v>
      </c>
      <c r="U580" s="60">
        <v>346000</v>
      </c>
      <c r="V580" s="6"/>
    </row>
    <row r="581" spans="2:22">
      <c r="B581" s="1"/>
      <c r="C581" s="57" t="s">
        <v>2631</v>
      </c>
      <c r="D581" s="12"/>
      <c r="E581" s="56">
        <v>448675095.56999999</v>
      </c>
      <c r="F581" s="57">
        <v>0</v>
      </c>
      <c r="G581" s="57">
        <v>0</v>
      </c>
      <c r="H581" s="57">
        <v>-4546283.92</v>
      </c>
      <c r="I581" s="59">
        <v>444128811.64999998</v>
      </c>
      <c r="J581" s="12"/>
      <c r="K581" s="56">
        <v>0</v>
      </c>
      <c r="L581" s="57">
        <v>0</v>
      </c>
      <c r="M581" s="57">
        <v>0</v>
      </c>
      <c r="N581" s="57">
        <v>0</v>
      </c>
      <c r="O581" s="59">
        <v>0</v>
      </c>
      <c r="P581" s="12"/>
      <c r="Q581" s="56">
        <v>0</v>
      </c>
      <c r="R581" s="57">
        <v>0</v>
      </c>
      <c r="S581" s="57">
        <v>0</v>
      </c>
      <c r="T581" s="57">
        <v>0</v>
      </c>
      <c r="U581" s="59">
        <v>0</v>
      </c>
      <c r="V581" s="6"/>
    </row>
    <row r="582" spans="2:22">
      <c r="B582" s="1"/>
      <c r="C582" s="53" t="s">
        <v>2632</v>
      </c>
      <c r="D582" s="11"/>
      <c r="E582" s="52">
        <v>8810495.4199999999</v>
      </c>
      <c r="F582" s="53">
        <v>0</v>
      </c>
      <c r="G582" s="53">
        <v>0</v>
      </c>
      <c r="H582" s="53">
        <v>0</v>
      </c>
      <c r="I582" s="60">
        <v>8810495.4199999999</v>
      </c>
      <c r="J582" s="11"/>
      <c r="K582" s="52">
        <v>0</v>
      </c>
      <c r="L582" s="53">
        <v>0</v>
      </c>
      <c r="M582" s="53">
        <v>0</v>
      </c>
      <c r="N582" s="53">
        <v>0</v>
      </c>
      <c r="O582" s="60">
        <v>0</v>
      </c>
      <c r="P582" s="11"/>
      <c r="Q582" s="52">
        <v>31767.47</v>
      </c>
      <c r="R582" s="53">
        <v>0</v>
      </c>
      <c r="S582" s="53">
        <v>0</v>
      </c>
      <c r="T582" s="53">
        <v>0</v>
      </c>
      <c r="U582" s="60">
        <v>31767.47</v>
      </c>
      <c r="V582" s="6"/>
    </row>
    <row r="583" spans="2:22">
      <c r="B583" s="1"/>
      <c r="C583" s="57" t="s">
        <v>2633</v>
      </c>
      <c r="D583" s="12"/>
      <c r="E583" s="56">
        <v>0</v>
      </c>
      <c r="F583" s="57">
        <v>0</v>
      </c>
      <c r="G583" s="57">
        <v>0</v>
      </c>
      <c r="H583" s="57">
        <v>0</v>
      </c>
      <c r="I583" s="59">
        <v>0</v>
      </c>
      <c r="J583" s="12"/>
      <c r="K583" s="56">
        <v>0</v>
      </c>
      <c r="L583" s="57">
        <v>0</v>
      </c>
      <c r="M583" s="57">
        <v>0</v>
      </c>
      <c r="N583" s="57">
        <v>0</v>
      </c>
      <c r="O583" s="59">
        <v>0</v>
      </c>
      <c r="P583" s="12"/>
      <c r="Q583" s="56">
        <v>4824</v>
      </c>
      <c r="R583" s="57">
        <v>0</v>
      </c>
      <c r="S583" s="57">
        <v>0</v>
      </c>
      <c r="T583" s="57">
        <v>0</v>
      </c>
      <c r="U583" s="59">
        <v>4824</v>
      </c>
      <c r="V583" s="6"/>
    </row>
    <row r="584" spans="2:22" ht="25.5" customHeight="1">
      <c r="B584" s="1"/>
      <c r="C584" s="53" t="s">
        <v>2634</v>
      </c>
      <c r="D584" s="11"/>
      <c r="E584" s="52">
        <v>1027518644.67</v>
      </c>
      <c r="F584" s="53">
        <v>0</v>
      </c>
      <c r="G584" s="53">
        <v>0</v>
      </c>
      <c r="H584" s="53">
        <v>-287594.58</v>
      </c>
      <c r="I584" s="60">
        <v>1027231050.09</v>
      </c>
      <c r="J584" s="11"/>
      <c r="K584" s="52">
        <v>0</v>
      </c>
      <c r="L584" s="53">
        <v>0</v>
      </c>
      <c r="M584" s="53">
        <v>0</v>
      </c>
      <c r="N584" s="53">
        <v>0</v>
      </c>
      <c r="O584" s="60">
        <v>0</v>
      </c>
      <c r="P584" s="11"/>
      <c r="Q584" s="52">
        <v>10754.17</v>
      </c>
      <c r="R584" s="53">
        <v>0</v>
      </c>
      <c r="S584" s="53">
        <v>0</v>
      </c>
      <c r="T584" s="53">
        <v>0</v>
      </c>
      <c r="U584" s="60">
        <v>10754.17</v>
      </c>
      <c r="V584" s="6"/>
    </row>
    <row r="585" spans="2:22">
      <c r="B585" s="1"/>
      <c r="C585" s="57" t="s">
        <v>2635</v>
      </c>
      <c r="D585" s="12"/>
      <c r="E585" s="56">
        <v>4080176.21</v>
      </c>
      <c r="F585" s="57">
        <v>0</v>
      </c>
      <c r="G585" s="57">
        <v>0</v>
      </c>
      <c r="H585" s="57">
        <v>-30129.43</v>
      </c>
      <c r="I585" s="59">
        <v>4050046.78</v>
      </c>
      <c r="J585" s="12"/>
      <c r="K585" s="56">
        <v>0</v>
      </c>
      <c r="L585" s="57">
        <v>0</v>
      </c>
      <c r="M585" s="57">
        <v>0</v>
      </c>
      <c r="N585" s="57">
        <v>2003.59</v>
      </c>
      <c r="O585" s="59">
        <v>-2003.59</v>
      </c>
      <c r="P585" s="12"/>
      <c r="Q585" s="56">
        <v>1354086.32</v>
      </c>
      <c r="R585" s="57">
        <v>0</v>
      </c>
      <c r="S585" s="57">
        <v>0</v>
      </c>
      <c r="T585" s="57">
        <v>-213771.23</v>
      </c>
      <c r="U585" s="59">
        <v>1567857.55</v>
      </c>
      <c r="V585" s="6"/>
    </row>
    <row r="586" spans="2:22">
      <c r="B586" s="1"/>
      <c r="C586" s="53" t="s">
        <v>2636</v>
      </c>
      <c r="D586" s="11"/>
      <c r="E586" s="52">
        <v>26341681.98</v>
      </c>
      <c r="F586" s="53">
        <v>0</v>
      </c>
      <c r="G586" s="53">
        <v>0</v>
      </c>
      <c r="H586" s="53">
        <v>0</v>
      </c>
      <c r="I586" s="60">
        <v>26341681.98</v>
      </c>
      <c r="J586" s="11"/>
      <c r="K586" s="52">
        <v>0</v>
      </c>
      <c r="L586" s="53">
        <v>0</v>
      </c>
      <c r="M586" s="53">
        <v>0</v>
      </c>
      <c r="N586" s="53">
        <v>0</v>
      </c>
      <c r="O586" s="60">
        <v>0</v>
      </c>
      <c r="P586" s="11"/>
      <c r="Q586" s="52">
        <v>5252</v>
      </c>
      <c r="R586" s="53">
        <v>0</v>
      </c>
      <c r="S586" s="53">
        <v>0</v>
      </c>
      <c r="T586" s="53">
        <v>0</v>
      </c>
      <c r="U586" s="60">
        <v>5252</v>
      </c>
      <c r="V586" s="6"/>
    </row>
    <row r="587" spans="2:22">
      <c r="B587" s="1"/>
      <c r="C587" s="57" t="s">
        <v>2637</v>
      </c>
      <c r="D587" s="12"/>
      <c r="E587" s="56">
        <v>809810767.03999996</v>
      </c>
      <c r="F587" s="57">
        <v>0</v>
      </c>
      <c r="G587" s="57">
        <v>0</v>
      </c>
      <c r="H587" s="57">
        <v>0</v>
      </c>
      <c r="I587" s="59">
        <v>809810767.03999996</v>
      </c>
      <c r="J587" s="12"/>
      <c r="K587" s="56">
        <v>21336059.079999998</v>
      </c>
      <c r="L587" s="57">
        <v>0</v>
      </c>
      <c r="M587" s="57">
        <v>0</v>
      </c>
      <c r="N587" s="57">
        <v>0</v>
      </c>
      <c r="O587" s="59">
        <v>21336059.079999998</v>
      </c>
      <c r="P587" s="12"/>
      <c r="Q587" s="56">
        <v>36671.230000000003</v>
      </c>
      <c r="R587" s="57">
        <v>0</v>
      </c>
      <c r="S587" s="57">
        <v>0</v>
      </c>
      <c r="T587" s="57">
        <v>0</v>
      </c>
      <c r="U587" s="59">
        <v>36671.230000000003</v>
      </c>
      <c r="V587" s="6"/>
    </row>
    <row r="588" spans="2:22" ht="25.5" customHeight="1">
      <c r="B588" s="1"/>
      <c r="C588" s="53" t="s">
        <v>2638</v>
      </c>
      <c r="D588" s="11"/>
      <c r="E588" s="52">
        <v>409033396.30000001</v>
      </c>
      <c r="F588" s="53">
        <v>0</v>
      </c>
      <c r="G588" s="53">
        <v>0</v>
      </c>
      <c r="H588" s="53">
        <v>-8939527.0800000001</v>
      </c>
      <c r="I588" s="60">
        <v>400093869.22000003</v>
      </c>
      <c r="J588" s="11"/>
      <c r="K588" s="52">
        <v>385751245.56</v>
      </c>
      <c r="L588" s="53">
        <v>0</v>
      </c>
      <c r="M588" s="53">
        <v>0</v>
      </c>
      <c r="N588" s="53">
        <v>5876633.8099999996</v>
      </c>
      <c r="O588" s="60">
        <v>379874611.75</v>
      </c>
      <c r="P588" s="11"/>
      <c r="Q588" s="52">
        <v>446027440.47000003</v>
      </c>
      <c r="R588" s="53">
        <v>0</v>
      </c>
      <c r="S588" s="53">
        <v>0</v>
      </c>
      <c r="T588" s="53">
        <v>6279155.4199999999</v>
      </c>
      <c r="U588" s="60">
        <v>439748285.05000001</v>
      </c>
      <c r="V588" s="6"/>
    </row>
    <row r="589" spans="2:22">
      <c r="B589" s="1"/>
      <c r="C589" s="57" t="s">
        <v>2639</v>
      </c>
      <c r="D589" s="12"/>
      <c r="E589" s="56">
        <v>399012622.18000001</v>
      </c>
      <c r="F589" s="57">
        <v>0</v>
      </c>
      <c r="G589" s="57">
        <v>0</v>
      </c>
      <c r="H589" s="57">
        <v>-8782778.1600000001</v>
      </c>
      <c r="I589" s="59">
        <v>390229844.01999998</v>
      </c>
      <c r="J589" s="12"/>
      <c r="K589" s="56">
        <v>217947919.16999999</v>
      </c>
      <c r="L589" s="57">
        <v>0</v>
      </c>
      <c r="M589" s="57">
        <v>0</v>
      </c>
      <c r="N589" s="57">
        <v>0</v>
      </c>
      <c r="O589" s="59">
        <v>217947919.16999999</v>
      </c>
      <c r="P589" s="12"/>
      <c r="Q589" s="56">
        <v>227564170.72999999</v>
      </c>
      <c r="R589" s="57">
        <v>0</v>
      </c>
      <c r="S589" s="57">
        <v>0</v>
      </c>
      <c r="T589" s="57">
        <v>4429302.6100000003</v>
      </c>
      <c r="U589" s="59">
        <v>223134868.12</v>
      </c>
      <c r="V589" s="6"/>
    </row>
    <row r="590" spans="2:22">
      <c r="B590" s="1"/>
      <c r="C590" s="53" t="s">
        <v>2640</v>
      </c>
      <c r="D590" s="11"/>
      <c r="E590" s="52">
        <v>10020774.119999999</v>
      </c>
      <c r="F590" s="53">
        <v>0</v>
      </c>
      <c r="G590" s="53">
        <v>0</v>
      </c>
      <c r="H590" s="53">
        <v>-156748.92000000001</v>
      </c>
      <c r="I590" s="60">
        <v>9864025.1999999993</v>
      </c>
      <c r="J590" s="11"/>
      <c r="K590" s="52">
        <v>167803326.38999999</v>
      </c>
      <c r="L590" s="53">
        <v>0</v>
      </c>
      <c r="M590" s="53">
        <v>0</v>
      </c>
      <c r="N590" s="53">
        <v>5876633.8099999996</v>
      </c>
      <c r="O590" s="60">
        <v>161926692.58000001</v>
      </c>
      <c r="P590" s="11"/>
      <c r="Q590" s="52">
        <v>218463269.74000001</v>
      </c>
      <c r="R590" s="53">
        <v>0</v>
      </c>
      <c r="S590" s="53">
        <v>0</v>
      </c>
      <c r="T590" s="53">
        <v>1849852.81</v>
      </c>
      <c r="U590" s="60">
        <v>216613416.93000001</v>
      </c>
      <c r="V590" s="6"/>
    </row>
    <row r="591" spans="2:22" ht="25.5" customHeight="1">
      <c r="B591" s="1"/>
      <c r="C591" s="57" t="s">
        <v>2641</v>
      </c>
      <c r="D591" s="12"/>
      <c r="E591" s="56">
        <v>0</v>
      </c>
      <c r="F591" s="57">
        <v>0</v>
      </c>
      <c r="G591" s="57">
        <v>0</v>
      </c>
      <c r="H591" s="57">
        <v>0</v>
      </c>
      <c r="I591" s="59">
        <v>0</v>
      </c>
      <c r="J591" s="12"/>
      <c r="K591" s="56">
        <v>0</v>
      </c>
      <c r="L591" s="57">
        <v>0</v>
      </c>
      <c r="M591" s="57">
        <v>0</v>
      </c>
      <c r="N591" s="57">
        <v>0</v>
      </c>
      <c r="O591" s="59">
        <v>0</v>
      </c>
      <c r="P591" s="12"/>
      <c r="Q591" s="56">
        <v>374187.01</v>
      </c>
      <c r="R591" s="57">
        <v>0</v>
      </c>
      <c r="S591" s="57">
        <v>0</v>
      </c>
      <c r="T591" s="57">
        <v>0</v>
      </c>
      <c r="U591" s="59">
        <v>374187.01</v>
      </c>
      <c r="V591" s="6"/>
    </row>
    <row r="592" spans="2:22">
      <c r="B592" s="1"/>
      <c r="C592" s="53" t="s">
        <v>2642</v>
      </c>
      <c r="D592" s="11"/>
      <c r="E592" s="52">
        <v>1274312945.8900001</v>
      </c>
      <c r="F592" s="53">
        <v>0</v>
      </c>
      <c r="G592" s="53">
        <v>0</v>
      </c>
      <c r="H592" s="53">
        <v>-727378925.86000001</v>
      </c>
      <c r="I592" s="60">
        <v>546934020.02999997</v>
      </c>
      <c r="J592" s="11"/>
      <c r="K592" s="52">
        <v>0</v>
      </c>
      <c r="L592" s="53">
        <v>0</v>
      </c>
      <c r="M592" s="53">
        <v>0</v>
      </c>
      <c r="N592" s="53">
        <v>0</v>
      </c>
      <c r="O592" s="60">
        <v>0</v>
      </c>
      <c r="P592" s="11"/>
      <c r="Q592" s="52">
        <v>1145195.8400000001</v>
      </c>
      <c r="R592" s="53">
        <v>0</v>
      </c>
      <c r="S592" s="53">
        <v>0</v>
      </c>
      <c r="T592" s="53">
        <v>252.52</v>
      </c>
      <c r="U592" s="60">
        <v>1144943.32</v>
      </c>
      <c r="V592" s="6"/>
    </row>
    <row r="593" spans="2:22">
      <c r="B593" s="1"/>
      <c r="C593" s="57" t="s">
        <v>2643</v>
      </c>
      <c r="D593" s="12"/>
      <c r="E593" s="56">
        <v>9111724858.4599991</v>
      </c>
      <c r="F593" s="57">
        <v>0</v>
      </c>
      <c r="G593" s="57">
        <v>0</v>
      </c>
      <c r="H593" s="57">
        <v>-4430451119.3699999</v>
      </c>
      <c r="I593" s="59">
        <v>4681273739.0899992</v>
      </c>
      <c r="J593" s="12"/>
      <c r="K593" s="56">
        <v>8924587372.1000004</v>
      </c>
      <c r="L593" s="57">
        <v>23694555.010000002</v>
      </c>
      <c r="M593" s="57">
        <v>13789627.939999999</v>
      </c>
      <c r="N593" s="57">
        <v>113048718.55</v>
      </c>
      <c r="O593" s="59">
        <v>8774054470.6000004</v>
      </c>
      <c r="P593" s="12"/>
      <c r="Q593" s="56">
        <v>3175967498.5500002</v>
      </c>
      <c r="R593" s="57">
        <v>662899.74</v>
      </c>
      <c r="S593" s="57">
        <v>521728.27</v>
      </c>
      <c r="T593" s="57">
        <v>126939832.95999999</v>
      </c>
      <c r="U593" s="59">
        <v>3047843037.5799999</v>
      </c>
      <c r="V593" s="6"/>
    </row>
    <row r="594" spans="2:22">
      <c r="B594" s="1"/>
      <c r="C594" s="53" t="s">
        <v>2644</v>
      </c>
      <c r="D594" s="11"/>
      <c r="E594" s="52">
        <v>9090006462.4899998</v>
      </c>
      <c r="F594" s="53">
        <v>0</v>
      </c>
      <c r="G594" s="53">
        <v>0</v>
      </c>
      <c r="H594" s="53">
        <v>-4419859171.6300001</v>
      </c>
      <c r="I594" s="60">
        <v>4670147290.8599997</v>
      </c>
      <c r="J594" s="11"/>
      <c r="K594" s="52">
        <v>8352398174.8299999</v>
      </c>
      <c r="L594" s="53">
        <v>23694555.010000002</v>
      </c>
      <c r="M594" s="53">
        <v>13789627.939999999</v>
      </c>
      <c r="N594" s="53">
        <v>112528179.23999999</v>
      </c>
      <c r="O594" s="60">
        <v>8202385812.6400003</v>
      </c>
      <c r="P594" s="11"/>
      <c r="Q594" s="52">
        <v>2864983569.0999999</v>
      </c>
      <c r="R594" s="53">
        <v>582042.28</v>
      </c>
      <c r="S594" s="53">
        <v>440870.81</v>
      </c>
      <c r="T594" s="53">
        <v>125170372.95</v>
      </c>
      <c r="U594" s="60">
        <v>2738790283.0599999</v>
      </c>
      <c r="V594" s="6"/>
    </row>
    <row r="595" spans="2:22">
      <c r="B595" s="1"/>
      <c r="C595" s="57" t="s">
        <v>2645</v>
      </c>
      <c r="D595" s="12"/>
      <c r="E595" s="56">
        <v>21718395.969999999</v>
      </c>
      <c r="F595" s="57">
        <v>0</v>
      </c>
      <c r="G595" s="57">
        <v>0</v>
      </c>
      <c r="H595" s="57">
        <v>-10591947.74</v>
      </c>
      <c r="I595" s="59">
        <v>11126448.23</v>
      </c>
      <c r="J595" s="12"/>
      <c r="K595" s="56">
        <v>572189197.26999998</v>
      </c>
      <c r="L595" s="57">
        <v>0</v>
      </c>
      <c r="M595" s="57">
        <v>0</v>
      </c>
      <c r="N595" s="57">
        <v>520539.31</v>
      </c>
      <c r="O595" s="59">
        <v>571668657.96000004</v>
      </c>
      <c r="P595" s="12"/>
      <c r="Q595" s="56">
        <v>310983929.44999999</v>
      </c>
      <c r="R595" s="57">
        <v>80857.460000000006</v>
      </c>
      <c r="S595" s="57">
        <v>80857.460000000006</v>
      </c>
      <c r="T595" s="57">
        <v>1769460.01</v>
      </c>
      <c r="U595" s="59">
        <v>309052754.51999998</v>
      </c>
      <c r="V595" s="6"/>
    </row>
    <row r="596" spans="2:22">
      <c r="B596" s="1"/>
      <c r="C596" s="53" t="s">
        <v>2646</v>
      </c>
      <c r="D596" s="11"/>
      <c r="E596" s="52">
        <v>1306858343059.01</v>
      </c>
      <c r="F596" s="53">
        <v>0</v>
      </c>
      <c r="G596" s="53">
        <v>0</v>
      </c>
      <c r="H596" s="53">
        <v>-38974877809.010002</v>
      </c>
      <c r="I596" s="60">
        <v>1267883465250</v>
      </c>
      <c r="J596" s="11"/>
      <c r="K596" s="52">
        <v>19678053147.869999</v>
      </c>
      <c r="L596" s="53">
        <v>0</v>
      </c>
      <c r="M596" s="53">
        <v>0</v>
      </c>
      <c r="N596" s="53">
        <v>140519115.49000001</v>
      </c>
      <c r="O596" s="60">
        <v>19537534032.380001</v>
      </c>
      <c r="P596" s="11"/>
      <c r="Q596" s="52">
        <v>22507218612.330002</v>
      </c>
      <c r="R596" s="53">
        <v>17352371.27</v>
      </c>
      <c r="S596" s="53">
        <v>5701516.2999999998</v>
      </c>
      <c r="T596" s="53">
        <v>628074249.46000004</v>
      </c>
      <c r="U596" s="60">
        <v>21856090475.299999</v>
      </c>
      <c r="V596" s="6"/>
    </row>
    <row r="597" spans="2:22">
      <c r="B597" s="1"/>
      <c r="C597" s="57" t="s">
        <v>2647</v>
      </c>
      <c r="D597" s="12"/>
      <c r="E597" s="56">
        <v>971820578896.33997</v>
      </c>
      <c r="F597" s="57">
        <v>0</v>
      </c>
      <c r="G597" s="57">
        <v>0</v>
      </c>
      <c r="H597" s="57">
        <v>-18759105.800000001</v>
      </c>
      <c r="I597" s="59">
        <v>971801819790.53992</v>
      </c>
      <c r="J597" s="12"/>
      <c r="K597" s="56">
        <v>10080011514.440001</v>
      </c>
      <c r="L597" s="57">
        <v>0</v>
      </c>
      <c r="M597" s="57">
        <v>0</v>
      </c>
      <c r="N597" s="57">
        <v>0</v>
      </c>
      <c r="O597" s="59">
        <v>10080011514.440001</v>
      </c>
      <c r="P597" s="12"/>
      <c r="Q597" s="56">
        <v>8871516434.0900002</v>
      </c>
      <c r="R597" s="57">
        <v>1588153.66</v>
      </c>
      <c r="S597" s="57">
        <v>1588153.66</v>
      </c>
      <c r="T597" s="57">
        <v>21642911.600000001</v>
      </c>
      <c r="U597" s="59">
        <v>8846697215.1700001</v>
      </c>
      <c r="V597" s="6"/>
    </row>
    <row r="598" spans="2:22">
      <c r="B598" s="1"/>
      <c r="C598" s="53" t="s">
        <v>2648</v>
      </c>
      <c r="D598" s="11"/>
      <c r="E598" s="52">
        <v>950585021483.72998</v>
      </c>
      <c r="F598" s="53">
        <v>0</v>
      </c>
      <c r="G598" s="53">
        <v>0</v>
      </c>
      <c r="H598" s="53">
        <v>0</v>
      </c>
      <c r="I598" s="60">
        <v>950585021483.72998</v>
      </c>
      <c r="J598" s="11"/>
      <c r="K598" s="52">
        <v>4429063838.7700005</v>
      </c>
      <c r="L598" s="53">
        <v>0</v>
      </c>
      <c r="M598" s="53">
        <v>0</v>
      </c>
      <c r="N598" s="53">
        <v>0</v>
      </c>
      <c r="O598" s="60">
        <v>4429063838.7700005</v>
      </c>
      <c r="P598" s="11"/>
      <c r="Q598" s="52">
        <v>7342590607.0500002</v>
      </c>
      <c r="R598" s="53">
        <v>1588153.66</v>
      </c>
      <c r="S598" s="53">
        <v>1588153.66</v>
      </c>
      <c r="T598" s="53">
        <v>21642911.600000001</v>
      </c>
      <c r="U598" s="60">
        <v>7317771388.1300001</v>
      </c>
      <c r="V598" s="6"/>
    </row>
    <row r="599" spans="2:22" ht="25.5" customHeight="1">
      <c r="B599" s="1"/>
      <c r="C599" s="57" t="s">
        <v>2649</v>
      </c>
      <c r="D599" s="12"/>
      <c r="E599" s="56">
        <v>950584979933.32996</v>
      </c>
      <c r="F599" s="57">
        <v>0</v>
      </c>
      <c r="G599" s="57">
        <v>0</v>
      </c>
      <c r="H599" s="57">
        <v>0</v>
      </c>
      <c r="I599" s="59">
        <v>950584979933.32996</v>
      </c>
      <c r="J599" s="12"/>
      <c r="K599" s="56">
        <v>0</v>
      </c>
      <c r="L599" s="57">
        <v>0</v>
      </c>
      <c r="M599" s="57">
        <v>0</v>
      </c>
      <c r="N599" s="57">
        <v>0</v>
      </c>
      <c r="O599" s="59">
        <v>0</v>
      </c>
      <c r="P599" s="12"/>
      <c r="Q599" s="56">
        <v>33141829.780000001</v>
      </c>
      <c r="R599" s="57">
        <v>442990</v>
      </c>
      <c r="S599" s="57">
        <v>442990</v>
      </c>
      <c r="T599" s="57">
        <v>-186998.65</v>
      </c>
      <c r="U599" s="59">
        <v>32442848.43</v>
      </c>
      <c r="V599" s="6"/>
    </row>
    <row r="600" spans="2:22" ht="25.5" customHeight="1">
      <c r="B600" s="1"/>
      <c r="C600" s="53" t="s">
        <v>2650</v>
      </c>
      <c r="D600" s="11"/>
      <c r="E600" s="52">
        <v>590096318960.14001</v>
      </c>
      <c r="F600" s="53">
        <v>0</v>
      </c>
      <c r="G600" s="53">
        <v>0</v>
      </c>
      <c r="H600" s="53">
        <v>0</v>
      </c>
      <c r="I600" s="60">
        <v>590096318960.14001</v>
      </c>
      <c r="J600" s="11"/>
      <c r="K600" s="52">
        <v>0</v>
      </c>
      <c r="L600" s="53">
        <v>0</v>
      </c>
      <c r="M600" s="53">
        <v>0</v>
      </c>
      <c r="N600" s="53">
        <v>0</v>
      </c>
      <c r="O600" s="60">
        <v>0</v>
      </c>
      <c r="P600" s="11"/>
      <c r="Q600" s="52">
        <v>32932347.379999999</v>
      </c>
      <c r="R600" s="53">
        <v>442990</v>
      </c>
      <c r="S600" s="53">
        <v>442990</v>
      </c>
      <c r="T600" s="53">
        <v>-187010</v>
      </c>
      <c r="U600" s="60">
        <v>32233377.379999999</v>
      </c>
      <c r="V600" s="6"/>
    </row>
    <row r="601" spans="2:22" ht="25.5" customHeight="1">
      <c r="B601" s="1"/>
      <c r="C601" s="57" t="s">
        <v>2651</v>
      </c>
      <c r="D601" s="12"/>
      <c r="E601" s="56">
        <v>360464086429</v>
      </c>
      <c r="F601" s="57">
        <v>0</v>
      </c>
      <c r="G601" s="57">
        <v>0</v>
      </c>
      <c r="H601" s="57">
        <v>0</v>
      </c>
      <c r="I601" s="59">
        <v>360464086429</v>
      </c>
      <c r="J601" s="12"/>
      <c r="K601" s="56">
        <v>0</v>
      </c>
      <c r="L601" s="57">
        <v>0</v>
      </c>
      <c r="M601" s="57">
        <v>0</v>
      </c>
      <c r="N601" s="57">
        <v>0</v>
      </c>
      <c r="O601" s="59">
        <v>0</v>
      </c>
      <c r="P601" s="12"/>
      <c r="Q601" s="56">
        <v>0</v>
      </c>
      <c r="R601" s="57">
        <v>0</v>
      </c>
      <c r="S601" s="57">
        <v>0</v>
      </c>
      <c r="T601" s="57">
        <v>11.35</v>
      </c>
      <c r="U601" s="59">
        <v>-11.35</v>
      </c>
      <c r="V601" s="6"/>
    </row>
    <row r="602" spans="2:22">
      <c r="B602" s="1"/>
      <c r="C602" s="53" t="s">
        <v>2652</v>
      </c>
      <c r="D602" s="11"/>
      <c r="E602" s="52">
        <v>24574544.190000001</v>
      </c>
      <c r="F602" s="53">
        <v>0</v>
      </c>
      <c r="G602" s="53">
        <v>0</v>
      </c>
      <c r="H602" s="53">
        <v>0</v>
      </c>
      <c r="I602" s="60">
        <v>24574544.190000001</v>
      </c>
      <c r="J602" s="11"/>
      <c r="K602" s="52">
        <v>0</v>
      </c>
      <c r="L602" s="53">
        <v>0</v>
      </c>
      <c r="M602" s="53">
        <v>0</v>
      </c>
      <c r="N602" s="53">
        <v>0</v>
      </c>
      <c r="O602" s="60">
        <v>0</v>
      </c>
      <c r="P602" s="11"/>
      <c r="Q602" s="52">
        <v>209482.4</v>
      </c>
      <c r="R602" s="53">
        <v>0</v>
      </c>
      <c r="S602" s="53">
        <v>0</v>
      </c>
      <c r="T602" s="53">
        <v>0</v>
      </c>
      <c r="U602" s="60">
        <v>209482.4</v>
      </c>
      <c r="V602" s="6"/>
    </row>
    <row r="603" spans="2:22">
      <c r="B603" s="1"/>
      <c r="C603" s="57" t="s">
        <v>2653</v>
      </c>
      <c r="D603" s="12"/>
      <c r="E603" s="56">
        <v>0</v>
      </c>
      <c r="F603" s="57">
        <v>0</v>
      </c>
      <c r="G603" s="57">
        <v>0</v>
      </c>
      <c r="H603" s="57">
        <v>0</v>
      </c>
      <c r="I603" s="59">
        <v>0</v>
      </c>
      <c r="J603" s="12"/>
      <c r="K603" s="56">
        <v>1072284755.92</v>
      </c>
      <c r="L603" s="57">
        <v>0</v>
      </c>
      <c r="M603" s="57">
        <v>0</v>
      </c>
      <c r="N603" s="57">
        <v>0</v>
      </c>
      <c r="O603" s="59">
        <v>1072284755.92</v>
      </c>
      <c r="P603" s="12"/>
      <c r="Q603" s="56">
        <v>2823267118</v>
      </c>
      <c r="R603" s="57">
        <v>1145163.6599999999</v>
      </c>
      <c r="S603" s="57">
        <v>1145163.6599999999</v>
      </c>
      <c r="T603" s="57">
        <v>4061233.26</v>
      </c>
      <c r="U603" s="59">
        <v>2816915557.4200001</v>
      </c>
      <c r="V603" s="6"/>
    </row>
    <row r="604" spans="2:22">
      <c r="B604" s="1"/>
      <c r="C604" s="53" t="s">
        <v>2654</v>
      </c>
      <c r="D604" s="11"/>
      <c r="E604" s="52">
        <v>0</v>
      </c>
      <c r="F604" s="53">
        <v>0</v>
      </c>
      <c r="G604" s="53">
        <v>0</v>
      </c>
      <c r="H604" s="53">
        <v>0</v>
      </c>
      <c r="I604" s="60">
        <v>0</v>
      </c>
      <c r="J604" s="11"/>
      <c r="K604" s="52">
        <v>0</v>
      </c>
      <c r="L604" s="53">
        <v>0</v>
      </c>
      <c r="M604" s="53">
        <v>0</v>
      </c>
      <c r="N604" s="53">
        <v>0</v>
      </c>
      <c r="O604" s="60">
        <v>0</v>
      </c>
      <c r="P604" s="11"/>
      <c r="Q604" s="52">
        <v>0</v>
      </c>
      <c r="R604" s="53">
        <v>0</v>
      </c>
      <c r="S604" s="53">
        <v>0</v>
      </c>
      <c r="T604" s="53">
        <v>0</v>
      </c>
      <c r="U604" s="60">
        <v>0</v>
      </c>
      <c r="V604" s="6"/>
    </row>
    <row r="605" spans="2:22" ht="25.5" customHeight="1">
      <c r="B605" s="1"/>
      <c r="C605" s="57" t="s">
        <v>2655</v>
      </c>
      <c r="D605" s="12"/>
      <c r="E605" s="56">
        <v>0</v>
      </c>
      <c r="F605" s="57">
        <v>0</v>
      </c>
      <c r="G605" s="57">
        <v>0</v>
      </c>
      <c r="H605" s="57">
        <v>0</v>
      </c>
      <c r="I605" s="59">
        <v>0</v>
      </c>
      <c r="J605" s="12"/>
      <c r="K605" s="56">
        <v>362282785.07999998</v>
      </c>
      <c r="L605" s="57">
        <v>0</v>
      </c>
      <c r="M605" s="57">
        <v>0</v>
      </c>
      <c r="N605" s="57">
        <v>0</v>
      </c>
      <c r="O605" s="59">
        <v>362282785.07999998</v>
      </c>
      <c r="P605" s="12"/>
      <c r="Q605" s="56">
        <v>1294119944.78</v>
      </c>
      <c r="R605" s="57">
        <v>0</v>
      </c>
      <c r="S605" s="57">
        <v>0</v>
      </c>
      <c r="T605" s="57">
        <v>3915162.7</v>
      </c>
      <c r="U605" s="59">
        <v>1290204782.0799999</v>
      </c>
      <c r="V605" s="6"/>
    </row>
    <row r="606" spans="2:22" ht="25.5" customHeight="1">
      <c r="B606" s="1"/>
      <c r="C606" s="53" t="s">
        <v>2656</v>
      </c>
      <c r="D606" s="11"/>
      <c r="E606" s="52">
        <v>0</v>
      </c>
      <c r="F606" s="53">
        <v>0</v>
      </c>
      <c r="G606" s="53">
        <v>0</v>
      </c>
      <c r="H606" s="53">
        <v>0</v>
      </c>
      <c r="I606" s="60">
        <v>0</v>
      </c>
      <c r="J606" s="11"/>
      <c r="K606" s="52">
        <v>362282785.07999998</v>
      </c>
      <c r="L606" s="53">
        <v>0</v>
      </c>
      <c r="M606" s="53">
        <v>0</v>
      </c>
      <c r="N606" s="53">
        <v>0</v>
      </c>
      <c r="O606" s="60">
        <v>362282785.07999998</v>
      </c>
      <c r="P606" s="11"/>
      <c r="Q606" s="52">
        <v>1294119944.78</v>
      </c>
      <c r="R606" s="53">
        <v>0</v>
      </c>
      <c r="S606" s="53">
        <v>0</v>
      </c>
      <c r="T606" s="53">
        <v>3915162.7</v>
      </c>
      <c r="U606" s="60">
        <v>1290204782.0799999</v>
      </c>
      <c r="V606" s="6"/>
    </row>
    <row r="607" spans="2:22" ht="25.5" customHeight="1">
      <c r="B607" s="1"/>
      <c r="C607" s="57" t="s">
        <v>2657</v>
      </c>
      <c r="D607" s="12"/>
      <c r="E607" s="56">
        <v>0</v>
      </c>
      <c r="F607" s="57">
        <v>0</v>
      </c>
      <c r="G607" s="57">
        <v>0</v>
      </c>
      <c r="H607" s="57">
        <v>0</v>
      </c>
      <c r="I607" s="59">
        <v>0</v>
      </c>
      <c r="J607" s="12"/>
      <c r="K607" s="56">
        <v>14619856.59</v>
      </c>
      <c r="L607" s="57">
        <v>0</v>
      </c>
      <c r="M607" s="57">
        <v>0</v>
      </c>
      <c r="N607" s="57">
        <v>0</v>
      </c>
      <c r="O607" s="59">
        <v>14619856.59</v>
      </c>
      <c r="P607" s="12"/>
      <c r="Q607" s="56">
        <v>37643741.130000003</v>
      </c>
      <c r="R607" s="57">
        <v>0</v>
      </c>
      <c r="S607" s="57">
        <v>0</v>
      </c>
      <c r="T607" s="57">
        <v>0</v>
      </c>
      <c r="U607" s="59">
        <v>37643741.130000003</v>
      </c>
      <c r="V607" s="6"/>
    </row>
    <row r="608" spans="2:22" ht="25.5" customHeight="1">
      <c r="B608" s="1"/>
      <c r="C608" s="53" t="s">
        <v>2658</v>
      </c>
      <c r="D608" s="11"/>
      <c r="E608" s="52">
        <v>0</v>
      </c>
      <c r="F608" s="53">
        <v>0</v>
      </c>
      <c r="G608" s="53">
        <v>0</v>
      </c>
      <c r="H608" s="53">
        <v>0</v>
      </c>
      <c r="I608" s="60">
        <v>0</v>
      </c>
      <c r="J608" s="11"/>
      <c r="K608" s="52">
        <v>6380117.5800000001</v>
      </c>
      <c r="L608" s="53">
        <v>0</v>
      </c>
      <c r="M608" s="53">
        <v>0</v>
      </c>
      <c r="N608" s="53">
        <v>0</v>
      </c>
      <c r="O608" s="60">
        <v>6380117.5800000001</v>
      </c>
      <c r="P608" s="11"/>
      <c r="Q608" s="52">
        <v>6243128.9299999997</v>
      </c>
      <c r="R608" s="53">
        <v>0</v>
      </c>
      <c r="S608" s="53">
        <v>0</v>
      </c>
      <c r="T608" s="53">
        <v>0</v>
      </c>
      <c r="U608" s="60">
        <v>6243128.9299999997</v>
      </c>
      <c r="V608" s="6"/>
    </row>
    <row r="609" spans="2:22" ht="25.5" customHeight="1">
      <c r="B609" s="1"/>
      <c r="C609" s="57" t="s">
        <v>2659</v>
      </c>
      <c r="D609" s="12"/>
      <c r="E609" s="56">
        <v>0</v>
      </c>
      <c r="F609" s="57">
        <v>0</v>
      </c>
      <c r="G609" s="57">
        <v>0</v>
      </c>
      <c r="H609" s="57">
        <v>0</v>
      </c>
      <c r="I609" s="59">
        <v>0</v>
      </c>
      <c r="J609" s="12"/>
      <c r="K609" s="56">
        <v>150681135.09</v>
      </c>
      <c r="L609" s="57">
        <v>0</v>
      </c>
      <c r="M609" s="57">
        <v>0</v>
      </c>
      <c r="N609" s="57">
        <v>0</v>
      </c>
      <c r="O609" s="59">
        <v>150681135.09</v>
      </c>
      <c r="P609" s="12"/>
      <c r="Q609" s="56">
        <v>551675650.38</v>
      </c>
      <c r="R609" s="57">
        <v>0</v>
      </c>
      <c r="S609" s="57">
        <v>0</v>
      </c>
      <c r="T609" s="57">
        <v>2692369.5</v>
      </c>
      <c r="U609" s="59">
        <v>548983280.88</v>
      </c>
      <c r="V609" s="6"/>
    </row>
    <row r="610" spans="2:22" ht="25.5" customHeight="1">
      <c r="B610" s="1"/>
      <c r="C610" s="53" t="s">
        <v>2660</v>
      </c>
      <c r="D610" s="11"/>
      <c r="E610" s="52">
        <v>0</v>
      </c>
      <c r="F610" s="53">
        <v>0</v>
      </c>
      <c r="G610" s="53">
        <v>0</v>
      </c>
      <c r="H610" s="53">
        <v>0</v>
      </c>
      <c r="I610" s="60">
        <v>0</v>
      </c>
      <c r="J610" s="11"/>
      <c r="K610" s="52">
        <v>15932599.560000001</v>
      </c>
      <c r="L610" s="53">
        <v>0</v>
      </c>
      <c r="M610" s="53">
        <v>0</v>
      </c>
      <c r="N610" s="53">
        <v>0</v>
      </c>
      <c r="O610" s="60">
        <v>15932599.560000001</v>
      </c>
      <c r="P610" s="11"/>
      <c r="Q610" s="52">
        <v>43497457.030000001</v>
      </c>
      <c r="R610" s="53">
        <v>0</v>
      </c>
      <c r="S610" s="53">
        <v>0</v>
      </c>
      <c r="T610" s="53">
        <v>0</v>
      </c>
      <c r="U610" s="60">
        <v>43497457.030000001</v>
      </c>
      <c r="V610" s="6"/>
    </row>
    <row r="611" spans="2:22" ht="25.5" customHeight="1">
      <c r="B611" s="1"/>
      <c r="C611" s="57" t="s">
        <v>2661</v>
      </c>
      <c r="D611" s="12"/>
      <c r="E611" s="56">
        <v>0</v>
      </c>
      <c r="F611" s="57">
        <v>0</v>
      </c>
      <c r="G611" s="57">
        <v>0</v>
      </c>
      <c r="H611" s="57">
        <v>0</v>
      </c>
      <c r="I611" s="59">
        <v>0</v>
      </c>
      <c r="J611" s="12"/>
      <c r="K611" s="56">
        <v>158491491.55000001</v>
      </c>
      <c r="L611" s="57">
        <v>0</v>
      </c>
      <c r="M611" s="57">
        <v>0</v>
      </c>
      <c r="N611" s="57">
        <v>0</v>
      </c>
      <c r="O611" s="59">
        <v>158491491.55000001</v>
      </c>
      <c r="P611" s="12"/>
      <c r="Q611" s="56">
        <v>461927733.95999998</v>
      </c>
      <c r="R611" s="57">
        <v>0</v>
      </c>
      <c r="S611" s="57">
        <v>0</v>
      </c>
      <c r="T611" s="57">
        <v>1222793.2</v>
      </c>
      <c r="U611" s="59">
        <v>460704940.75999999</v>
      </c>
      <c r="V611" s="6"/>
    </row>
    <row r="612" spans="2:22" ht="25.5" customHeight="1">
      <c r="B612" s="1"/>
      <c r="C612" s="53" t="s">
        <v>2662</v>
      </c>
      <c r="D612" s="11"/>
      <c r="E612" s="52">
        <v>0</v>
      </c>
      <c r="F612" s="53">
        <v>0</v>
      </c>
      <c r="G612" s="53">
        <v>0</v>
      </c>
      <c r="H612" s="53">
        <v>0</v>
      </c>
      <c r="I612" s="60">
        <v>0</v>
      </c>
      <c r="J612" s="11"/>
      <c r="K612" s="52">
        <v>0</v>
      </c>
      <c r="L612" s="53">
        <v>0</v>
      </c>
      <c r="M612" s="53">
        <v>0</v>
      </c>
      <c r="N612" s="53">
        <v>0</v>
      </c>
      <c r="O612" s="60">
        <v>0</v>
      </c>
      <c r="P612" s="11"/>
      <c r="Q612" s="52">
        <v>61079632.960000001</v>
      </c>
      <c r="R612" s="53">
        <v>0</v>
      </c>
      <c r="S612" s="53">
        <v>0</v>
      </c>
      <c r="T612" s="53">
        <v>0</v>
      </c>
      <c r="U612" s="60">
        <v>61079632.960000001</v>
      </c>
      <c r="V612" s="6"/>
    </row>
    <row r="613" spans="2:22" ht="25.5" customHeight="1">
      <c r="B613" s="1"/>
      <c r="C613" s="57" t="s">
        <v>2663</v>
      </c>
      <c r="D613" s="12"/>
      <c r="E613" s="56">
        <v>0</v>
      </c>
      <c r="F613" s="57">
        <v>0</v>
      </c>
      <c r="G613" s="57">
        <v>0</v>
      </c>
      <c r="H613" s="57">
        <v>0</v>
      </c>
      <c r="I613" s="59">
        <v>0</v>
      </c>
      <c r="J613" s="12"/>
      <c r="K613" s="56">
        <v>16177584.710000001</v>
      </c>
      <c r="L613" s="57">
        <v>0</v>
      </c>
      <c r="M613" s="57">
        <v>0</v>
      </c>
      <c r="N613" s="57">
        <v>0</v>
      </c>
      <c r="O613" s="59">
        <v>16177584.710000001</v>
      </c>
      <c r="P613" s="12"/>
      <c r="Q613" s="56">
        <v>132052600.39</v>
      </c>
      <c r="R613" s="57">
        <v>0</v>
      </c>
      <c r="S613" s="57">
        <v>0</v>
      </c>
      <c r="T613" s="57">
        <v>0</v>
      </c>
      <c r="U613" s="59">
        <v>132052600.39</v>
      </c>
      <c r="V613" s="6"/>
    </row>
    <row r="614" spans="2:22">
      <c r="B614" s="1"/>
      <c r="C614" s="53" t="s">
        <v>2664</v>
      </c>
      <c r="D614" s="11"/>
      <c r="E614" s="52">
        <v>41550.400000000001</v>
      </c>
      <c r="F614" s="53">
        <v>0</v>
      </c>
      <c r="G614" s="53">
        <v>0</v>
      </c>
      <c r="H614" s="53">
        <v>0</v>
      </c>
      <c r="I614" s="60">
        <v>41550.400000000001</v>
      </c>
      <c r="J614" s="11"/>
      <c r="K614" s="52">
        <v>2994496297.77</v>
      </c>
      <c r="L614" s="53">
        <v>0</v>
      </c>
      <c r="M614" s="53">
        <v>0</v>
      </c>
      <c r="N614" s="53">
        <v>0</v>
      </c>
      <c r="O614" s="60">
        <v>2994496297.77</v>
      </c>
      <c r="P614" s="11"/>
      <c r="Q614" s="52">
        <v>3192061714.4899998</v>
      </c>
      <c r="R614" s="53">
        <v>0</v>
      </c>
      <c r="S614" s="53">
        <v>0</v>
      </c>
      <c r="T614" s="53">
        <v>13853514.289999999</v>
      </c>
      <c r="U614" s="60">
        <v>3178208200.1999998</v>
      </c>
      <c r="V614" s="6"/>
    </row>
    <row r="615" spans="2:22">
      <c r="B615" s="1"/>
      <c r="C615" s="57" t="s">
        <v>2665</v>
      </c>
      <c r="D615" s="12"/>
      <c r="E615" s="56">
        <v>21235557412.610001</v>
      </c>
      <c r="F615" s="57">
        <v>0</v>
      </c>
      <c r="G615" s="57">
        <v>0</v>
      </c>
      <c r="H615" s="57">
        <v>-18759105.800000001</v>
      </c>
      <c r="I615" s="59">
        <v>21216798306.810001</v>
      </c>
      <c r="J615" s="12"/>
      <c r="K615" s="56">
        <v>5650947675.6700001</v>
      </c>
      <c r="L615" s="57">
        <v>0</v>
      </c>
      <c r="M615" s="57">
        <v>0</v>
      </c>
      <c r="N615" s="57">
        <v>0</v>
      </c>
      <c r="O615" s="59">
        <v>5650947675.6700001</v>
      </c>
      <c r="P615" s="12"/>
      <c r="Q615" s="56">
        <v>1528925827.04</v>
      </c>
      <c r="R615" s="57">
        <v>0</v>
      </c>
      <c r="S615" s="57">
        <v>0</v>
      </c>
      <c r="T615" s="57">
        <v>0</v>
      </c>
      <c r="U615" s="59">
        <v>1528925827.04</v>
      </c>
      <c r="V615" s="6"/>
    </row>
    <row r="616" spans="2:22" ht="25.5" customHeight="1">
      <c r="B616" s="1"/>
      <c r="C616" s="53" t="s">
        <v>2666</v>
      </c>
      <c r="D616" s="11"/>
      <c r="E616" s="52">
        <v>18657031359.52</v>
      </c>
      <c r="F616" s="53">
        <v>0</v>
      </c>
      <c r="G616" s="53">
        <v>0</v>
      </c>
      <c r="H616" s="53">
        <v>0</v>
      </c>
      <c r="I616" s="60">
        <v>18657031359.52</v>
      </c>
      <c r="J616" s="11"/>
      <c r="K616" s="52">
        <v>0</v>
      </c>
      <c r="L616" s="53">
        <v>0</v>
      </c>
      <c r="M616" s="53">
        <v>0</v>
      </c>
      <c r="N616" s="53">
        <v>0</v>
      </c>
      <c r="O616" s="60">
        <v>0</v>
      </c>
      <c r="P616" s="11"/>
      <c r="Q616" s="52">
        <v>0</v>
      </c>
      <c r="R616" s="53">
        <v>0</v>
      </c>
      <c r="S616" s="53">
        <v>0</v>
      </c>
      <c r="T616" s="53">
        <v>0</v>
      </c>
      <c r="U616" s="60">
        <v>0</v>
      </c>
      <c r="V616" s="6"/>
    </row>
    <row r="617" spans="2:22" ht="25.5" customHeight="1">
      <c r="B617" s="1"/>
      <c r="C617" s="57" t="s">
        <v>2667</v>
      </c>
      <c r="D617" s="12"/>
      <c r="E617" s="56">
        <v>6298557059.8400002</v>
      </c>
      <c r="F617" s="57">
        <v>0</v>
      </c>
      <c r="G617" s="57">
        <v>0</v>
      </c>
      <c r="H617" s="57">
        <v>0</v>
      </c>
      <c r="I617" s="59">
        <v>6298557059.8400002</v>
      </c>
      <c r="J617" s="12"/>
      <c r="K617" s="56">
        <v>0</v>
      </c>
      <c r="L617" s="57">
        <v>0</v>
      </c>
      <c r="M617" s="57">
        <v>0</v>
      </c>
      <c r="N617" s="57">
        <v>0</v>
      </c>
      <c r="O617" s="59">
        <v>0</v>
      </c>
      <c r="P617" s="12"/>
      <c r="Q617" s="56">
        <v>0</v>
      </c>
      <c r="R617" s="57">
        <v>0</v>
      </c>
      <c r="S617" s="57">
        <v>0</v>
      </c>
      <c r="T617" s="57">
        <v>0</v>
      </c>
      <c r="U617" s="59">
        <v>0</v>
      </c>
      <c r="V617" s="6"/>
    </row>
    <row r="618" spans="2:22" ht="25.5" customHeight="1">
      <c r="B618" s="1"/>
      <c r="C618" s="53" t="s">
        <v>2668</v>
      </c>
      <c r="D618" s="11"/>
      <c r="E618" s="52">
        <v>12358474299.68</v>
      </c>
      <c r="F618" s="53">
        <v>0</v>
      </c>
      <c r="G618" s="53">
        <v>0</v>
      </c>
      <c r="H618" s="53">
        <v>0</v>
      </c>
      <c r="I618" s="60">
        <v>12358474299.68</v>
      </c>
      <c r="J618" s="11"/>
      <c r="K618" s="52">
        <v>0</v>
      </c>
      <c r="L618" s="53">
        <v>0</v>
      </c>
      <c r="M618" s="53">
        <v>0</v>
      </c>
      <c r="N618" s="53">
        <v>0</v>
      </c>
      <c r="O618" s="60">
        <v>0</v>
      </c>
      <c r="P618" s="11"/>
      <c r="Q618" s="52">
        <v>0</v>
      </c>
      <c r="R618" s="53">
        <v>0</v>
      </c>
      <c r="S618" s="53">
        <v>0</v>
      </c>
      <c r="T618" s="53">
        <v>0</v>
      </c>
      <c r="U618" s="60">
        <v>0</v>
      </c>
      <c r="V618" s="6"/>
    </row>
    <row r="619" spans="2:22">
      <c r="B619" s="1"/>
      <c r="C619" s="57" t="s">
        <v>2669</v>
      </c>
      <c r="D619" s="12"/>
      <c r="E619" s="56">
        <v>2578526053.0900002</v>
      </c>
      <c r="F619" s="57">
        <v>0</v>
      </c>
      <c r="G619" s="57">
        <v>0</v>
      </c>
      <c r="H619" s="57">
        <v>-18759105.800000001</v>
      </c>
      <c r="I619" s="59">
        <v>2559766947.29</v>
      </c>
      <c r="J619" s="12"/>
      <c r="K619" s="56">
        <v>1724333369.24</v>
      </c>
      <c r="L619" s="57">
        <v>0</v>
      </c>
      <c r="M619" s="57">
        <v>0</v>
      </c>
      <c r="N619" s="57">
        <v>0</v>
      </c>
      <c r="O619" s="59">
        <v>1724333369.24</v>
      </c>
      <c r="P619" s="12"/>
      <c r="Q619" s="56">
        <v>649105499.09000003</v>
      </c>
      <c r="R619" s="57">
        <v>0</v>
      </c>
      <c r="S619" s="57">
        <v>0</v>
      </c>
      <c r="T619" s="57">
        <v>0</v>
      </c>
      <c r="U619" s="59">
        <v>649105499.09000003</v>
      </c>
      <c r="V619" s="6"/>
    </row>
    <row r="620" spans="2:22">
      <c r="B620" s="1"/>
      <c r="C620" s="53" t="s">
        <v>2670</v>
      </c>
      <c r="D620" s="11"/>
      <c r="E620" s="52">
        <v>0</v>
      </c>
      <c r="F620" s="53">
        <v>0</v>
      </c>
      <c r="G620" s="53">
        <v>0</v>
      </c>
      <c r="H620" s="53">
        <v>0</v>
      </c>
      <c r="I620" s="60">
        <v>0</v>
      </c>
      <c r="J620" s="11"/>
      <c r="K620" s="52">
        <v>1409999090.8399999</v>
      </c>
      <c r="L620" s="53">
        <v>0</v>
      </c>
      <c r="M620" s="53">
        <v>0</v>
      </c>
      <c r="N620" s="53">
        <v>0</v>
      </c>
      <c r="O620" s="60">
        <v>1409999090.8399999</v>
      </c>
      <c r="P620" s="11"/>
      <c r="Q620" s="52">
        <v>157807412.06999999</v>
      </c>
      <c r="R620" s="53">
        <v>0</v>
      </c>
      <c r="S620" s="53">
        <v>0</v>
      </c>
      <c r="T620" s="53">
        <v>0</v>
      </c>
      <c r="U620" s="60">
        <v>157807412.06999999</v>
      </c>
      <c r="V620" s="6"/>
    </row>
    <row r="621" spans="2:22" ht="25.5" customHeight="1">
      <c r="B621" s="1"/>
      <c r="C621" s="57" t="s">
        <v>2671</v>
      </c>
      <c r="D621" s="12"/>
      <c r="E621" s="56">
        <v>0</v>
      </c>
      <c r="F621" s="57">
        <v>0</v>
      </c>
      <c r="G621" s="57">
        <v>0</v>
      </c>
      <c r="H621" s="57">
        <v>0</v>
      </c>
      <c r="I621" s="59">
        <v>0</v>
      </c>
      <c r="J621" s="12"/>
      <c r="K621" s="56">
        <v>1409999090.8399999</v>
      </c>
      <c r="L621" s="57">
        <v>0</v>
      </c>
      <c r="M621" s="57">
        <v>0</v>
      </c>
      <c r="N621" s="57">
        <v>0</v>
      </c>
      <c r="O621" s="59">
        <v>1409999090.8399999</v>
      </c>
      <c r="P621" s="12"/>
      <c r="Q621" s="56">
        <v>157807412.06999999</v>
      </c>
      <c r="R621" s="57">
        <v>0</v>
      </c>
      <c r="S621" s="57">
        <v>0</v>
      </c>
      <c r="T621" s="57">
        <v>0</v>
      </c>
      <c r="U621" s="59">
        <v>157807412.06999999</v>
      </c>
      <c r="V621" s="6"/>
    </row>
    <row r="622" spans="2:22" ht="25.5" customHeight="1">
      <c r="B622" s="1"/>
      <c r="C622" s="53" t="s">
        <v>2672</v>
      </c>
      <c r="D622" s="11"/>
      <c r="E622" s="52">
        <v>0</v>
      </c>
      <c r="F622" s="53">
        <v>0</v>
      </c>
      <c r="G622" s="53">
        <v>0</v>
      </c>
      <c r="H622" s="53">
        <v>0</v>
      </c>
      <c r="I622" s="60">
        <v>0</v>
      </c>
      <c r="J622" s="11"/>
      <c r="K622" s="52">
        <v>113643000</v>
      </c>
      <c r="L622" s="53">
        <v>0</v>
      </c>
      <c r="M622" s="53">
        <v>0</v>
      </c>
      <c r="N622" s="53">
        <v>0</v>
      </c>
      <c r="O622" s="60">
        <v>113643000</v>
      </c>
      <c r="P622" s="11"/>
      <c r="Q622" s="52">
        <v>103290000</v>
      </c>
      <c r="R622" s="53">
        <v>0</v>
      </c>
      <c r="S622" s="53">
        <v>0</v>
      </c>
      <c r="T622" s="53">
        <v>0</v>
      </c>
      <c r="U622" s="60">
        <v>103290000</v>
      </c>
      <c r="V622" s="6"/>
    </row>
    <row r="623" spans="2:22" ht="25.5" customHeight="1">
      <c r="B623" s="1"/>
      <c r="C623" s="57" t="s">
        <v>2673</v>
      </c>
      <c r="D623" s="12"/>
      <c r="E623" s="56">
        <v>0</v>
      </c>
      <c r="F623" s="57">
        <v>0</v>
      </c>
      <c r="G623" s="57">
        <v>0</v>
      </c>
      <c r="H623" s="57">
        <v>0</v>
      </c>
      <c r="I623" s="59">
        <v>0</v>
      </c>
      <c r="J623" s="12"/>
      <c r="K623" s="56">
        <v>437989852.35000002</v>
      </c>
      <c r="L623" s="57">
        <v>0</v>
      </c>
      <c r="M623" s="57">
        <v>0</v>
      </c>
      <c r="N623" s="57">
        <v>0</v>
      </c>
      <c r="O623" s="59">
        <v>437989852.35000002</v>
      </c>
      <c r="P623" s="12"/>
      <c r="Q623" s="56">
        <v>26273880</v>
      </c>
      <c r="R623" s="57">
        <v>0</v>
      </c>
      <c r="S623" s="57">
        <v>0</v>
      </c>
      <c r="T623" s="57">
        <v>0</v>
      </c>
      <c r="U623" s="59">
        <v>26273880</v>
      </c>
      <c r="V623" s="6"/>
    </row>
    <row r="624" spans="2:22" ht="25.5" customHeight="1">
      <c r="B624" s="1"/>
      <c r="C624" s="53" t="s">
        <v>2674</v>
      </c>
      <c r="D624" s="11"/>
      <c r="E624" s="52">
        <v>0</v>
      </c>
      <c r="F624" s="53">
        <v>0</v>
      </c>
      <c r="G624" s="53">
        <v>0</v>
      </c>
      <c r="H624" s="53">
        <v>0</v>
      </c>
      <c r="I624" s="60">
        <v>0</v>
      </c>
      <c r="J624" s="11"/>
      <c r="K624" s="52">
        <v>167453826.16</v>
      </c>
      <c r="L624" s="53">
        <v>0</v>
      </c>
      <c r="M624" s="53">
        <v>0</v>
      </c>
      <c r="N624" s="53">
        <v>0</v>
      </c>
      <c r="O624" s="60">
        <v>167453826.16</v>
      </c>
      <c r="P624" s="11"/>
      <c r="Q624" s="52">
        <v>4581125.3099999996</v>
      </c>
      <c r="R624" s="53">
        <v>0</v>
      </c>
      <c r="S624" s="53">
        <v>0</v>
      </c>
      <c r="T624" s="53">
        <v>0</v>
      </c>
      <c r="U624" s="60">
        <v>4581125.3099999996</v>
      </c>
      <c r="V624" s="6"/>
    </row>
    <row r="625" spans="2:22" ht="25.5" customHeight="1">
      <c r="B625" s="1"/>
      <c r="C625" s="57" t="s">
        <v>2675</v>
      </c>
      <c r="D625" s="12"/>
      <c r="E625" s="56">
        <v>0</v>
      </c>
      <c r="F625" s="57">
        <v>0</v>
      </c>
      <c r="G625" s="57">
        <v>0</v>
      </c>
      <c r="H625" s="57">
        <v>0</v>
      </c>
      <c r="I625" s="59">
        <v>0</v>
      </c>
      <c r="J625" s="12"/>
      <c r="K625" s="56">
        <v>224092483.47</v>
      </c>
      <c r="L625" s="57">
        <v>0</v>
      </c>
      <c r="M625" s="57">
        <v>0</v>
      </c>
      <c r="N625" s="57">
        <v>0</v>
      </c>
      <c r="O625" s="59">
        <v>224092483.47</v>
      </c>
      <c r="P625" s="12"/>
      <c r="Q625" s="56">
        <v>0</v>
      </c>
      <c r="R625" s="57">
        <v>0</v>
      </c>
      <c r="S625" s="57">
        <v>0</v>
      </c>
      <c r="T625" s="57">
        <v>0</v>
      </c>
      <c r="U625" s="59">
        <v>0</v>
      </c>
      <c r="V625" s="6"/>
    </row>
    <row r="626" spans="2:22" ht="25.5" customHeight="1">
      <c r="B626" s="1"/>
      <c r="C626" s="53" t="s">
        <v>2676</v>
      </c>
      <c r="D626" s="11"/>
      <c r="E626" s="52">
        <v>0</v>
      </c>
      <c r="F626" s="53">
        <v>0</v>
      </c>
      <c r="G626" s="53">
        <v>0</v>
      </c>
      <c r="H626" s="53">
        <v>0</v>
      </c>
      <c r="I626" s="60">
        <v>0</v>
      </c>
      <c r="J626" s="11"/>
      <c r="K626" s="52">
        <v>466819928.86000001</v>
      </c>
      <c r="L626" s="53">
        <v>0</v>
      </c>
      <c r="M626" s="53">
        <v>0</v>
      </c>
      <c r="N626" s="53">
        <v>0</v>
      </c>
      <c r="O626" s="60">
        <v>466819928.86000001</v>
      </c>
      <c r="P626" s="11"/>
      <c r="Q626" s="52">
        <v>23662406.760000002</v>
      </c>
      <c r="R626" s="53">
        <v>0</v>
      </c>
      <c r="S626" s="53">
        <v>0</v>
      </c>
      <c r="T626" s="53">
        <v>0</v>
      </c>
      <c r="U626" s="60">
        <v>23662406.760000002</v>
      </c>
      <c r="V626" s="6"/>
    </row>
    <row r="627" spans="2:22" ht="25.5" customHeight="1">
      <c r="B627" s="1"/>
      <c r="C627" s="57" t="s">
        <v>2677</v>
      </c>
      <c r="D627" s="12"/>
      <c r="E627" s="56">
        <v>0</v>
      </c>
      <c r="F627" s="57">
        <v>0</v>
      </c>
      <c r="G627" s="57">
        <v>0</v>
      </c>
      <c r="H627" s="57">
        <v>0</v>
      </c>
      <c r="I627" s="59">
        <v>0</v>
      </c>
      <c r="J627" s="12"/>
      <c r="K627" s="56">
        <v>0</v>
      </c>
      <c r="L627" s="57">
        <v>0</v>
      </c>
      <c r="M627" s="57">
        <v>0</v>
      </c>
      <c r="N627" s="57">
        <v>0</v>
      </c>
      <c r="O627" s="59">
        <v>0</v>
      </c>
      <c r="P627" s="12"/>
      <c r="Q627" s="56">
        <v>0</v>
      </c>
      <c r="R627" s="57">
        <v>0</v>
      </c>
      <c r="S627" s="57">
        <v>0</v>
      </c>
      <c r="T627" s="57">
        <v>0</v>
      </c>
      <c r="U627" s="59">
        <v>0</v>
      </c>
      <c r="V627" s="6"/>
    </row>
    <row r="628" spans="2:22">
      <c r="B628" s="1"/>
      <c r="C628" s="53" t="s">
        <v>2678</v>
      </c>
      <c r="D628" s="11"/>
      <c r="E628" s="52">
        <v>0</v>
      </c>
      <c r="F628" s="53">
        <v>0</v>
      </c>
      <c r="G628" s="53">
        <v>0</v>
      </c>
      <c r="H628" s="53">
        <v>0</v>
      </c>
      <c r="I628" s="60">
        <v>0</v>
      </c>
      <c r="J628" s="11"/>
      <c r="K628" s="52">
        <v>2516615215.5900002</v>
      </c>
      <c r="L628" s="53">
        <v>0</v>
      </c>
      <c r="M628" s="53">
        <v>0</v>
      </c>
      <c r="N628" s="53">
        <v>0</v>
      </c>
      <c r="O628" s="60">
        <v>2516615215.5900002</v>
      </c>
      <c r="P628" s="11"/>
      <c r="Q628" s="52">
        <v>722012915.88</v>
      </c>
      <c r="R628" s="53">
        <v>0</v>
      </c>
      <c r="S628" s="53">
        <v>0</v>
      </c>
      <c r="T628" s="53">
        <v>0</v>
      </c>
      <c r="U628" s="60">
        <v>722012915.88</v>
      </c>
      <c r="V628" s="6"/>
    </row>
    <row r="629" spans="2:22">
      <c r="B629" s="1"/>
      <c r="C629" s="57" t="s">
        <v>2679</v>
      </c>
      <c r="D629" s="12"/>
      <c r="E629" s="56">
        <v>4030852596.23</v>
      </c>
      <c r="F629" s="57">
        <v>0</v>
      </c>
      <c r="G629" s="57">
        <v>0</v>
      </c>
      <c r="H629" s="57">
        <v>-56900235.039999999</v>
      </c>
      <c r="I629" s="59">
        <v>3973952361.1900001</v>
      </c>
      <c r="J629" s="12"/>
      <c r="K629" s="56">
        <v>1094527341.6700001</v>
      </c>
      <c r="L629" s="57">
        <v>0</v>
      </c>
      <c r="M629" s="57">
        <v>0</v>
      </c>
      <c r="N629" s="57">
        <v>142067.67000000001</v>
      </c>
      <c r="O629" s="59">
        <v>1094385274</v>
      </c>
      <c r="P629" s="12"/>
      <c r="Q629" s="56">
        <v>861930854.96000004</v>
      </c>
      <c r="R629" s="57">
        <v>1583157.73</v>
      </c>
      <c r="S629" s="57">
        <v>1521047.73</v>
      </c>
      <c r="T629" s="57">
        <v>22890189.43</v>
      </c>
      <c r="U629" s="59">
        <v>835936460.07000005</v>
      </c>
      <c r="V629" s="6"/>
    </row>
    <row r="630" spans="2:22">
      <c r="B630" s="1"/>
      <c r="C630" s="53" t="s">
        <v>2680</v>
      </c>
      <c r="D630" s="11"/>
      <c r="E630" s="52">
        <v>3889377549.3000002</v>
      </c>
      <c r="F630" s="53">
        <v>0</v>
      </c>
      <c r="G630" s="53">
        <v>0</v>
      </c>
      <c r="H630" s="53">
        <v>-55457552.840000004</v>
      </c>
      <c r="I630" s="60">
        <v>3833919996.46</v>
      </c>
      <c r="J630" s="11"/>
      <c r="K630" s="52">
        <v>949978123.63</v>
      </c>
      <c r="L630" s="53">
        <v>0</v>
      </c>
      <c r="M630" s="53">
        <v>0</v>
      </c>
      <c r="N630" s="53">
        <v>9671.24</v>
      </c>
      <c r="O630" s="60">
        <v>949968452.38999999</v>
      </c>
      <c r="P630" s="11"/>
      <c r="Q630" s="52">
        <v>348822526.04000002</v>
      </c>
      <c r="R630" s="53">
        <v>231330</v>
      </c>
      <c r="S630" s="53">
        <v>169220</v>
      </c>
      <c r="T630" s="53">
        <v>685712.85</v>
      </c>
      <c r="U630" s="60">
        <v>347736263.19</v>
      </c>
      <c r="V630" s="6"/>
    </row>
    <row r="631" spans="2:22">
      <c r="B631" s="1"/>
      <c r="C631" s="57" t="s">
        <v>2681</v>
      </c>
      <c r="D631" s="12"/>
      <c r="E631" s="56">
        <v>3196353773.4099998</v>
      </c>
      <c r="F631" s="57">
        <v>0</v>
      </c>
      <c r="G631" s="57">
        <v>0</v>
      </c>
      <c r="H631" s="57">
        <v>-163541.89000000001</v>
      </c>
      <c r="I631" s="59">
        <v>3196190231.52</v>
      </c>
      <c r="J631" s="12"/>
      <c r="K631" s="56">
        <v>511841668.06999999</v>
      </c>
      <c r="L631" s="57">
        <v>0</v>
      </c>
      <c r="M631" s="57">
        <v>0</v>
      </c>
      <c r="N631" s="57">
        <v>0</v>
      </c>
      <c r="O631" s="59">
        <v>511841668.06999999</v>
      </c>
      <c r="P631" s="12"/>
      <c r="Q631" s="56">
        <v>108701867.91</v>
      </c>
      <c r="R631" s="57">
        <v>0</v>
      </c>
      <c r="S631" s="57">
        <v>0</v>
      </c>
      <c r="T631" s="57">
        <v>5759.36</v>
      </c>
      <c r="U631" s="59">
        <v>108696108.55</v>
      </c>
      <c r="V631" s="6"/>
    </row>
    <row r="632" spans="2:22">
      <c r="B632" s="1"/>
      <c r="C632" s="53" t="s">
        <v>2682</v>
      </c>
      <c r="D632" s="11"/>
      <c r="E632" s="52">
        <v>458523738.07999998</v>
      </c>
      <c r="F632" s="53">
        <v>0</v>
      </c>
      <c r="G632" s="53">
        <v>0</v>
      </c>
      <c r="H632" s="53">
        <v>-27861226.289999999</v>
      </c>
      <c r="I632" s="60">
        <v>430662511.79000002</v>
      </c>
      <c r="J632" s="11"/>
      <c r="K632" s="52">
        <v>0</v>
      </c>
      <c r="L632" s="53">
        <v>0</v>
      </c>
      <c r="M632" s="53">
        <v>0</v>
      </c>
      <c r="N632" s="53">
        <v>0</v>
      </c>
      <c r="O632" s="60">
        <v>0</v>
      </c>
      <c r="P632" s="11"/>
      <c r="Q632" s="52">
        <v>68535</v>
      </c>
      <c r="R632" s="53">
        <v>0</v>
      </c>
      <c r="S632" s="53">
        <v>0</v>
      </c>
      <c r="T632" s="53">
        <v>0</v>
      </c>
      <c r="U632" s="60">
        <v>68535</v>
      </c>
      <c r="V632" s="6"/>
    </row>
    <row r="633" spans="2:22" ht="25.5" customHeight="1">
      <c r="B633" s="1"/>
      <c r="C633" s="57" t="s">
        <v>2683</v>
      </c>
      <c r="D633" s="12"/>
      <c r="E633" s="56">
        <v>458335275.81</v>
      </c>
      <c r="F633" s="57">
        <v>0</v>
      </c>
      <c r="G633" s="57">
        <v>0</v>
      </c>
      <c r="H633" s="57">
        <v>-27872342.34</v>
      </c>
      <c r="I633" s="59">
        <v>430462933.47000003</v>
      </c>
      <c r="J633" s="12"/>
      <c r="K633" s="56">
        <v>0</v>
      </c>
      <c r="L633" s="57">
        <v>0</v>
      </c>
      <c r="M633" s="57">
        <v>0</v>
      </c>
      <c r="N633" s="57">
        <v>0</v>
      </c>
      <c r="O633" s="59">
        <v>0</v>
      </c>
      <c r="P633" s="12"/>
      <c r="Q633" s="56">
        <v>68535</v>
      </c>
      <c r="R633" s="57">
        <v>0</v>
      </c>
      <c r="S633" s="57">
        <v>0</v>
      </c>
      <c r="T633" s="57">
        <v>0</v>
      </c>
      <c r="U633" s="59">
        <v>68535</v>
      </c>
      <c r="V633" s="6"/>
    </row>
    <row r="634" spans="2:22" ht="25.5" customHeight="1">
      <c r="B634" s="1"/>
      <c r="C634" s="53" t="s">
        <v>2684</v>
      </c>
      <c r="D634" s="11"/>
      <c r="E634" s="52">
        <v>0</v>
      </c>
      <c r="F634" s="53">
        <v>0</v>
      </c>
      <c r="G634" s="53">
        <v>0</v>
      </c>
      <c r="H634" s="53">
        <v>0</v>
      </c>
      <c r="I634" s="60">
        <v>0</v>
      </c>
      <c r="J634" s="11"/>
      <c r="K634" s="52">
        <v>0</v>
      </c>
      <c r="L634" s="53">
        <v>0</v>
      </c>
      <c r="M634" s="53">
        <v>0</v>
      </c>
      <c r="N634" s="53">
        <v>0</v>
      </c>
      <c r="O634" s="60">
        <v>0</v>
      </c>
      <c r="P634" s="11"/>
      <c r="Q634" s="52">
        <v>0</v>
      </c>
      <c r="R634" s="53">
        <v>0</v>
      </c>
      <c r="S634" s="53">
        <v>0</v>
      </c>
      <c r="T634" s="53">
        <v>0</v>
      </c>
      <c r="U634" s="60">
        <v>0</v>
      </c>
      <c r="V634" s="6"/>
    </row>
    <row r="635" spans="2:22" ht="25.5" customHeight="1">
      <c r="B635" s="1"/>
      <c r="C635" s="57" t="s">
        <v>2685</v>
      </c>
      <c r="D635" s="12"/>
      <c r="E635" s="56">
        <v>0</v>
      </c>
      <c r="F635" s="57">
        <v>0</v>
      </c>
      <c r="G635" s="57">
        <v>0</v>
      </c>
      <c r="H635" s="57">
        <v>0</v>
      </c>
      <c r="I635" s="59">
        <v>0</v>
      </c>
      <c r="J635" s="12"/>
      <c r="K635" s="56">
        <v>0</v>
      </c>
      <c r="L635" s="57">
        <v>0</v>
      </c>
      <c r="M635" s="57">
        <v>0</v>
      </c>
      <c r="N635" s="57">
        <v>0</v>
      </c>
      <c r="O635" s="59">
        <v>0</v>
      </c>
      <c r="P635" s="12"/>
      <c r="Q635" s="56">
        <v>0</v>
      </c>
      <c r="R635" s="57">
        <v>0</v>
      </c>
      <c r="S635" s="57">
        <v>0</v>
      </c>
      <c r="T635" s="57">
        <v>0</v>
      </c>
      <c r="U635" s="59">
        <v>0</v>
      </c>
      <c r="V635" s="6"/>
    </row>
    <row r="636" spans="2:22">
      <c r="B636" s="1"/>
      <c r="C636" s="53" t="s">
        <v>2686</v>
      </c>
      <c r="D636" s="11"/>
      <c r="E636" s="52">
        <v>188462.27</v>
      </c>
      <c r="F636" s="53">
        <v>0</v>
      </c>
      <c r="G636" s="53">
        <v>0</v>
      </c>
      <c r="H636" s="53">
        <v>11116.05</v>
      </c>
      <c r="I636" s="60">
        <v>199578.32</v>
      </c>
      <c r="J636" s="11"/>
      <c r="K636" s="52">
        <v>0</v>
      </c>
      <c r="L636" s="53">
        <v>0</v>
      </c>
      <c r="M636" s="53">
        <v>0</v>
      </c>
      <c r="N636" s="53">
        <v>0</v>
      </c>
      <c r="O636" s="60">
        <v>0</v>
      </c>
      <c r="P636" s="11"/>
      <c r="Q636" s="52">
        <v>0</v>
      </c>
      <c r="R636" s="53">
        <v>0</v>
      </c>
      <c r="S636" s="53">
        <v>0</v>
      </c>
      <c r="T636" s="53">
        <v>0</v>
      </c>
      <c r="U636" s="60">
        <v>0</v>
      </c>
      <c r="V636" s="6"/>
    </row>
    <row r="637" spans="2:22">
      <c r="B637" s="1"/>
      <c r="C637" s="57" t="s">
        <v>2687</v>
      </c>
      <c r="D637" s="12"/>
      <c r="E637" s="56">
        <v>234500037.81</v>
      </c>
      <c r="F637" s="57">
        <v>0</v>
      </c>
      <c r="G637" s="57">
        <v>0</v>
      </c>
      <c r="H637" s="57">
        <v>-27432784.66</v>
      </c>
      <c r="I637" s="59">
        <v>207067253.15000001</v>
      </c>
      <c r="J637" s="12"/>
      <c r="K637" s="56">
        <v>350165136.77999997</v>
      </c>
      <c r="L637" s="57">
        <v>0</v>
      </c>
      <c r="M637" s="57">
        <v>0</v>
      </c>
      <c r="N637" s="57">
        <v>9671.24</v>
      </c>
      <c r="O637" s="59">
        <v>350155465.54000002</v>
      </c>
      <c r="P637" s="12"/>
      <c r="Q637" s="56">
        <v>235388326.25999999</v>
      </c>
      <c r="R637" s="57">
        <v>231330</v>
      </c>
      <c r="S637" s="57">
        <v>169220</v>
      </c>
      <c r="T637" s="57">
        <v>679953.49</v>
      </c>
      <c r="U637" s="59">
        <v>234307822.77000001</v>
      </c>
      <c r="V637" s="6"/>
    </row>
    <row r="638" spans="2:22" ht="25.5" customHeight="1">
      <c r="B638" s="1"/>
      <c r="C638" s="53" t="s">
        <v>2688</v>
      </c>
      <c r="D638" s="11"/>
      <c r="E638" s="52">
        <v>0</v>
      </c>
      <c r="F638" s="53">
        <v>0</v>
      </c>
      <c r="G638" s="53">
        <v>0</v>
      </c>
      <c r="H638" s="53">
        <v>0</v>
      </c>
      <c r="I638" s="60">
        <v>0</v>
      </c>
      <c r="J638" s="11"/>
      <c r="K638" s="52">
        <v>87971318.780000001</v>
      </c>
      <c r="L638" s="53">
        <v>0</v>
      </c>
      <c r="M638" s="53">
        <v>0</v>
      </c>
      <c r="N638" s="53">
        <v>0</v>
      </c>
      <c r="O638" s="60">
        <v>87971318.780000001</v>
      </c>
      <c r="P638" s="11"/>
      <c r="Q638" s="52">
        <v>4663796.87</v>
      </c>
      <c r="R638" s="53">
        <v>0</v>
      </c>
      <c r="S638" s="53">
        <v>0</v>
      </c>
      <c r="T638" s="53">
        <v>0</v>
      </c>
      <c r="U638" s="60">
        <v>4663796.87</v>
      </c>
      <c r="V638" s="6"/>
    </row>
    <row r="639" spans="2:22">
      <c r="B639" s="1"/>
      <c r="C639" s="57" t="s">
        <v>2689</v>
      </c>
      <c r="D639" s="12"/>
      <c r="E639" s="56">
        <v>0</v>
      </c>
      <c r="F639" s="57">
        <v>0</v>
      </c>
      <c r="G639" s="57">
        <v>0</v>
      </c>
      <c r="H639" s="57">
        <v>0</v>
      </c>
      <c r="I639" s="59">
        <v>0</v>
      </c>
      <c r="J639" s="12"/>
      <c r="K639" s="56">
        <v>87971318.780000001</v>
      </c>
      <c r="L639" s="57">
        <v>0</v>
      </c>
      <c r="M639" s="57">
        <v>0</v>
      </c>
      <c r="N639" s="57">
        <v>0</v>
      </c>
      <c r="O639" s="59">
        <v>87971318.780000001</v>
      </c>
      <c r="P639" s="12"/>
      <c r="Q639" s="56">
        <v>4663796.87</v>
      </c>
      <c r="R639" s="57">
        <v>0</v>
      </c>
      <c r="S639" s="57">
        <v>0</v>
      </c>
      <c r="T639" s="57">
        <v>0</v>
      </c>
      <c r="U639" s="59">
        <v>4663796.87</v>
      </c>
      <c r="V639" s="6"/>
    </row>
    <row r="640" spans="2:22">
      <c r="B640" s="1"/>
      <c r="C640" s="53" t="s">
        <v>2690</v>
      </c>
      <c r="D640" s="11"/>
      <c r="E640" s="52">
        <v>0</v>
      </c>
      <c r="F640" s="53">
        <v>0</v>
      </c>
      <c r="G640" s="53">
        <v>0</v>
      </c>
      <c r="H640" s="53">
        <v>0</v>
      </c>
      <c r="I640" s="60">
        <v>0</v>
      </c>
      <c r="J640" s="11"/>
      <c r="K640" s="52">
        <v>5767614.2400000002</v>
      </c>
      <c r="L640" s="53">
        <v>0</v>
      </c>
      <c r="M640" s="53">
        <v>0</v>
      </c>
      <c r="N640" s="53">
        <v>0</v>
      </c>
      <c r="O640" s="60">
        <v>5767614.2400000002</v>
      </c>
      <c r="P640" s="11"/>
      <c r="Q640" s="52">
        <v>204271.12</v>
      </c>
      <c r="R640" s="53">
        <v>0</v>
      </c>
      <c r="S640" s="53">
        <v>0</v>
      </c>
      <c r="T640" s="53">
        <v>0</v>
      </c>
      <c r="U640" s="60">
        <v>204271.12</v>
      </c>
      <c r="V640" s="6"/>
    </row>
    <row r="641" spans="2:22">
      <c r="B641" s="1"/>
      <c r="C641" s="57" t="s">
        <v>2691</v>
      </c>
      <c r="D641" s="12"/>
      <c r="E641" s="56">
        <v>0</v>
      </c>
      <c r="F641" s="57">
        <v>0</v>
      </c>
      <c r="G641" s="57">
        <v>0</v>
      </c>
      <c r="H641" s="57">
        <v>0</v>
      </c>
      <c r="I641" s="59">
        <v>0</v>
      </c>
      <c r="J641" s="12"/>
      <c r="K641" s="56">
        <v>82203704.540000007</v>
      </c>
      <c r="L641" s="57">
        <v>0</v>
      </c>
      <c r="M641" s="57">
        <v>0</v>
      </c>
      <c r="N641" s="57">
        <v>0</v>
      </c>
      <c r="O641" s="59">
        <v>82203704.540000007</v>
      </c>
      <c r="P641" s="12"/>
      <c r="Q641" s="56">
        <v>4459525.75</v>
      </c>
      <c r="R641" s="57">
        <v>0</v>
      </c>
      <c r="S641" s="57">
        <v>0</v>
      </c>
      <c r="T641" s="57">
        <v>0</v>
      </c>
      <c r="U641" s="59">
        <v>4459525.75</v>
      </c>
      <c r="V641" s="6"/>
    </row>
    <row r="642" spans="2:22">
      <c r="B642" s="1"/>
      <c r="C642" s="53" t="s">
        <v>2692</v>
      </c>
      <c r="D642" s="11"/>
      <c r="E642" s="52">
        <v>141458098.66</v>
      </c>
      <c r="F642" s="53">
        <v>0</v>
      </c>
      <c r="G642" s="53">
        <v>0</v>
      </c>
      <c r="H642" s="53">
        <v>-1442682.2</v>
      </c>
      <c r="I642" s="60">
        <v>140015416.46000001</v>
      </c>
      <c r="J642" s="11"/>
      <c r="K642" s="52">
        <v>98549218.040000007</v>
      </c>
      <c r="L642" s="53">
        <v>0</v>
      </c>
      <c r="M642" s="53">
        <v>0</v>
      </c>
      <c r="N642" s="53">
        <v>132396.43</v>
      </c>
      <c r="O642" s="60">
        <v>98416821.609999999</v>
      </c>
      <c r="P642" s="11"/>
      <c r="Q642" s="52">
        <v>512055191.55000001</v>
      </c>
      <c r="R642" s="53">
        <v>1351827.73</v>
      </c>
      <c r="S642" s="53">
        <v>1351827.73</v>
      </c>
      <c r="T642" s="53">
        <v>22204476.579999998</v>
      </c>
      <c r="U642" s="60">
        <v>487147059.50999999</v>
      </c>
      <c r="V642" s="6"/>
    </row>
    <row r="643" spans="2:22">
      <c r="B643" s="1"/>
      <c r="C643" s="57" t="s">
        <v>2693</v>
      </c>
      <c r="D643" s="12"/>
      <c r="E643" s="56">
        <v>16948.27</v>
      </c>
      <c r="F643" s="57">
        <v>0</v>
      </c>
      <c r="G643" s="57">
        <v>0</v>
      </c>
      <c r="H643" s="57">
        <v>0</v>
      </c>
      <c r="I643" s="59">
        <v>16948.27</v>
      </c>
      <c r="J643" s="12"/>
      <c r="K643" s="56">
        <v>46000000</v>
      </c>
      <c r="L643" s="57">
        <v>0</v>
      </c>
      <c r="M643" s="57">
        <v>0</v>
      </c>
      <c r="N643" s="57">
        <v>0</v>
      </c>
      <c r="O643" s="59">
        <v>46000000</v>
      </c>
      <c r="P643" s="12"/>
      <c r="Q643" s="56">
        <v>1053137.3700000001</v>
      </c>
      <c r="R643" s="57">
        <v>0</v>
      </c>
      <c r="S643" s="57">
        <v>0</v>
      </c>
      <c r="T643" s="57">
        <v>0</v>
      </c>
      <c r="U643" s="59">
        <v>1053137.3700000001</v>
      </c>
      <c r="V643" s="6"/>
    </row>
    <row r="644" spans="2:22">
      <c r="B644" s="1"/>
      <c r="C644" s="53" t="s">
        <v>2694</v>
      </c>
      <c r="D644" s="11"/>
      <c r="E644" s="52">
        <v>192631175696.73999</v>
      </c>
      <c r="F644" s="53">
        <v>0</v>
      </c>
      <c r="G644" s="53">
        <v>0</v>
      </c>
      <c r="H644" s="53">
        <v>-35931391522.860001</v>
      </c>
      <c r="I644" s="60">
        <v>156699784173.88</v>
      </c>
      <c r="J644" s="11"/>
      <c r="K644" s="52">
        <v>543847912.44000006</v>
      </c>
      <c r="L644" s="53">
        <v>0</v>
      </c>
      <c r="M644" s="53">
        <v>0</v>
      </c>
      <c r="N644" s="53">
        <v>9253288.0700000003</v>
      </c>
      <c r="O644" s="60">
        <v>534594624.37</v>
      </c>
      <c r="P644" s="11"/>
      <c r="Q644" s="52">
        <v>96796140.109999999</v>
      </c>
      <c r="R644" s="53">
        <v>916809.02</v>
      </c>
      <c r="S644" s="53">
        <v>50464.45</v>
      </c>
      <c r="T644" s="53">
        <v>746486.87</v>
      </c>
      <c r="U644" s="60">
        <v>95082379.769999996</v>
      </c>
      <c r="V644" s="6"/>
    </row>
    <row r="645" spans="2:22">
      <c r="B645" s="1"/>
      <c r="C645" s="57" t="s">
        <v>2695</v>
      </c>
      <c r="D645" s="12"/>
      <c r="E645" s="56">
        <v>0</v>
      </c>
      <c r="F645" s="57">
        <v>0</v>
      </c>
      <c r="G645" s="57">
        <v>0</v>
      </c>
      <c r="H645" s="57">
        <v>0</v>
      </c>
      <c r="I645" s="59">
        <v>0</v>
      </c>
      <c r="J645" s="12"/>
      <c r="K645" s="56">
        <v>0</v>
      </c>
      <c r="L645" s="57">
        <v>0</v>
      </c>
      <c r="M645" s="57">
        <v>0</v>
      </c>
      <c r="N645" s="57">
        <v>0</v>
      </c>
      <c r="O645" s="59">
        <v>0</v>
      </c>
      <c r="P645" s="12"/>
      <c r="Q645" s="56">
        <v>43890.15</v>
      </c>
      <c r="R645" s="57">
        <v>0</v>
      </c>
      <c r="S645" s="57">
        <v>0</v>
      </c>
      <c r="T645" s="57">
        <v>263.29000000000002</v>
      </c>
      <c r="U645" s="59">
        <v>43626.86</v>
      </c>
      <c r="V645" s="6"/>
    </row>
    <row r="646" spans="2:22" ht="25.5" customHeight="1">
      <c r="B646" s="1"/>
      <c r="C646" s="53" t="s">
        <v>2696</v>
      </c>
      <c r="D646" s="11"/>
      <c r="E646" s="52">
        <v>1477318120.6500001</v>
      </c>
      <c r="F646" s="53">
        <v>0</v>
      </c>
      <c r="G646" s="53">
        <v>0</v>
      </c>
      <c r="H646" s="53">
        <v>-1461572650.8499999</v>
      </c>
      <c r="I646" s="60">
        <v>15745469.800000001</v>
      </c>
      <c r="J646" s="11"/>
      <c r="K646" s="52">
        <v>0</v>
      </c>
      <c r="L646" s="53">
        <v>0</v>
      </c>
      <c r="M646" s="53">
        <v>0</v>
      </c>
      <c r="N646" s="53">
        <v>0</v>
      </c>
      <c r="O646" s="60">
        <v>0</v>
      </c>
      <c r="P646" s="11"/>
      <c r="Q646" s="52">
        <v>246185.76</v>
      </c>
      <c r="R646" s="53">
        <v>0</v>
      </c>
      <c r="S646" s="53">
        <v>0</v>
      </c>
      <c r="T646" s="53">
        <v>0</v>
      </c>
      <c r="U646" s="60">
        <v>246185.76</v>
      </c>
      <c r="V646" s="6"/>
    </row>
    <row r="647" spans="2:22">
      <c r="B647" s="1"/>
      <c r="C647" s="57" t="s">
        <v>2697</v>
      </c>
      <c r="D647" s="12"/>
      <c r="E647" s="56">
        <v>9244438935.9300003</v>
      </c>
      <c r="F647" s="57">
        <v>0</v>
      </c>
      <c r="G647" s="57">
        <v>0</v>
      </c>
      <c r="H647" s="57">
        <v>-505600378.29000002</v>
      </c>
      <c r="I647" s="59">
        <v>8738838557.6399994</v>
      </c>
      <c r="J647" s="12"/>
      <c r="K647" s="56">
        <v>28480994.57</v>
      </c>
      <c r="L647" s="57">
        <v>0</v>
      </c>
      <c r="M647" s="57">
        <v>0</v>
      </c>
      <c r="N647" s="57">
        <v>0</v>
      </c>
      <c r="O647" s="59">
        <v>28480994.57</v>
      </c>
      <c r="P647" s="12"/>
      <c r="Q647" s="56">
        <v>42683.57</v>
      </c>
      <c r="R647" s="57">
        <v>0</v>
      </c>
      <c r="S647" s="57">
        <v>0</v>
      </c>
      <c r="T647" s="57">
        <v>0</v>
      </c>
      <c r="U647" s="59">
        <v>42683.57</v>
      </c>
      <c r="V647" s="6"/>
    </row>
    <row r="648" spans="2:22" ht="25.5" customHeight="1">
      <c r="B648" s="1"/>
      <c r="C648" s="53" t="s">
        <v>2698</v>
      </c>
      <c r="D648" s="11"/>
      <c r="E648" s="52">
        <v>18880908.829999998</v>
      </c>
      <c r="F648" s="53">
        <v>0</v>
      </c>
      <c r="G648" s="53">
        <v>0</v>
      </c>
      <c r="H648" s="53">
        <v>-14615768.9</v>
      </c>
      <c r="I648" s="60">
        <v>4265139.93</v>
      </c>
      <c r="J648" s="11"/>
      <c r="K648" s="52">
        <v>0</v>
      </c>
      <c r="L648" s="53">
        <v>0</v>
      </c>
      <c r="M648" s="53">
        <v>0</v>
      </c>
      <c r="N648" s="53">
        <v>0</v>
      </c>
      <c r="O648" s="60">
        <v>0</v>
      </c>
      <c r="P648" s="11"/>
      <c r="Q648" s="52">
        <v>3900580.09</v>
      </c>
      <c r="R648" s="53">
        <v>49478.53</v>
      </c>
      <c r="S648" s="53">
        <v>0</v>
      </c>
      <c r="T648" s="53">
        <v>52968.12</v>
      </c>
      <c r="U648" s="60">
        <v>3798133.44</v>
      </c>
      <c r="V648" s="6"/>
    </row>
    <row r="649" spans="2:22" ht="25.5" customHeight="1">
      <c r="B649" s="1"/>
      <c r="C649" s="57" t="s">
        <v>2699</v>
      </c>
      <c r="D649" s="12"/>
      <c r="E649" s="56">
        <v>1288847186.98</v>
      </c>
      <c r="F649" s="57">
        <v>0</v>
      </c>
      <c r="G649" s="57">
        <v>0</v>
      </c>
      <c r="H649" s="57">
        <v>-11032323</v>
      </c>
      <c r="I649" s="59">
        <v>1277814863.98</v>
      </c>
      <c r="J649" s="12"/>
      <c r="K649" s="56">
        <v>0</v>
      </c>
      <c r="L649" s="57">
        <v>0</v>
      </c>
      <c r="M649" s="57">
        <v>0</v>
      </c>
      <c r="N649" s="57">
        <v>0</v>
      </c>
      <c r="O649" s="59">
        <v>0</v>
      </c>
      <c r="P649" s="12"/>
      <c r="Q649" s="56">
        <v>0</v>
      </c>
      <c r="R649" s="57">
        <v>0</v>
      </c>
      <c r="S649" s="57">
        <v>0</v>
      </c>
      <c r="T649" s="57">
        <v>0</v>
      </c>
      <c r="U649" s="59">
        <v>0</v>
      </c>
      <c r="V649" s="6"/>
    </row>
    <row r="650" spans="2:22">
      <c r="B650" s="1"/>
      <c r="C650" s="53" t="s">
        <v>2700</v>
      </c>
      <c r="D650" s="11"/>
      <c r="E650" s="52">
        <v>173679049134.69</v>
      </c>
      <c r="F650" s="53">
        <v>0</v>
      </c>
      <c r="G650" s="53">
        <v>0</v>
      </c>
      <c r="H650" s="53">
        <v>-33719992423.389999</v>
      </c>
      <c r="I650" s="60">
        <v>139959056711.29999</v>
      </c>
      <c r="J650" s="11"/>
      <c r="K650" s="52">
        <v>220276273.15000001</v>
      </c>
      <c r="L650" s="53">
        <v>0</v>
      </c>
      <c r="M650" s="53">
        <v>0</v>
      </c>
      <c r="N650" s="53">
        <v>12693.05</v>
      </c>
      <c r="O650" s="60">
        <v>220263580.09999999</v>
      </c>
      <c r="P650" s="11"/>
      <c r="Q650" s="52">
        <v>78520700.040000007</v>
      </c>
      <c r="R650" s="53">
        <v>0</v>
      </c>
      <c r="S650" s="53">
        <v>50464.45</v>
      </c>
      <c r="T650" s="53">
        <v>677894.16</v>
      </c>
      <c r="U650" s="60">
        <v>77792341.430000007</v>
      </c>
      <c r="V650" s="6"/>
    </row>
    <row r="651" spans="2:22">
      <c r="B651" s="1"/>
      <c r="C651" s="57" t="s">
        <v>2701</v>
      </c>
      <c r="D651" s="12"/>
      <c r="E651" s="56">
        <v>5300990181.1099997</v>
      </c>
      <c r="F651" s="57">
        <v>0</v>
      </c>
      <c r="G651" s="57">
        <v>0</v>
      </c>
      <c r="H651" s="57">
        <v>-218577978.43000001</v>
      </c>
      <c r="I651" s="59">
        <v>5082412202.6799994</v>
      </c>
      <c r="J651" s="12"/>
      <c r="K651" s="56">
        <v>295090644.72000003</v>
      </c>
      <c r="L651" s="57">
        <v>0</v>
      </c>
      <c r="M651" s="57">
        <v>0</v>
      </c>
      <c r="N651" s="57">
        <v>9240595.0199999996</v>
      </c>
      <c r="O651" s="59">
        <v>285850049.69999999</v>
      </c>
      <c r="P651" s="12"/>
      <c r="Q651" s="56">
        <v>14042100.5</v>
      </c>
      <c r="R651" s="57">
        <v>867330.49</v>
      </c>
      <c r="S651" s="57">
        <v>0</v>
      </c>
      <c r="T651" s="57">
        <v>15361.3</v>
      </c>
      <c r="U651" s="59">
        <v>13159408.710000001</v>
      </c>
      <c r="V651" s="6"/>
    </row>
    <row r="652" spans="2:22" ht="25.5" customHeight="1">
      <c r="B652" s="1"/>
      <c r="C652" s="53" t="s">
        <v>2702</v>
      </c>
      <c r="D652" s="11"/>
      <c r="E652" s="52">
        <v>1621651228.55</v>
      </c>
      <c r="F652" s="53">
        <v>0</v>
      </c>
      <c r="G652" s="53">
        <v>0</v>
      </c>
      <c r="H652" s="53">
        <v>0</v>
      </c>
      <c r="I652" s="60">
        <v>1621651228.55</v>
      </c>
      <c r="J652" s="11"/>
      <c r="K652" s="52">
        <v>0</v>
      </c>
      <c r="L652" s="53">
        <v>0</v>
      </c>
      <c r="M652" s="53">
        <v>0</v>
      </c>
      <c r="N652" s="53">
        <v>0</v>
      </c>
      <c r="O652" s="60">
        <v>0</v>
      </c>
      <c r="P652" s="11"/>
      <c r="Q652" s="52">
        <v>0</v>
      </c>
      <c r="R652" s="53">
        <v>0</v>
      </c>
      <c r="S652" s="53">
        <v>0</v>
      </c>
      <c r="T652" s="53">
        <v>0</v>
      </c>
      <c r="U652" s="60">
        <v>0</v>
      </c>
      <c r="V652" s="6"/>
    </row>
    <row r="653" spans="2:22">
      <c r="B653" s="1"/>
      <c r="C653" s="57" t="s">
        <v>2703</v>
      </c>
      <c r="D653" s="12"/>
      <c r="E653" s="56">
        <v>27870302.239999998</v>
      </c>
      <c r="F653" s="57">
        <v>0</v>
      </c>
      <c r="G653" s="57">
        <v>0</v>
      </c>
      <c r="H653" s="57">
        <v>-5536672.4400000004</v>
      </c>
      <c r="I653" s="59">
        <v>22333629.800000001</v>
      </c>
      <c r="J653" s="12"/>
      <c r="K653" s="56">
        <v>2808672465.6999998</v>
      </c>
      <c r="L653" s="57">
        <v>0</v>
      </c>
      <c r="M653" s="57">
        <v>0</v>
      </c>
      <c r="N653" s="57">
        <v>127502849.41</v>
      </c>
      <c r="O653" s="59">
        <v>2681169616.29</v>
      </c>
      <c r="P653" s="12"/>
      <c r="Q653" s="56">
        <v>8606818429.2800007</v>
      </c>
      <c r="R653" s="57">
        <v>13264177.279999999</v>
      </c>
      <c r="S653" s="57">
        <v>2533332.33</v>
      </c>
      <c r="T653" s="57">
        <v>14834043.91</v>
      </c>
      <c r="U653" s="59">
        <v>8576186875.7600002</v>
      </c>
      <c r="V653" s="6"/>
    </row>
    <row r="654" spans="2:22">
      <c r="B654" s="1"/>
      <c r="C654" s="53" t="s">
        <v>2704</v>
      </c>
      <c r="D654" s="11"/>
      <c r="E654" s="52">
        <v>7977641.8399999999</v>
      </c>
      <c r="F654" s="53">
        <v>0</v>
      </c>
      <c r="G654" s="53">
        <v>0</v>
      </c>
      <c r="H654" s="53">
        <v>-5043.7700000000004</v>
      </c>
      <c r="I654" s="60">
        <v>7972598.0700000003</v>
      </c>
      <c r="J654" s="11"/>
      <c r="K654" s="52">
        <v>2636213619.52</v>
      </c>
      <c r="L654" s="53">
        <v>0</v>
      </c>
      <c r="M654" s="53">
        <v>0</v>
      </c>
      <c r="N654" s="53">
        <v>127502849.41</v>
      </c>
      <c r="O654" s="60">
        <v>2508710770.1100001</v>
      </c>
      <c r="P654" s="11"/>
      <c r="Q654" s="52">
        <v>5801456303.0900002</v>
      </c>
      <c r="R654" s="53">
        <v>11127093.949999999</v>
      </c>
      <c r="S654" s="53">
        <v>2218349</v>
      </c>
      <c r="T654" s="53">
        <v>8265930.4000000004</v>
      </c>
      <c r="U654" s="60">
        <v>5779844929.7400007</v>
      </c>
      <c r="V654" s="6"/>
    </row>
    <row r="655" spans="2:22">
      <c r="B655" s="1"/>
      <c r="C655" s="57" t="s">
        <v>2705</v>
      </c>
      <c r="D655" s="12"/>
      <c r="E655" s="56">
        <v>7977641.8399999999</v>
      </c>
      <c r="F655" s="57">
        <v>0</v>
      </c>
      <c r="G655" s="57">
        <v>0</v>
      </c>
      <c r="H655" s="57">
        <v>-5043.7700000000004</v>
      </c>
      <c r="I655" s="59">
        <v>7972598.0700000003</v>
      </c>
      <c r="J655" s="12"/>
      <c r="K655" s="56">
        <v>929000</v>
      </c>
      <c r="L655" s="57">
        <v>0</v>
      </c>
      <c r="M655" s="57">
        <v>0</v>
      </c>
      <c r="N655" s="57">
        <v>0</v>
      </c>
      <c r="O655" s="59">
        <v>929000</v>
      </c>
      <c r="P655" s="12"/>
      <c r="Q655" s="56">
        <v>85031223.659999996</v>
      </c>
      <c r="R655" s="57">
        <v>1364931.54</v>
      </c>
      <c r="S655" s="57">
        <v>1364931.54</v>
      </c>
      <c r="T655" s="57">
        <v>631628.1</v>
      </c>
      <c r="U655" s="59">
        <v>81669732.480000004</v>
      </c>
      <c r="V655" s="6"/>
    </row>
    <row r="656" spans="2:22" ht="25.5" customHeight="1">
      <c r="B656" s="1"/>
      <c r="C656" s="53" t="s">
        <v>2706</v>
      </c>
      <c r="D656" s="11"/>
      <c r="E656" s="52">
        <v>0</v>
      </c>
      <c r="F656" s="53">
        <v>0</v>
      </c>
      <c r="G656" s="53">
        <v>0</v>
      </c>
      <c r="H656" s="53">
        <v>0</v>
      </c>
      <c r="I656" s="60">
        <v>0</v>
      </c>
      <c r="J656" s="11"/>
      <c r="K656" s="52">
        <v>2635284619.52</v>
      </c>
      <c r="L656" s="53">
        <v>0</v>
      </c>
      <c r="M656" s="53">
        <v>0</v>
      </c>
      <c r="N656" s="53">
        <v>127502849.41</v>
      </c>
      <c r="O656" s="60">
        <v>2507781770.1100001</v>
      </c>
      <c r="P656" s="11"/>
      <c r="Q656" s="52">
        <v>5716425079.4300003</v>
      </c>
      <c r="R656" s="53">
        <v>9762162.4100000001</v>
      </c>
      <c r="S656" s="53">
        <v>853417.46</v>
      </c>
      <c r="T656" s="53">
        <v>7634302.2999999998</v>
      </c>
      <c r="U656" s="60">
        <v>5698175197.2600002</v>
      </c>
      <c r="V656" s="6"/>
    </row>
    <row r="657" spans="2:22">
      <c r="B657" s="1"/>
      <c r="C657" s="57" t="s">
        <v>2707</v>
      </c>
      <c r="D657" s="12"/>
      <c r="E657" s="56">
        <v>0</v>
      </c>
      <c r="F657" s="57">
        <v>0</v>
      </c>
      <c r="G657" s="57">
        <v>0</v>
      </c>
      <c r="H657" s="57">
        <v>0</v>
      </c>
      <c r="I657" s="59">
        <v>0</v>
      </c>
      <c r="J657" s="12"/>
      <c r="K657" s="56">
        <v>0</v>
      </c>
      <c r="L657" s="57">
        <v>0</v>
      </c>
      <c r="M657" s="57">
        <v>0</v>
      </c>
      <c r="N657" s="57">
        <v>0</v>
      </c>
      <c r="O657" s="59">
        <v>0</v>
      </c>
      <c r="P657" s="12"/>
      <c r="Q657" s="56">
        <v>13415821.880000001</v>
      </c>
      <c r="R657" s="57">
        <v>0</v>
      </c>
      <c r="S657" s="57">
        <v>0</v>
      </c>
      <c r="T657" s="57">
        <v>50382.47</v>
      </c>
      <c r="U657" s="59">
        <v>13365439.41</v>
      </c>
      <c r="V657" s="6"/>
    </row>
    <row r="658" spans="2:22" ht="25.5" customHeight="1">
      <c r="B658" s="1"/>
      <c r="C658" s="53" t="s">
        <v>2708</v>
      </c>
      <c r="D658" s="11"/>
      <c r="E658" s="52">
        <v>0</v>
      </c>
      <c r="F658" s="53">
        <v>0</v>
      </c>
      <c r="G658" s="53">
        <v>0</v>
      </c>
      <c r="H658" s="53">
        <v>0</v>
      </c>
      <c r="I658" s="60">
        <v>0</v>
      </c>
      <c r="J658" s="11"/>
      <c r="K658" s="52">
        <v>6319251.2599999998</v>
      </c>
      <c r="L658" s="53">
        <v>0</v>
      </c>
      <c r="M658" s="53">
        <v>0</v>
      </c>
      <c r="N658" s="53">
        <v>0</v>
      </c>
      <c r="O658" s="60">
        <v>6319251.2599999998</v>
      </c>
      <c r="P658" s="11"/>
      <c r="Q658" s="52">
        <v>377560551.79000002</v>
      </c>
      <c r="R658" s="53">
        <v>643200</v>
      </c>
      <c r="S658" s="53">
        <v>0</v>
      </c>
      <c r="T658" s="53">
        <v>294140.75</v>
      </c>
      <c r="U658" s="60">
        <v>376623211.04000002</v>
      </c>
      <c r="V658" s="6"/>
    </row>
    <row r="659" spans="2:22">
      <c r="B659" s="1"/>
      <c r="C659" s="57" t="s">
        <v>2709</v>
      </c>
      <c r="D659" s="12"/>
      <c r="E659" s="56">
        <v>0</v>
      </c>
      <c r="F659" s="57">
        <v>0</v>
      </c>
      <c r="G659" s="57">
        <v>0</v>
      </c>
      <c r="H659" s="57">
        <v>0</v>
      </c>
      <c r="I659" s="59">
        <v>0</v>
      </c>
      <c r="J659" s="12"/>
      <c r="K659" s="56">
        <v>2587793.2599999998</v>
      </c>
      <c r="L659" s="57">
        <v>0</v>
      </c>
      <c r="M659" s="57">
        <v>0</v>
      </c>
      <c r="N659" s="57">
        <v>0</v>
      </c>
      <c r="O659" s="59">
        <v>2587793.2599999998</v>
      </c>
      <c r="P659" s="12"/>
      <c r="Q659" s="56">
        <v>329474378.19999999</v>
      </c>
      <c r="R659" s="57">
        <v>643200</v>
      </c>
      <c r="S659" s="57">
        <v>0</v>
      </c>
      <c r="T659" s="57">
        <v>294140.75</v>
      </c>
      <c r="U659" s="59">
        <v>328537037.44999999</v>
      </c>
      <c r="V659" s="6"/>
    </row>
    <row r="660" spans="2:22" ht="25.5" customHeight="1">
      <c r="B660" s="1"/>
      <c r="C660" s="53" t="s">
        <v>2710</v>
      </c>
      <c r="D660" s="11"/>
      <c r="E660" s="52">
        <v>0</v>
      </c>
      <c r="F660" s="53">
        <v>0</v>
      </c>
      <c r="G660" s="53">
        <v>0</v>
      </c>
      <c r="H660" s="53">
        <v>0</v>
      </c>
      <c r="I660" s="60">
        <v>0</v>
      </c>
      <c r="J660" s="11"/>
      <c r="K660" s="52">
        <v>1562880</v>
      </c>
      <c r="L660" s="53">
        <v>0</v>
      </c>
      <c r="M660" s="53">
        <v>0</v>
      </c>
      <c r="N660" s="53">
        <v>0</v>
      </c>
      <c r="O660" s="60">
        <v>1562880</v>
      </c>
      <c r="P660" s="11"/>
      <c r="Q660" s="52">
        <v>17129759.809999999</v>
      </c>
      <c r="R660" s="53">
        <v>0</v>
      </c>
      <c r="S660" s="53">
        <v>0</v>
      </c>
      <c r="T660" s="53">
        <v>0</v>
      </c>
      <c r="U660" s="60">
        <v>17129759.809999999</v>
      </c>
      <c r="V660" s="6"/>
    </row>
    <row r="661" spans="2:22" ht="25.5" customHeight="1">
      <c r="B661" s="1"/>
      <c r="C661" s="57" t="s">
        <v>2711</v>
      </c>
      <c r="D661" s="12"/>
      <c r="E661" s="56">
        <v>0</v>
      </c>
      <c r="F661" s="57">
        <v>0</v>
      </c>
      <c r="G661" s="57">
        <v>0</v>
      </c>
      <c r="H661" s="57">
        <v>0</v>
      </c>
      <c r="I661" s="59">
        <v>0</v>
      </c>
      <c r="J661" s="12"/>
      <c r="K661" s="56">
        <v>0</v>
      </c>
      <c r="L661" s="57">
        <v>0</v>
      </c>
      <c r="M661" s="57">
        <v>0</v>
      </c>
      <c r="N661" s="57">
        <v>0</v>
      </c>
      <c r="O661" s="59">
        <v>0</v>
      </c>
      <c r="P661" s="12"/>
      <c r="Q661" s="56">
        <v>3427787.02</v>
      </c>
      <c r="R661" s="57">
        <v>0</v>
      </c>
      <c r="S661" s="57">
        <v>0</v>
      </c>
      <c r="T661" s="57">
        <v>0</v>
      </c>
      <c r="U661" s="59">
        <v>3427787.02</v>
      </c>
      <c r="V661" s="6"/>
    </row>
    <row r="662" spans="2:22" ht="25.5" customHeight="1">
      <c r="B662" s="1"/>
      <c r="C662" s="53" t="s">
        <v>2712</v>
      </c>
      <c r="D662" s="11"/>
      <c r="E662" s="52">
        <v>0</v>
      </c>
      <c r="F662" s="53">
        <v>0</v>
      </c>
      <c r="G662" s="53">
        <v>0</v>
      </c>
      <c r="H662" s="53">
        <v>0</v>
      </c>
      <c r="I662" s="60">
        <v>0</v>
      </c>
      <c r="J662" s="11"/>
      <c r="K662" s="52">
        <v>904890</v>
      </c>
      <c r="L662" s="53">
        <v>0</v>
      </c>
      <c r="M662" s="53">
        <v>0</v>
      </c>
      <c r="N662" s="53">
        <v>0</v>
      </c>
      <c r="O662" s="60">
        <v>904890</v>
      </c>
      <c r="P662" s="11"/>
      <c r="Q662" s="52">
        <v>954698.37</v>
      </c>
      <c r="R662" s="53">
        <v>0</v>
      </c>
      <c r="S662" s="53">
        <v>0</v>
      </c>
      <c r="T662" s="53">
        <v>0</v>
      </c>
      <c r="U662" s="60">
        <v>954698.37</v>
      </c>
      <c r="V662" s="6"/>
    </row>
    <row r="663" spans="2:22">
      <c r="B663" s="1"/>
      <c r="C663" s="46" t="s">
        <v>2713</v>
      </c>
      <c r="D663" s="12"/>
      <c r="E663" s="56">
        <v>0</v>
      </c>
      <c r="F663" s="57">
        <v>0</v>
      </c>
      <c r="G663" s="57">
        <v>0</v>
      </c>
      <c r="H663" s="57">
        <v>0</v>
      </c>
      <c r="I663" s="59">
        <v>0</v>
      </c>
      <c r="J663" s="12"/>
      <c r="K663" s="56">
        <v>0</v>
      </c>
      <c r="L663" s="57">
        <v>0</v>
      </c>
      <c r="M663" s="57">
        <v>0</v>
      </c>
      <c r="N663" s="57">
        <v>0</v>
      </c>
      <c r="O663" s="59">
        <v>0</v>
      </c>
      <c r="P663" s="12"/>
      <c r="Q663" s="56">
        <v>4061708.6</v>
      </c>
      <c r="R663" s="57">
        <v>0</v>
      </c>
      <c r="S663" s="57">
        <v>0</v>
      </c>
      <c r="T663" s="57">
        <v>0</v>
      </c>
      <c r="U663" s="59">
        <v>4061708.6</v>
      </c>
      <c r="V663" s="6"/>
    </row>
    <row r="664" spans="2:22" ht="25.5" customHeight="1">
      <c r="B664" s="1"/>
      <c r="C664" s="53" t="s">
        <v>2714</v>
      </c>
      <c r="D664" s="11"/>
      <c r="E664" s="52">
        <v>0</v>
      </c>
      <c r="F664" s="53">
        <v>0</v>
      </c>
      <c r="G664" s="53">
        <v>0</v>
      </c>
      <c r="H664" s="53">
        <v>0</v>
      </c>
      <c r="I664" s="60">
        <v>0</v>
      </c>
      <c r="J664" s="11"/>
      <c r="K664" s="52">
        <v>1263688</v>
      </c>
      <c r="L664" s="53">
        <v>0</v>
      </c>
      <c r="M664" s="53">
        <v>0</v>
      </c>
      <c r="N664" s="53">
        <v>0</v>
      </c>
      <c r="O664" s="60">
        <v>1263688</v>
      </c>
      <c r="P664" s="11"/>
      <c r="Q664" s="52">
        <v>22512219.789999999</v>
      </c>
      <c r="R664" s="53">
        <v>0</v>
      </c>
      <c r="S664" s="53">
        <v>0</v>
      </c>
      <c r="T664" s="53">
        <v>0</v>
      </c>
      <c r="U664" s="60">
        <v>22512219.789999999</v>
      </c>
      <c r="V664" s="6"/>
    </row>
    <row r="665" spans="2:22" ht="25.5" customHeight="1">
      <c r="B665" s="1"/>
      <c r="C665" s="57" t="s">
        <v>2715</v>
      </c>
      <c r="D665" s="12"/>
      <c r="E665" s="56">
        <v>0</v>
      </c>
      <c r="F665" s="57">
        <v>0</v>
      </c>
      <c r="G665" s="57">
        <v>0</v>
      </c>
      <c r="H665" s="57">
        <v>0</v>
      </c>
      <c r="I665" s="59">
        <v>0</v>
      </c>
      <c r="J665" s="12"/>
      <c r="K665" s="56">
        <v>127805393.48</v>
      </c>
      <c r="L665" s="57">
        <v>0</v>
      </c>
      <c r="M665" s="57">
        <v>0</v>
      </c>
      <c r="N665" s="57">
        <v>0</v>
      </c>
      <c r="O665" s="59">
        <v>127805393.48</v>
      </c>
      <c r="P665" s="12"/>
      <c r="Q665" s="56">
        <v>434051805.47000003</v>
      </c>
      <c r="R665" s="57">
        <v>1520756.86</v>
      </c>
      <c r="S665" s="57">
        <v>394931.86</v>
      </c>
      <c r="T665" s="57">
        <v>444944.78</v>
      </c>
      <c r="U665" s="59">
        <v>431691171.97000003</v>
      </c>
      <c r="V665" s="6"/>
    </row>
    <row r="666" spans="2:22" ht="25.5" customHeight="1">
      <c r="B666" s="1"/>
      <c r="C666" s="53" t="s">
        <v>2716</v>
      </c>
      <c r="D666" s="11"/>
      <c r="E666" s="52">
        <v>0</v>
      </c>
      <c r="F666" s="53">
        <v>0</v>
      </c>
      <c r="G666" s="53">
        <v>0</v>
      </c>
      <c r="H666" s="53">
        <v>0</v>
      </c>
      <c r="I666" s="60">
        <v>0</v>
      </c>
      <c r="J666" s="11"/>
      <c r="K666" s="52">
        <v>4721850</v>
      </c>
      <c r="L666" s="53">
        <v>0</v>
      </c>
      <c r="M666" s="53">
        <v>0</v>
      </c>
      <c r="N666" s="53">
        <v>0</v>
      </c>
      <c r="O666" s="60">
        <v>4721850</v>
      </c>
      <c r="P666" s="11"/>
      <c r="Q666" s="52">
        <v>315208303.67000002</v>
      </c>
      <c r="R666" s="53">
        <v>1520756.86</v>
      </c>
      <c r="S666" s="53">
        <v>394931.86</v>
      </c>
      <c r="T666" s="53">
        <v>444944.78</v>
      </c>
      <c r="U666" s="60">
        <v>312847670.17000002</v>
      </c>
      <c r="V666" s="6"/>
    </row>
    <row r="667" spans="2:22" ht="25.5" customHeight="1">
      <c r="B667" s="1"/>
      <c r="C667" s="57" t="s">
        <v>2717</v>
      </c>
      <c r="D667" s="12"/>
      <c r="E667" s="56">
        <v>0</v>
      </c>
      <c r="F667" s="57">
        <v>0</v>
      </c>
      <c r="G667" s="57">
        <v>0</v>
      </c>
      <c r="H667" s="57">
        <v>0</v>
      </c>
      <c r="I667" s="59">
        <v>0</v>
      </c>
      <c r="J667" s="12"/>
      <c r="K667" s="56">
        <v>62245792.549999997</v>
      </c>
      <c r="L667" s="57">
        <v>0</v>
      </c>
      <c r="M667" s="57">
        <v>0</v>
      </c>
      <c r="N667" s="57">
        <v>0</v>
      </c>
      <c r="O667" s="59">
        <v>62245792.549999997</v>
      </c>
      <c r="P667" s="12"/>
      <c r="Q667" s="56">
        <v>71611261.540000007</v>
      </c>
      <c r="R667" s="57">
        <v>0</v>
      </c>
      <c r="S667" s="57">
        <v>0</v>
      </c>
      <c r="T667" s="57">
        <v>0</v>
      </c>
      <c r="U667" s="59">
        <v>71611261.540000007</v>
      </c>
      <c r="V667" s="6"/>
    </row>
    <row r="668" spans="2:22" ht="25.5" customHeight="1">
      <c r="B668" s="1"/>
      <c r="C668" s="53" t="s">
        <v>2718</v>
      </c>
      <c r="D668" s="11"/>
      <c r="E668" s="52">
        <v>0</v>
      </c>
      <c r="F668" s="53">
        <v>0</v>
      </c>
      <c r="G668" s="53">
        <v>0</v>
      </c>
      <c r="H668" s="53">
        <v>0</v>
      </c>
      <c r="I668" s="60">
        <v>0</v>
      </c>
      <c r="J668" s="11"/>
      <c r="K668" s="52">
        <v>350000</v>
      </c>
      <c r="L668" s="53">
        <v>0</v>
      </c>
      <c r="M668" s="53">
        <v>0</v>
      </c>
      <c r="N668" s="53">
        <v>0</v>
      </c>
      <c r="O668" s="60">
        <v>350000</v>
      </c>
      <c r="P668" s="11"/>
      <c r="Q668" s="52">
        <v>8081579.0099999998</v>
      </c>
      <c r="R668" s="53">
        <v>0</v>
      </c>
      <c r="S668" s="53">
        <v>0</v>
      </c>
      <c r="T668" s="53">
        <v>0</v>
      </c>
      <c r="U668" s="60">
        <v>8081579.0099999998</v>
      </c>
      <c r="V668" s="6"/>
    </row>
    <row r="669" spans="2:22" ht="51" customHeight="1">
      <c r="B669" s="1"/>
      <c r="C669" s="57" t="s">
        <v>2719</v>
      </c>
      <c r="D669" s="12"/>
      <c r="E669" s="56">
        <v>0</v>
      </c>
      <c r="F669" s="57">
        <v>0</v>
      </c>
      <c r="G669" s="57">
        <v>0</v>
      </c>
      <c r="H669" s="57">
        <v>0</v>
      </c>
      <c r="I669" s="59">
        <v>0</v>
      </c>
      <c r="J669" s="12"/>
      <c r="K669" s="56">
        <v>1104800</v>
      </c>
      <c r="L669" s="57">
        <v>0</v>
      </c>
      <c r="M669" s="57">
        <v>0</v>
      </c>
      <c r="N669" s="57">
        <v>0</v>
      </c>
      <c r="O669" s="59">
        <v>1104800</v>
      </c>
      <c r="P669" s="12"/>
      <c r="Q669" s="56">
        <v>2398597</v>
      </c>
      <c r="R669" s="57">
        <v>0</v>
      </c>
      <c r="S669" s="57">
        <v>0</v>
      </c>
      <c r="T669" s="57">
        <v>0</v>
      </c>
      <c r="U669" s="59">
        <v>2398597</v>
      </c>
      <c r="V669" s="6"/>
    </row>
    <row r="670" spans="2:22" ht="25.5" customHeight="1">
      <c r="B670" s="1"/>
      <c r="C670" s="53" t="s">
        <v>2720</v>
      </c>
      <c r="D670" s="11"/>
      <c r="E670" s="52">
        <v>0</v>
      </c>
      <c r="F670" s="53">
        <v>0</v>
      </c>
      <c r="G670" s="53">
        <v>0</v>
      </c>
      <c r="H670" s="53">
        <v>0</v>
      </c>
      <c r="I670" s="60">
        <v>0</v>
      </c>
      <c r="J670" s="11"/>
      <c r="K670" s="52">
        <v>761922.13</v>
      </c>
      <c r="L670" s="53">
        <v>0</v>
      </c>
      <c r="M670" s="53">
        <v>0</v>
      </c>
      <c r="N670" s="53">
        <v>0</v>
      </c>
      <c r="O670" s="60">
        <v>761922.13</v>
      </c>
      <c r="P670" s="11"/>
      <c r="Q670" s="52">
        <v>7161580.9199999999</v>
      </c>
      <c r="R670" s="53">
        <v>0</v>
      </c>
      <c r="S670" s="53">
        <v>0</v>
      </c>
      <c r="T670" s="53">
        <v>0</v>
      </c>
      <c r="U670" s="60">
        <v>7161580.9199999999</v>
      </c>
      <c r="V670" s="6"/>
    </row>
    <row r="671" spans="2:22" ht="25.5" customHeight="1">
      <c r="B671" s="1"/>
      <c r="C671" s="57" t="s">
        <v>2721</v>
      </c>
      <c r="D671" s="12"/>
      <c r="E671" s="56">
        <v>0</v>
      </c>
      <c r="F671" s="57">
        <v>0</v>
      </c>
      <c r="G671" s="57">
        <v>0</v>
      </c>
      <c r="H671" s="57">
        <v>0</v>
      </c>
      <c r="I671" s="59">
        <v>0</v>
      </c>
      <c r="J671" s="12"/>
      <c r="K671" s="56">
        <v>58621028.799999997</v>
      </c>
      <c r="L671" s="57">
        <v>0</v>
      </c>
      <c r="M671" s="57">
        <v>0</v>
      </c>
      <c r="N671" s="57">
        <v>0</v>
      </c>
      <c r="O671" s="59">
        <v>58621028.799999997</v>
      </c>
      <c r="P671" s="12"/>
      <c r="Q671" s="56">
        <v>29590483.329999998</v>
      </c>
      <c r="R671" s="57">
        <v>0</v>
      </c>
      <c r="S671" s="57">
        <v>0</v>
      </c>
      <c r="T671" s="57">
        <v>0</v>
      </c>
      <c r="U671" s="59">
        <v>29590483.329999998</v>
      </c>
      <c r="V671" s="6"/>
    </row>
    <row r="672" spans="2:22" ht="25.5" customHeight="1">
      <c r="B672" s="1"/>
      <c r="C672" s="53" t="s">
        <v>2722</v>
      </c>
      <c r="D672" s="11"/>
      <c r="E672" s="52">
        <v>0</v>
      </c>
      <c r="F672" s="53">
        <v>0</v>
      </c>
      <c r="G672" s="53">
        <v>0</v>
      </c>
      <c r="H672" s="53">
        <v>0</v>
      </c>
      <c r="I672" s="60">
        <v>0</v>
      </c>
      <c r="J672" s="11"/>
      <c r="K672" s="52">
        <v>29863588.43</v>
      </c>
      <c r="L672" s="53">
        <v>0</v>
      </c>
      <c r="M672" s="53">
        <v>0</v>
      </c>
      <c r="N672" s="53">
        <v>0</v>
      </c>
      <c r="O672" s="60">
        <v>29863588.43</v>
      </c>
      <c r="P672" s="11"/>
      <c r="Q672" s="52">
        <v>300860351.95999998</v>
      </c>
      <c r="R672" s="53">
        <v>611942.38</v>
      </c>
      <c r="S672" s="53">
        <v>43776</v>
      </c>
      <c r="T672" s="53">
        <v>312959.09999999998</v>
      </c>
      <c r="U672" s="60">
        <v>299891674.48000002</v>
      </c>
      <c r="V672" s="6"/>
    </row>
    <row r="673" spans="2:22" ht="25.5" customHeight="1">
      <c r="B673" s="1"/>
      <c r="C673" s="57" t="s">
        <v>2723</v>
      </c>
      <c r="D673" s="12"/>
      <c r="E673" s="56">
        <v>0</v>
      </c>
      <c r="F673" s="57">
        <v>0</v>
      </c>
      <c r="G673" s="57">
        <v>0</v>
      </c>
      <c r="H673" s="57">
        <v>0</v>
      </c>
      <c r="I673" s="59">
        <v>0</v>
      </c>
      <c r="J673" s="12"/>
      <c r="K673" s="56">
        <v>63257369.659999996</v>
      </c>
      <c r="L673" s="57">
        <v>0</v>
      </c>
      <c r="M673" s="57">
        <v>0</v>
      </c>
      <c r="N673" s="57">
        <v>0</v>
      </c>
      <c r="O673" s="59">
        <v>63257369.659999996</v>
      </c>
      <c r="P673" s="12"/>
      <c r="Q673" s="56">
        <v>259935738.59999999</v>
      </c>
      <c r="R673" s="57">
        <v>26923.43</v>
      </c>
      <c r="S673" s="57">
        <v>0</v>
      </c>
      <c r="T673" s="57">
        <v>541155.1</v>
      </c>
      <c r="U673" s="59">
        <v>259367660.06999999</v>
      </c>
      <c r="V673" s="6"/>
    </row>
    <row r="674" spans="2:22">
      <c r="B674" s="1"/>
      <c r="C674" s="53" t="s">
        <v>2724</v>
      </c>
      <c r="D674" s="11"/>
      <c r="E674" s="52">
        <v>0</v>
      </c>
      <c r="F674" s="53">
        <v>0</v>
      </c>
      <c r="G674" s="53">
        <v>0</v>
      </c>
      <c r="H674" s="53">
        <v>0</v>
      </c>
      <c r="I674" s="60">
        <v>0</v>
      </c>
      <c r="J674" s="11"/>
      <c r="K674" s="52">
        <v>2331789116.6900001</v>
      </c>
      <c r="L674" s="53">
        <v>0</v>
      </c>
      <c r="M674" s="53">
        <v>0</v>
      </c>
      <c r="N674" s="53">
        <v>127502849.41</v>
      </c>
      <c r="O674" s="60">
        <v>2204286267.2800002</v>
      </c>
      <c r="P674" s="11"/>
      <c r="Q674" s="52">
        <v>3805398327.1799998</v>
      </c>
      <c r="R674" s="53">
        <v>5805249.2199999997</v>
      </c>
      <c r="S674" s="53">
        <v>414709.6</v>
      </c>
      <c r="T674" s="53">
        <v>5295484.5999999996</v>
      </c>
      <c r="U674" s="60">
        <v>3793882883.7600002</v>
      </c>
      <c r="V674" s="6"/>
    </row>
    <row r="675" spans="2:22" ht="25.5" customHeight="1">
      <c r="B675" s="1"/>
      <c r="C675" s="57" t="s">
        <v>2725</v>
      </c>
      <c r="D675" s="12"/>
      <c r="E675" s="56">
        <v>0</v>
      </c>
      <c r="F675" s="57">
        <v>0</v>
      </c>
      <c r="G675" s="57">
        <v>0</v>
      </c>
      <c r="H675" s="57">
        <v>0</v>
      </c>
      <c r="I675" s="59">
        <v>0</v>
      </c>
      <c r="J675" s="12"/>
      <c r="K675" s="56">
        <v>17223444.719999999</v>
      </c>
      <c r="L675" s="57">
        <v>0</v>
      </c>
      <c r="M675" s="57">
        <v>0</v>
      </c>
      <c r="N675" s="57">
        <v>0</v>
      </c>
      <c r="O675" s="59">
        <v>17223444.719999999</v>
      </c>
      <c r="P675" s="12"/>
      <c r="Q675" s="56">
        <v>216570086.22999999</v>
      </c>
      <c r="R675" s="57">
        <v>48069.5</v>
      </c>
      <c r="S675" s="57">
        <v>93777.68</v>
      </c>
      <c r="T675" s="57">
        <v>-157472.32000000001</v>
      </c>
      <c r="U675" s="59">
        <v>216585711.37</v>
      </c>
      <c r="V675" s="6"/>
    </row>
    <row r="676" spans="2:22" ht="25.5" customHeight="1">
      <c r="B676" s="1"/>
      <c r="C676" s="53" t="s">
        <v>2726</v>
      </c>
      <c r="D676" s="11"/>
      <c r="E676" s="52">
        <v>0</v>
      </c>
      <c r="F676" s="53">
        <v>0</v>
      </c>
      <c r="G676" s="53">
        <v>0</v>
      </c>
      <c r="H676" s="53">
        <v>0</v>
      </c>
      <c r="I676" s="60">
        <v>0</v>
      </c>
      <c r="J676" s="11"/>
      <c r="K676" s="52">
        <v>243035909.22</v>
      </c>
      <c r="L676" s="53">
        <v>0</v>
      </c>
      <c r="M676" s="53">
        <v>0</v>
      </c>
      <c r="N676" s="53">
        <v>0</v>
      </c>
      <c r="O676" s="60">
        <v>243035909.22</v>
      </c>
      <c r="P676" s="11"/>
      <c r="Q676" s="52">
        <v>299190862.48000002</v>
      </c>
      <c r="R676" s="53">
        <v>56550.15</v>
      </c>
      <c r="S676" s="53">
        <v>0</v>
      </c>
      <c r="T676" s="53">
        <v>59857.46</v>
      </c>
      <c r="U676" s="60">
        <v>299074454.87</v>
      </c>
      <c r="V676" s="6"/>
    </row>
    <row r="677" spans="2:22" ht="25.5" customHeight="1">
      <c r="B677" s="1"/>
      <c r="C677" s="57" t="s">
        <v>2727</v>
      </c>
      <c r="D677" s="12"/>
      <c r="E677" s="56">
        <v>0</v>
      </c>
      <c r="F677" s="57">
        <v>0</v>
      </c>
      <c r="G677" s="57">
        <v>0</v>
      </c>
      <c r="H677" s="57">
        <v>0</v>
      </c>
      <c r="I677" s="59">
        <v>0</v>
      </c>
      <c r="J677" s="12"/>
      <c r="K677" s="56">
        <v>330649289.91000003</v>
      </c>
      <c r="L677" s="57">
        <v>0</v>
      </c>
      <c r="M677" s="57">
        <v>0</v>
      </c>
      <c r="N677" s="57">
        <v>0</v>
      </c>
      <c r="O677" s="59">
        <v>330649289.91000003</v>
      </c>
      <c r="P677" s="12"/>
      <c r="Q677" s="56">
        <v>427544190.87</v>
      </c>
      <c r="R677" s="57">
        <v>0</v>
      </c>
      <c r="S677" s="57">
        <v>0</v>
      </c>
      <c r="T677" s="57">
        <v>369398.35</v>
      </c>
      <c r="U677" s="59">
        <v>427174792.51999998</v>
      </c>
      <c r="V677" s="6"/>
    </row>
    <row r="678" spans="2:22" ht="25.5" customHeight="1">
      <c r="B678" s="1"/>
      <c r="C678" s="53" t="s">
        <v>2728</v>
      </c>
      <c r="D678" s="11"/>
      <c r="E678" s="52">
        <v>0</v>
      </c>
      <c r="F678" s="53">
        <v>0</v>
      </c>
      <c r="G678" s="53">
        <v>0</v>
      </c>
      <c r="H678" s="53">
        <v>0</v>
      </c>
      <c r="I678" s="60">
        <v>0</v>
      </c>
      <c r="J678" s="11"/>
      <c r="K678" s="52">
        <v>1024736.63</v>
      </c>
      <c r="L678" s="53">
        <v>0</v>
      </c>
      <c r="M678" s="53">
        <v>0</v>
      </c>
      <c r="N678" s="53">
        <v>0</v>
      </c>
      <c r="O678" s="60">
        <v>1024736.63</v>
      </c>
      <c r="P678" s="11"/>
      <c r="Q678" s="52">
        <v>19536588.82</v>
      </c>
      <c r="R678" s="53">
        <v>0</v>
      </c>
      <c r="S678" s="53">
        <v>0</v>
      </c>
      <c r="T678" s="53">
        <v>0</v>
      </c>
      <c r="U678" s="60">
        <v>19536588.82</v>
      </c>
      <c r="V678" s="6"/>
    </row>
    <row r="679" spans="2:22" ht="25.5" customHeight="1">
      <c r="B679" s="1"/>
      <c r="C679" s="57" t="s">
        <v>2729</v>
      </c>
      <c r="D679" s="12"/>
      <c r="E679" s="56">
        <v>0</v>
      </c>
      <c r="F679" s="57">
        <v>0</v>
      </c>
      <c r="G679" s="57">
        <v>0</v>
      </c>
      <c r="H679" s="57">
        <v>0</v>
      </c>
      <c r="I679" s="59">
        <v>0</v>
      </c>
      <c r="J679" s="12"/>
      <c r="K679" s="56">
        <v>156620870</v>
      </c>
      <c r="L679" s="57">
        <v>0</v>
      </c>
      <c r="M679" s="57">
        <v>0</v>
      </c>
      <c r="N679" s="57">
        <v>0</v>
      </c>
      <c r="O679" s="59">
        <v>156620870</v>
      </c>
      <c r="P679" s="12"/>
      <c r="Q679" s="56">
        <v>407510209.88999999</v>
      </c>
      <c r="R679" s="57">
        <v>3767199.52</v>
      </c>
      <c r="S679" s="57">
        <v>0</v>
      </c>
      <c r="T679" s="57">
        <v>615543.15</v>
      </c>
      <c r="U679" s="59">
        <v>403127467.22000003</v>
      </c>
      <c r="V679" s="6"/>
    </row>
    <row r="680" spans="2:22">
      <c r="B680" s="1"/>
      <c r="C680" s="53" t="s">
        <v>2730</v>
      </c>
      <c r="D680" s="11"/>
      <c r="E680" s="52">
        <v>0</v>
      </c>
      <c r="F680" s="53">
        <v>0</v>
      </c>
      <c r="G680" s="53">
        <v>0</v>
      </c>
      <c r="H680" s="53">
        <v>0</v>
      </c>
      <c r="I680" s="60">
        <v>0</v>
      </c>
      <c r="J680" s="11"/>
      <c r="K680" s="52">
        <v>1583234866.21</v>
      </c>
      <c r="L680" s="53">
        <v>0</v>
      </c>
      <c r="M680" s="53">
        <v>0</v>
      </c>
      <c r="N680" s="53">
        <v>127502849.41</v>
      </c>
      <c r="O680" s="60">
        <v>1455732016.8</v>
      </c>
      <c r="P680" s="11"/>
      <c r="Q680" s="52">
        <v>2435046388.8899999</v>
      </c>
      <c r="R680" s="53">
        <v>1933430.05</v>
      </c>
      <c r="S680" s="53">
        <v>320931.92</v>
      </c>
      <c r="T680" s="53">
        <v>4408157.96</v>
      </c>
      <c r="U680" s="60">
        <v>2428383868.96</v>
      </c>
      <c r="V680" s="6"/>
    </row>
    <row r="681" spans="2:22" ht="25.5" customHeight="1">
      <c r="B681" s="1"/>
      <c r="C681" s="57" t="s">
        <v>2731</v>
      </c>
      <c r="D681" s="12"/>
      <c r="E681" s="56">
        <v>0</v>
      </c>
      <c r="F681" s="57">
        <v>0</v>
      </c>
      <c r="G681" s="57">
        <v>0</v>
      </c>
      <c r="H681" s="57">
        <v>0</v>
      </c>
      <c r="I681" s="59">
        <v>0</v>
      </c>
      <c r="J681" s="12"/>
      <c r="K681" s="56">
        <v>0</v>
      </c>
      <c r="L681" s="57">
        <v>0</v>
      </c>
      <c r="M681" s="57">
        <v>0</v>
      </c>
      <c r="N681" s="57">
        <v>0</v>
      </c>
      <c r="O681" s="59">
        <v>0</v>
      </c>
      <c r="P681" s="12"/>
      <c r="Q681" s="56">
        <v>20149421.140000001</v>
      </c>
      <c r="R681" s="57">
        <v>0</v>
      </c>
      <c r="S681" s="57">
        <v>0</v>
      </c>
      <c r="T681" s="57">
        <v>40109</v>
      </c>
      <c r="U681" s="59">
        <v>20109312.140000001</v>
      </c>
      <c r="V681" s="6"/>
    </row>
    <row r="682" spans="2:22">
      <c r="B682" s="1"/>
      <c r="C682" s="53" t="s">
        <v>2732</v>
      </c>
      <c r="D682" s="11"/>
      <c r="E682" s="52">
        <v>0</v>
      </c>
      <c r="F682" s="53">
        <v>0</v>
      </c>
      <c r="G682" s="53">
        <v>0</v>
      </c>
      <c r="H682" s="53">
        <v>0</v>
      </c>
      <c r="I682" s="60">
        <v>0</v>
      </c>
      <c r="J682" s="11"/>
      <c r="K682" s="52">
        <v>76249900</v>
      </c>
      <c r="L682" s="53">
        <v>0</v>
      </c>
      <c r="M682" s="53">
        <v>0</v>
      </c>
      <c r="N682" s="53">
        <v>0</v>
      </c>
      <c r="O682" s="60">
        <v>76249900</v>
      </c>
      <c r="P682" s="11"/>
      <c r="Q682" s="52">
        <v>505053061.41000003</v>
      </c>
      <c r="R682" s="53">
        <v>1154090.52</v>
      </c>
      <c r="S682" s="53">
        <v>0</v>
      </c>
      <c r="T682" s="53">
        <v>655126.5</v>
      </c>
      <c r="U682" s="60">
        <v>503243844.38999999</v>
      </c>
      <c r="V682" s="6"/>
    </row>
    <row r="683" spans="2:22" ht="25.5" customHeight="1">
      <c r="B683" s="1"/>
      <c r="C683" s="57" t="s">
        <v>2733</v>
      </c>
      <c r="D683" s="12"/>
      <c r="E683" s="56">
        <v>500000</v>
      </c>
      <c r="F683" s="57">
        <v>0</v>
      </c>
      <c r="G683" s="57">
        <v>0</v>
      </c>
      <c r="H683" s="57">
        <v>0</v>
      </c>
      <c r="I683" s="59">
        <v>500000</v>
      </c>
      <c r="J683" s="12"/>
      <c r="K683" s="56">
        <v>25144097.68</v>
      </c>
      <c r="L683" s="57">
        <v>0</v>
      </c>
      <c r="M683" s="57">
        <v>0</v>
      </c>
      <c r="N683" s="57">
        <v>0</v>
      </c>
      <c r="O683" s="59">
        <v>25144097.68</v>
      </c>
      <c r="P683" s="12"/>
      <c r="Q683" s="56">
        <v>2668549468.4200001</v>
      </c>
      <c r="R683" s="57">
        <v>2137083.33</v>
      </c>
      <c r="S683" s="57">
        <v>314983.33</v>
      </c>
      <c r="T683" s="57">
        <v>3916969.24</v>
      </c>
      <c r="U683" s="59">
        <v>2662180432.52</v>
      </c>
      <c r="V683" s="6"/>
    </row>
    <row r="684" spans="2:22" ht="25.5" customHeight="1">
      <c r="B684" s="1"/>
      <c r="C684" s="53" t="s">
        <v>2734</v>
      </c>
      <c r="D684" s="11"/>
      <c r="E684" s="52">
        <v>500000</v>
      </c>
      <c r="F684" s="53">
        <v>0</v>
      </c>
      <c r="G684" s="53">
        <v>0</v>
      </c>
      <c r="H684" s="53">
        <v>0</v>
      </c>
      <c r="I684" s="60">
        <v>500000</v>
      </c>
      <c r="J684" s="11"/>
      <c r="K684" s="52">
        <v>0</v>
      </c>
      <c r="L684" s="53">
        <v>0</v>
      </c>
      <c r="M684" s="53">
        <v>0</v>
      </c>
      <c r="N684" s="53">
        <v>0</v>
      </c>
      <c r="O684" s="60">
        <v>0</v>
      </c>
      <c r="P684" s="11"/>
      <c r="Q684" s="52">
        <v>76753827.469999999</v>
      </c>
      <c r="R684" s="53">
        <v>0</v>
      </c>
      <c r="S684" s="53">
        <v>0</v>
      </c>
      <c r="T684" s="53">
        <v>376120.51</v>
      </c>
      <c r="U684" s="60">
        <v>76377706.959999993</v>
      </c>
      <c r="V684" s="6"/>
    </row>
    <row r="685" spans="2:22" ht="25.5" customHeight="1">
      <c r="B685" s="1"/>
      <c r="C685" s="57" t="s">
        <v>2735</v>
      </c>
      <c r="D685" s="12"/>
      <c r="E685" s="56">
        <v>0</v>
      </c>
      <c r="F685" s="57">
        <v>0</v>
      </c>
      <c r="G685" s="57">
        <v>0</v>
      </c>
      <c r="H685" s="57">
        <v>0</v>
      </c>
      <c r="I685" s="59">
        <v>0</v>
      </c>
      <c r="J685" s="12"/>
      <c r="K685" s="56">
        <v>25144097.68</v>
      </c>
      <c r="L685" s="57">
        <v>0</v>
      </c>
      <c r="M685" s="57">
        <v>0</v>
      </c>
      <c r="N685" s="57">
        <v>0</v>
      </c>
      <c r="O685" s="59">
        <v>25144097.68</v>
      </c>
      <c r="P685" s="12"/>
      <c r="Q685" s="56">
        <v>2591795640.9499998</v>
      </c>
      <c r="R685" s="57">
        <v>2137083.33</v>
      </c>
      <c r="S685" s="57">
        <v>314983.33</v>
      </c>
      <c r="T685" s="57">
        <v>3540848.73</v>
      </c>
      <c r="U685" s="59">
        <v>2585802725.5599999</v>
      </c>
      <c r="V685" s="6"/>
    </row>
    <row r="686" spans="2:22" ht="25.5" customHeight="1">
      <c r="B686" s="1"/>
      <c r="C686" s="53" t="s">
        <v>2736</v>
      </c>
      <c r="D686" s="11"/>
      <c r="E686" s="52">
        <v>0</v>
      </c>
      <c r="F686" s="53">
        <v>0</v>
      </c>
      <c r="G686" s="53">
        <v>0</v>
      </c>
      <c r="H686" s="53">
        <v>0</v>
      </c>
      <c r="I686" s="60">
        <v>0</v>
      </c>
      <c r="J686" s="11"/>
      <c r="K686" s="52">
        <v>0</v>
      </c>
      <c r="L686" s="53">
        <v>0</v>
      </c>
      <c r="M686" s="53">
        <v>0</v>
      </c>
      <c r="N686" s="53">
        <v>0</v>
      </c>
      <c r="O686" s="60">
        <v>0</v>
      </c>
      <c r="P686" s="11"/>
      <c r="Q686" s="52">
        <v>14488164.560000001</v>
      </c>
      <c r="R686" s="53">
        <v>0</v>
      </c>
      <c r="S686" s="53">
        <v>0</v>
      </c>
      <c r="T686" s="53">
        <v>1507.8</v>
      </c>
      <c r="U686" s="60">
        <v>14486656.76</v>
      </c>
      <c r="V686" s="6"/>
    </row>
    <row r="687" spans="2:22" ht="25.5" customHeight="1">
      <c r="B687" s="1"/>
      <c r="C687" s="57" t="s">
        <v>2737</v>
      </c>
      <c r="D687" s="12"/>
      <c r="E687" s="56">
        <v>0</v>
      </c>
      <c r="F687" s="57">
        <v>0</v>
      </c>
      <c r="G687" s="57">
        <v>0</v>
      </c>
      <c r="H687" s="57">
        <v>0</v>
      </c>
      <c r="I687" s="59">
        <v>0</v>
      </c>
      <c r="J687" s="12"/>
      <c r="K687" s="56">
        <v>0</v>
      </c>
      <c r="L687" s="57">
        <v>0</v>
      </c>
      <c r="M687" s="57">
        <v>0</v>
      </c>
      <c r="N687" s="57">
        <v>0</v>
      </c>
      <c r="O687" s="59">
        <v>0</v>
      </c>
      <c r="P687" s="12"/>
      <c r="Q687" s="56">
        <v>114825292.8</v>
      </c>
      <c r="R687" s="57">
        <v>0</v>
      </c>
      <c r="S687" s="57">
        <v>0</v>
      </c>
      <c r="T687" s="57">
        <v>75490.240000000005</v>
      </c>
      <c r="U687" s="59">
        <v>114749802.56</v>
      </c>
      <c r="V687" s="6"/>
    </row>
    <row r="688" spans="2:22" ht="25.5" customHeight="1">
      <c r="B688" s="1"/>
      <c r="C688" s="53" t="s">
        <v>2738</v>
      </c>
      <c r="D688" s="11"/>
      <c r="E688" s="52">
        <v>0</v>
      </c>
      <c r="F688" s="53">
        <v>0</v>
      </c>
      <c r="G688" s="53">
        <v>0</v>
      </c>
      <c r="H688" s="53">
        <v>0</v>
      </c>
      <c r="I688" s="60">
        <v>0</v>
      </c>
      <c r="J688" s="11"/>
      <c r="K688" s="52">
        <v>0</v>
      </c>
      <c r="L688" s="53">
        <v>0</v>
      </c>
      <c r="M688" s="53">
        <v>0</v>
      </c>
      <c r="N688" s="53">
        <v>0</v>
      </c>
      <c r="O688" s="60">
        <v>0</v>
      </c>
      <c r="P688" s="11"/>
      <c r="Q688" s="52">
        <v>17713568.07</v>
      </c>
      <c r="R688" s="53">
        <v>0</v>
      </c>
      <c r="S688" s="53">
        <v>0</v>
      </c>
      <c r="T688" s="53">
        <v>0</v>
      </c>
      <c r="U688" s="60">
        <v>17713568.07</v>
      </c>
      <c r="V688" s="6"/>
    </row>
    <row r="689" spans="2:22" ht="25.5" customHeight="1">
      <c r="B689" s="1"/>
      <c r="C689" s="57" t="s">
        <v>2739</v>
      </c>
      <c r="D689" s="12"/>
      <c r="E689" s="56">
        <v>0</v>
      </c>
      <c r="F689" s="57">
        <v>0</v>
      </c>
      <c r="G689" s="57">
        <v>0</v>
      </c>
      <c r="H689" s="57">
        <v>0</v>
      </c>
      <c r="I689" s="59">
        <v>0</v>
      </c>
      <c r="J689" s="12"/>
      <c r="K689" s="56">
        <v>25144097.68</v>
      </c>
      <c r="L689" s="57">
        <v>0</v>
      </c>
      <c r="M689" s="57">
        <v>0</v>
      </c>
      <c r="N689" s="57">
        <v>0</v>
      </c>
      <c r="O689" s="59">
        <v>25144097.68</v>
      </c>
      <c r="P689" s="12"/>
      <c r="Q689" s="56">
        <v>2096845920.3299999</v>
      </c>
      <c r="R689" s="57">
        <v>2137083.33</v>
      </c>
      <c r="S689" s="57">
        <v>314983.33</v>
      </c>
      <c r="T689" s="57">
        <v>3388343.23</v>
      </c>
      <c r="U689" s="59">
        <v>2091005510.4400001</v>
      </c>
      <c r="V689" s="6"/>
    </row>
    <row r="690" spans="2:22" ht="25.5" customHeight="1">
      <c r="B690" s="1"/>
      <c r="C690" s="53" t="s">
        <v>2740</v>
      </c>
      <c r="D690" s="11"/>
      <c r="E690" s="52">
        <v>0</v>
      </c>
      <c r="F690" s="53">
        <v>0</v>
      </c>
      <c r="G690" s="53">
        <v>0</v>
      </c>
      <c r="H690" s="53">
        <v>0</v>
      </c>
      <c r="I690" s="60">
        <v>0</v>
      </c>
      <c r="J690" s="11"/>
      <c r="K690" s="52">
        <v>0</v>
      </c>
      <c r="L690" s="53">
        <v>0</v>
      </c>
      <c r="M690" s="53">
        <v>0</v>
      </c>
      <c r="N690" s="53">
        <v>0</v>
      </c>
      <c r="O690" s="60">
        <v>0</v>
      </c>
      <c r="P690" s="11"/>
      <c r="Q690" s="52">
        <v>148546513.59</v>
      </c>
      <c r="R690" s="53">
        <v>0</v>
      </c>
      <c r="S690" s="53">
        <v>0</v>
      </c>
      <c r="T690" s="53">
        <v>315323.53999999998</v>
      </c>
      <c r="U690" s="60">
        <v>148231190.05000001</v>
      </c>
      <c r="V690" s="6"/>
    </row>
    <row r="691" spans="2:22" ht="25.5" customHeight="1">
      <c r="B691" s="1"/>
      <c r="C691" s="57" t="s">
        <v>2741</v>
      </c>
      <c r="D691" s="12"/>
      <c r="E691" s="56">
        <v>0</v>
      </c>
      <c r="F691" s="57">
        <v>0</v>
      </c>
      <c r="G691" s="57">
        <v>0</v>
      </c>
      <c r="H691" s="57">
        <v>0</v>
      </c>
      <c r="I691" s="59">
        <v>0</v>
      </c>
      <c r="J691" s="12"/>
      <c r="K691" s="56">
        <v>110552.34</v>
      </c>
      <c r="L691" s="57">
        <v>0</v>
      </c>
      <c r="M691" s="57">
        <v>0</v>
      </c>
      <c r="N691" s="57">
        <v>0</v>
      </c>
      <c r="O691" s="59">
        <v>110552.34</v>
      </c>
      <c r="P691" s="12"/>
      <c r="Q691" s="56">
        <v>70101712.859999999</v>
      </c>
      <c r="R691" s="57">
        <v>24000</v>
      </c>
      <c r="S691" s="57">
        <v>0</v>
      </c>
      <c r="T691" s="57">
        <v>762040.74</v>
      </c>
      <c r="U691" s="59">
        <v>69315672.120000005</v>
      </c>
      <c r="V691" s="6"/>
    </row>
    <row r="692" spans="2:22" ht="25.5" customHeight="1">
      <c r="B692" s="1"/>
      <c r="C692" s="53" t="s">
        <v>2742</v>
      </c>
      <c r="D692" s="11"/>
      <c r="E692" s="52">
        <v>0</v>
      </c>
      <c r="F692" s="53">
        <v>0</v>
      </c>
      <c r="G692" s="53">
        <v>0</v>
      </c>
      <c r="H692" s="53">
        <v>0</v>
      </c>
      <c r="I692" s="60">
        <v>0</v>
      </c>
      <c r="J692" s="11"/>
      <c r="K692" s="52">
        <v>17344800.030000001</v>
      </c>
      <c r="L692" s="53">
        <v>0</v>
      </c>
      <c r="M692" s="53">
        <v>0</v>
      </c>
      <c r="N692" s="53">
        <v>0</v>
      </c>
      <c r="O692" s="60">
        <v>17344800.030000001</v>
      </c>
      <c r="P692" s="11"/>
      <c r="Q692" s="52">
        <v>568022985.88999999</v>
      </c>
      <c r="R692" s="53">
        <v>0</v>
      </c>
      <c r="S692" s="53">
        <v>0</v>
      </c>
      <c r="T692" s="53">
        <v>745173.02</v>
      </c>
      <c r="U692" s="60">
        <v>567277812.87</v>
      </c>
      <c r="V692" s="6"/>
    </row>
    <row r="693" spans="2:22" ht="25.5" customHeight="1">
      <c r="B693" s="1"/>
      <c r="C693" s="57" t="s">
        <v>2743</v>
      </c>
      <c r="D693" s="12"/>
      <c r="E693" s="56">
        <v>0</v>
      </c>
      <c r="F693" s="57">
        <v>0</v>
      </c>
      <c r="G693" s="57">
        <v>0</v>
      </c>
      <c r="H693" s="57">
        <v>0</v>
      </c>
      <c r="I693" s="59">
        <v>0</v>
      </c>
      <c r="J693" s="12"/>
      <c r="K693" s="56">
        <v>0</v>
      </c>
      <c r="L693" s="57">
        <v>0</v>
      </c>
      <c r="M693" s="57">
        <v>0</v>
      </c>
      <c r="N693" s="57">
        <v>0</v>
      </c>
      <c r="O693" s="59">
        <v>0</v>
      </c>
      <c r="P693" s="12"/>
      <c r="Q693" s="56">
        <v>11694834.140000001</v>
      </c>
      <c r="R693" s="57">
        <v>0</v>
      </c>
      <c r="S693" s="57">
        <v>0</v>
      </c>
      <c r="T693" s="57">
        <v>0</v>
      </c>
      <c r="U693" s="59">
        <v>11694834.140000001</v>
      </c>
      <c r="V693" s="6"/>
    </row>
    <row r="694" spans="2:22" ht="25.5" customHeight="1">
      <c r="B694" s="1"/>
      <c r="C694" s="53" t="s">
        <v>2744</v>
      </c>
      <c r="D694" s="11"/>
      <c r="E694" s="52">
        <v>0</v>
      </c>
      <c r="F694" s="53">
        <v>0</v>
      </c>
      <c r="G694" s="53">
        <v>0</v>
      </c>
      <c r="H694" s="53">
        <v>0</v>
      </c>
      <c r="I694" s="60">
        <v>0</v>
      </c>
      <c r="J694" s="11"/>
      <c r="K694" s="52">
        <v>0</v>
      </c>
      <c r="L694" s="53">
        <v>0</v>
      </c>
      <c r="M694" s="53">
        <v>0</v>
      </c>
      <c r="N694" s="53">
        <v>0</v>
      </c>
      <c r="O694" s="60">
        <v>0</v>
      </c>
      <c r="P694" s="11"/>
      <c r="Q694" s="52">
        <v>206157496.33000001</v>
      </c>
      <c r="R694" s="53">
        <v>1575000</v>
      </c>
      <c r="S694" s="53">
        <v>0</v>
      </c>
      <c r="T694" s="53">
        <v>254938.68</v>
      </c>
      <c r="U694" s="60">
        <v>204327557.65000001</v>
      </c>
      <c r="V694" s="6"/>
    </row>
    <row r="695" spans="2:22">
      <c r="B695" s="1"/>
      <c r="C695" s="57" t="s">
        <v>2745</v>
      </c>
      <c r="D695" s="12"/>
      <c r="E695" s="56">
        <v>0</v>
      </c>
      <c r="F695" s="57">
        <v>0</v>
      </c>
      <c r="G695" s="57">
        <v>0</v>
      </c>
      <c r="H695" s="57">
        <v>0</v>
      </c>
      <c r="I695" s="59">
        <v>0</v>
      </c>
      <c r="J695" s="12"/>
      <c r="K695" s="56">
        <v>7688745.3099999996</v>
      </c>
      <c r="L695" s="57">
        <v>0</v>
      </c>
      <c r="M695" s="57">
        <v>0</v>
      </c>
      <c r="N695" s="57">
        <v>0</v>
      </c>
      <c r="O695" s="59">
        <v>7688745.3099999996</v>
      </c>
      <c r="P695" s="12"/>
      <c r="Q695" s="56">
        <v>1092322377.52</v>
      </c>
      <c r="R695" s="57">
        <v>538083.32999999996</v>
      </c>
      <c r="S695" s="57">
        <v>314983.33</v>
      </c>
      <c r="T695" s="57">
        <v>1310867.25</v>
      </c>
      <c r="U695" s="59">
        <v>1090158443.6099999</v>
      </c>
      <c r="V695" s="6"/>
    </row>
    <row r="696" spans="2:22">
      <c r="B696" s="1"/>
      <c r="C696" s="53" t="s">
        <v>2746</v>
      </c>
      <c r="D696" s="11"/>
      <c r="E696" s="52">
        <v>0</v>
      </c>
      <c r="F696" s="53">
        <v>0</v>
      </c>
      <c r="G696" s="53">
        <v>0</v>
      </c>
      <c r="H696" s="53">
        <v>0</v>
      </c>
      <c r="I696" s="60">
        <v>0</v>
      </c>
      <c r="J696" s="11"/>
      <c r="K696" s="52">
        <v>0</v>
      </c>
      <c r="L696" s="53">
        <v>0</v>
      </c>
      <c r="M696" s="53">
        <v>0</v>
      </c>
      <c r="N696" s="53">
        <v>0</v>
      </c>
      <c r="O696" s="60">
        <v>0</v>
      </c>
      <c r="P696" s="11"/>
      <c r="Q696" s="52">
        <v>347922695.19</v>
      </c>
      <c r="R696" s="53">
        <v>0</v>
      </c>
      <c r="S696" s="53">
        <v>0</v>
      </c>
      <c r="T696" s="53">
        <v>75507.460000000006</v>
      </c>
      <c r="U696" s="60">
        <v>347847187.73000002</v>
      </c>
      <c r="V696" s="6"/>
    </row>
    <row r="697" spans="2:22">
      <c r="B697" s="1"/>
      <c r="C697" s="57" t="s">
        <v>2747</v>
      </c>
      <c r="D697" s="12"/>
      <c r="E697" s="56">
        <v>5788128.6699999999</v>
      </c>
      <c r="F697" s="57">
        <v>0</v>
      </c>
      <c r="G697" s="57">
        <v>0</v>
      </c>
      <c r="H697" s="57">
        <v>-5531628.6699999999</v>
      </c>
      <c r="I697" s="59">
        <v>256500</v>
      </c>
      <c r="J697" s="12"/>
      <c r="K697" s="56">
        <v>33218319.760000002</v>
      </c>
      <c r="L697" s="57">
        <v>0</v>
      </c>
      <c r="M697" s="57">
        <v>0</v>
      </c>
      <c r="N697" s="57">
        <v>0</v>
      </c>
      <c r="O697" s="59">
        <v>33218319.760000002</v>
      </c>
      <c r="P697" s="12"/>
      <c r="Q697" s="56">
        <v>12833874.1</v>
      </c>
      <c r="R697" s="57">
        <v>0</v>
      </c>
      <c r="S697" s="57">
        <v>0</v>
      </c>
      <c r="T697" s="57">
        <v>0</v>
      </c>
      <c r="U697" s="59">
        <v>12833874.1</v>
      </c>
      <c r="V697" s="6"/>
    </row>
    <row r="698" spans="2:22">
      <c r="B698" s="1"/>
      <c r="C698" s="53" t="s">
        <v>2748</v>
      </c>
      <c r="D698" s="11"/>
      <c r="E698" s="52">
        <v>5788128.6699999999</v>
      </c>
      <c r="F698" s="53">
        <v>0</v>
      </c>
      <c r="G698" s="53">
        <v>0</v>
      </c>
      <c r="H698" s="53">
        <v>-5531628.6699999999</v>
      </c>
      <c r="I698" s="60">
        <v>256500</v>
      </c>
      <c r="J698" s="11"/>
      <c r="K698" s="52">
        <v>5507327.5999999996</v>
      </c>
      <c r="L698" s="53">
        <v>0</v>
      </c>
      <c r="M698" s="53">
        <v>0</v>
      </c>
      <c r="N698" s="53">
        <v>0</v>
      </c>
      <c r="O698" s="60">
        <v>5507327.5999999996</v>
      </c>
      <c r="P698" s="11"/>
      <c r="Q698" s="52">
        <v>649465.28</v>
      </c>
      <c r="R698" s="53">
        <v>0</v>
      </c>
      <c r="S698" s="53">
        <v>0</v>
      </c>
      <c r="T698" s="53">
        <v>0</v>
      </c>
      <c r="U698" s="60">
        <v>649465.28</v>
      </c>
      <c r="V698" s="6"/>
    </row>
    <row r="699" spans="2:22">
      <c r="B699" s="1"/>
      <c r="C699" s="57" t="s">
        <v>2749</v>
      </c>
      <c r="D699" s="12"/>
      <c r="E699" s="56">
        <v>0</v>
      </c>
      <c r="F699" s="57">
        <v>0</v>
      </c>
      <c r="G699" s="57">
        <v>0</v>
      </c>
      <c r="H699" s="57">
        <v>0</v>
      </c>
      <c r="I699" s="59">
        <v>0</v>
      </c>
      <c r="J699" s="12"/>
      <c r="K699" s="56">
        <v>27710992.16</v>
      </c>
      <c r="L699" s="57">
        <v>0</v>
      </c>
      <c r="M699" s="57">
        <v>0</v>
      </c>
      <c r="N699" s="57">
        <v>0</v>
      </c>
      <c r="O699" s="59">
        <v>27710992.16</v>
      </c>
      <c r="P699" s="12"/>
      <c r="Q699" s="56">
        <v>12184408.82</v>
      </c>
      <c r="R699" s="57">
        <v>0</v>
      </c>
      <c r="S699" s="57">
        <v>0</v>
      </c>
      <c r="T699" s="57">
        <v>0</v>
      </c>
      <c r="U699" s="59">
        <v>12184408.82</v>
      </c>
      <c r="V699" s="6"/>
    </row>
    <row r="700" spans="2:22">
      <c r="B700" s="1"/>
      <c r="C700" s="53" t="s">
        <v>2750</v>
      </c>
      <c r="D700" s="11"/>
      <c r="E700" s="52">
        <v>0</v>
      </c>
      <c r="F700" s="53">
        <v>0</v>
      </c>
      <c r="G700" s="53">
        <v>0</v>
      </c>
      <c r="H700" s="53">
        <v>0</v>
      </c>
      <c r="I700" s="60">
        <v>0</v>
      </c>
      <c r="J700" s="11"/>
      <c r="K700" s="52">
        <v>350482.88</v>
      </c>
      <c r="L700" s="53">
        <v>0</v>
      </c>
      <c r="M700" s="53">
        <v>0</v>
      </c>
      <c r="N700" s="53">
        <v>0</v>
      </c>
      <c r="O700" s="60">
        <v>350482.88</v>
      </c>
      <c r="P700" s="11"/>
      <c r="Q700" s="52">
        <v>233070.27</v>
      </c>
      <c r="R700" s="53">
        <v>0</v>
      </c>
      <c r="S700" s="53">
        <v>0</v>
      </c>
      <c r="T700" s="53">
        <v>0</v>
      </c>
      <c r="U700" s="60">
        <v>233070.27</v>
      </c>
      <c r="V700" s="6"/>
    </row>
    <row r="701" spans="2:22" ht="25.5" customHeight="1">
      <c r="B701" s="1"/>
      <c r="C701" s="57" t="s">
        <v>2751</v>
      </c>
      <c r="D701" s="12"/>
      <c r="E701" s="56">
        <v>0</v>
      </c>
      <c r="F701" s="57">
        <v>0</v>
      </c>
      <c r="G701" s="57">
        <v>0</v>
      </c>
      <c r="H701" s="57">
        <v>0</v>
      </c>
      <c r="I701" s="59">
        <v>0</v>
      </c>
      <c r="J701" s="12"/>
      <c r="K701" s="56">
        <v>23707783.66</v>
      </c>
      <c r="L701" s="57">
        <v>0</v>
      </c>
      <c r="M701" s="57">
        <v>0</v>
      </c>
      <c r="N701" s="57">
        <v>0</v>
      </c>
      <c r="O701" s="59">
        <v>23707783.66</v>
      </c>
      <c r="P701" s="12"/>
      <c r="Q701" s="56">
        <v>10759380.359999999</v>
      </c>
      <c r="R701" s="57">
        <v>0</v>
      </c>
      <c r="S701" s="57">
        <v>0</v>
      </c>
      <c r="T701" s="57">
        <v>0</v>
      </c>
      <c r="U701" s="59">
        <v>10759380.359999999</v>
      </c>
      <c r="V701" s="6"/>
    </row>
    <row r="702" spans="2:22" ht="25.5" customHeight="1">
      <c r="B702" s="1"/>
      <c r="C702" s="53" t="s">
        <v>2752</v>
      </c>
      <c r="D702" s="11"/>
      <c r="E702" s="52">
        <v>0</v>
      </c>
      <c r="F702" s="53">
        <v>0</v>
      </c>
      <c r="G702" s="53">
        <v>0</v>
      </c>
      <c r="H702" s="53">
        <v>0</v>
      </c>
      <c r="I702" s="60">
        <v>0</v>
      </c>
      <c r="J702" s="11"/>
      <c r="K702" s="52">
        <v>0</v>
      </c>
      <c r="L702" s="53">
        <v>0</v>
      </c>
      <c r="M702" s="53">
        <v>0</v>
      </c>
      <c r="N702" s="53">
        <v>0</v>
      </c>
      <c r="O702" s="60">
        <v>0</v>
      </c>
      <c r="P702" s="11"/>
      <c r="Q702" s="52">
        <v>120410.66</v>
      </c>
      <c r="R702" s="53">
        <v>0</v>
      </c>
      <c r="S702" s="53">
        <v>0</v>
      </c>
      <c r="T702" s="53">
        <v>0</v>
      </c>
      <c r="U702" s="60">
        <v>120410.66</v>
      </c>
      <c r="V702" s="6"/>
    </row>
    <row r="703" spans="2:22" ht="25.5" customHeight="1">
      <c r="B703" s="1"/>
      <c r="C703" s="57" t="s">
        <v>2753</v>
      </c>
      <c r="D703" s="12"/>
      <c r="E703" s="56">
        <v>0</v>
      </c>
      <c r="F703" s="57">
        <v>0</v>
      </c>
      <c r="G703" s="57">
        <v>0</v>
      </c>
      <c r="H703" s="57">
        <v>0</v>
      </c>
      <c r="I703" s="59">
        <v>0</v>
      </c>
      <c r="J703" s="12"/>
      <c r="K703" s="56">
        <v>477836.69</v>
      </c>
      <c r="L703" s="57">
        <v>0</v>
      </c>
      <c r="M703" s="57">
        <v>0</v>
      </c>
      <c r="N703" s="57">
        <v>0</v>
      </c>
      <c r="O703" s="59">
        <v>477836.69</v>
      </c>
      <c r="P703" s="12"/>
      <c r="Q703" s="56">
        <v>995091.47</v>
      </c>
      <c r="R703" s="57">
        <v>0</v>
      </c>
      <c r="S703" s="57">
        <v>0</v>
      </c>
      <c r="T703" s="57">
        <v>0</v>
      </c>
      <c r="U703" s="59">
        <v>995091.47</v>
      </c>
      <c r="V703" s="6"/>
    </row>
    <row r="704" spans="2:22" ht="25.5" customHeight="1">
      <c r="B704" s="1"/>
      <c r="C704" s="53" t="s">
        <v>2754</v>
      </c>
      <c r="D704" s="11"/>
      <c r="E704" s="52">
        <v>0</v>
      </c>
      <c r="F704" s="53">
        <v>0</v>
      </c>
      <c r="G704" s="53">
        <v>0</v>
      </c>
      <c r="H704" s="53">
        <v>0</v>
      </c>
      <c r="I704" s="60">
        <v>0</v>
      </c>
      <c r="J704" s="11"/>
      <c r="K704" s="52">
        <v>0</v>
      </c>
      <c r="L704" s="53">
        <v>0</v>
      </c>
      <c r="M704" s="53">
        <v>0</v>
      </c>
      <c r="N704" s="53">
        <v>0</v>
      </c>
      <c r="O704" s="60">
        <v>0</v>
      </c>
      <c r="P704" s="11"/>
      <c r="Q704" s="52">
        <v>29035</v>
      </c>
      <c r="R704" s="53">
        <v>0</v>
      </c>
      <c r="S704" s="53">
        <v>0</v>
      </c>
      <c r="T704" s="53">
        <v>0</v>
      </c>
      <c r="U704" s="60">
        <v>29035</v>
      </c>
      <c r="V704" s="6"/>
    </row>
    <row r="705" spans="2:22">
      <c r="B705" s="1"/>
      <c r="C705" s="57" t="s">
        <v>2755</v>
      </c>
      <c r="D705" s="12"/>
      <c r="E705" s="56">
        <v>0</v>
      </c>
      <c r="F705" s="57">
        <v>0</v>
      </c>
      <c r="G705" s="57">
        <v>0</v>
      </c>
      <c r="H705" s="57">
        <v>0</v>
      </c>
      <c r="I705" s="59">
        <v>0</v>
      </c>
      <c r="J705" s="12"/>
      <c r="K705" s="56">
        <v>23229946.969999999</v>
      </c>
      <c r="L705" s="57">
        <v>0</v>
      </c>
      <c r="M705" s="57">
        <v>0</v>
      </c>
      <c r="N705" s="57">
        <v>0</v>
      </c>
      <c r="O705" s="59">
        <v>23229946.969999999</v>
      </c>
      <c r="P705" s="12"/>
      <c r="Q705" s="56">
        <v>9614843.2300000004</v>
      </c>
      <c r="R705" s="57">
        <v>0</v>
      </c>
      <c r="S705" s="57">
        <v>0</v>
      </c>
      <c r="T705" s="57">
        <v>0</v>
      </c>
      <c r="U705" s="59">
        <v>9614843.2300000004</v>
      </c>
      <c r="V705" s="6"/>
    </row>
    <row r="706" spans="2:22">
      <c r="B706" s="1"/>
      <c r="C706" s="53" t="s">
        <v>2756</v>
      </c>
      <c r="D706" s="11"/>
      <c r="E706" s="52">
        <v>0</v>
      </c>
      <c r="F706" s="53">
        <v>0</v>
      </c>
      <c r="G706" s="53">
        <v>0</v>
      </c>
      <c r="H706" s="53">
        <v>0</v>
      </c>
      <c r="I706" s="60">
        <v>0</v>
      </c>
      <c r="J706" s="11"/>
      <c r="K706" s="52">
        <v>3652725.62</v>
      </c>
      <c r="L706" s="53">
        <v>0</v>
      </c>
      <c r="M706" s="53">
        <v>0</v>
      </c>
      <c r="N706" s="53">
        <v>0</v>
      </c>
      <c r="O706" s="60">
        <v>3652725.62</v>
      </c>
      <c r="P706" s="11"/>
      <c r="Q706" s="52">
        <v>1191958.19</v>
      </c>
      <c r="R706" s="53">
        <v>0</v>
      </c>
      <c r="S706" s="53">
        <v>0</v>
      </c>
      <c r="T706" s="53">
        <v>0</v>
      </c>
      <c r="U706" s="60">
        <v>1191958.19</v>
      </c>
      <c r="V706" s="6"/>
    </row>
    <row r="707" spans="2:22">
      <c r="B707" s="1"/>
      <c r="C707" s="57" t="s">
        <v>2757</v>
      </c>
      <c r="D707" s="12"/>
      <c r="E707" s="56">
        <v>208840.38</v>
      </c>
      <c r="F707" s="57">
        <v>0</v>
      </c>
      <c r="G707" s="57">
        <v>0</v>
      </c>
      <c r="H707" s="57">
        <v>0</v>
      </c>
      <c r="I707" s="59">
        <v>208840.38</v>
      </c>
      <c r="J707" s="12"/>
      <c r="K707" s="56">
        <v>110207782.81</v>
      </c>
      <c r="L707" s="57">
        <v>0</v>
      </c>
      <c r="M707" s="57">
        <v>0</v>
      </c>
      <c r="N707" s="57">
        <v>0</v>
      </c>
      <c r="O707" s="59">
        <v>110207782.81</v>
      </c>
      <c r="P707" s="12"/>
      <c r="Q707" s="56">
        <v>97338795.989999995</v>
      </c>
      <c r="R707" s="57">
        <v>0</v>
      </c>
      <c r="S707" s="57">
        <v>0</v>
      </c>
      <c r="T707" s="57">
        <v>2651128.35</v>
      </c>
      <c r="U707" s="59">
        <v>94687667.640000001</v>
      </c>
      <c r="V707" s="6"/>
    </row>
    <row r="708" spans="2:22">
      <c r="B708" s="1"/>
      <c r="C708" s="53" t="s">
        <v>2758</v>
      </c>
      <c r="D708" s="11"/>
      <c r="E708" s="52">
        <v>208840.38</v>
      </c>
      <c r="F708" s="53">
        <v>0</v>
      </c>
      <c r="G708" s="53">
        <v>0</v>
      </c>
      <c r="H708" s="53">
        <v>0</v>
      </c>
      <c r="I708" s="60">
        <v>208840.38</v>
      </c>
      <c r="J708" s="11"/>
      <c r="K708" s="52">
        <v>2482836.4900000002</v>
      </c>
      <c r="L708" s="53">
        <v>0</v>
      </c>
      <c r="M708" s="53">
        <v>0</v>
      </c>
      <c r="N708" s="53">
        <v>0</v>
      </c>
      <c r="O708" s="60">
        <v>2482836.4900000002</v>
      </c>
      <c r="P708" s="11"/>
      <c r="Q708" s="52">
        <v>38686345.130000003</v>
      </c>
      <c r="R708" s="53">
        <v>0</v>
      </c>
      <c r="S708" s="53">
        <v>0</v>
      </c>
      <c r="T708" s="53">
        <v>2651128.35</v>
      </c>
      <c r="U708" s="60">
        <v>36035216.780000001</v>
      </c>
      <c r="V708" s="6"/>
    </row>
    <row r="709" spans="2:22" ht="25.5" customHeight="1">
      <c r="B709" s="1"/>
      <c r="C709" s="57" t="s">
        <v>2759</v>
      </c>
      <c r="D709" s="12"/>
      <c r="E709" s="56">
        <v>0</v>
      </c>
      <c r="F709" s="57">
        <v>0</v>
      </c>
      <c r="G709" s="57">
        <v>0</v>
      </c>
      <c r="H709" s="57">
        <v>0</v>
      </c>
      <c r="I709" s="59">
        <v>0</v>
      </c>
      <c r="J709" s="12"/>
      <c r="K709" s="56">
        <v>107724946.31999999</v>
      </c>
      <c r="L709" s="57">
        <v>0</v>
      </c>
      <c r="M709" s="57">
        <v>0</v>
      </c>
      <c r="N709" s="57">
        <v>0</v>
      </c>
      <c r="O709" s="59">
        <v>107724946.31999999</v>
      </c>
      <c r="P709" s="12"/>
      <c r="Q709" s="56">
        <v>58652450.859999999</v>
      </c>
      <c r="R709" s="57">
        <v>0</v>
      </c>
      <c r="S709" s="57">
        <v>0</v>
      </c>
      <c r="T709" s="57">
        <v>0</v>
      </c>
      <c r="U709" s="59">
        <v>58652450.859999999</v>
      </c>
      <c r="V709" s="6"/>
    </row>
    <row r="710" spans="2:22">
      <c r="B710" s="1"/>
      <c r="C710" s="53" t="s">
        <v>2760</v>
      </c>
      <c r="D710" s="11"/>
      <c r="E710" s="52">
        <v>0</v>
      </c>
      <c r="F710" s="53">
        <v>0</v>
      </c>
      <c r="G710" s="53">
        <v>0</v>
      </c>
      <c r="H710" s="53">
        <v>0</v>
      </c>
      <c r="I710" s="60">
        <v>0</v>
      </c>
      <c r="J710" s="11"/>
      <c r="K710" s="52">
        <v>1304481.67</v>
      </c>
      <c r="L710" s="53">
        <v>0</v>
      </c>
      <c r="M710" s="53">
        <v>0</v>
      </c>
      <c r="N710" s="53">
        <v>0</v>
      </c>
      <c r="O710" s="60">
        <v>1304481.67</v>
      </c>
      <c r="P710" s="11"/>
      <c r="Q710" s="52">
        <v>4431678.47</v>
      </c>
      <c r="R710" s="53">
        <v>0</v>
      </c>
      <c r="S710" s="53">
        <v>0</v>
      </c>
      <c r="T710" s="53">
        <v>0</v>
      </c>
      <c r="U710" s="60">
        <v>4431678.47</v>
      </c>
      <c r="V710" s="6"/>
    </row>
    <row r="711" spans="2:22">
      <c r="B711" s="1"/>
      <c r="C711" s="57" t="s">
        <v>2761</v>
      </c>
      <c r="D711" s="12"/>
      <c r="E711" s="56">
        <v>0</v>
      </c>
      <c r="F711" s="57">
        <v>0</v>
      </c>
      <c r="G711" s="57">
        <v>0</v>
      </c>
      <c r="H711" s="57">
        <v>0</v>
      </c>
      <c r="I711" s="59">
        <v>0</v>
      </c>
      <c r="J711" s="12"/>
      <c r="K711" s="56">
        <v>106420464.65000001</v>
      </c>
      <c r="L711" s="57">
        <v>0</v>
      </c>
      <c r="M711" s="57">
        <v>0</v>
      </c>
      <c r="N711" s="57">
        <v>0</v>
      </c>
      <c r="O711" s="59">
        <v>106420464.65000001</v>
      </c>
      <c r="P711" s="12"/>
      <c r="Q711" s="56">
        <v>54220772.390000001</v>
      </c>
      <c r="R711" s="57">
        <v>0</v>
      </c>
      <c r="S711" s="57">
        <v>0</v>
      </c>
      <c r="T711" s="57">
        <v>0</v>
      </c>
      <c r="U711" s="59">
        <v>54220772.390000001</v>
      </c>
      <c r="V711" s="6"/>
    </row>
    <row r="712" spans="2:22">
      <c r="B712" s="1"/>
      <c r="C712" s="53" t="s">
        <v>2762</v>
      </c>
      <c r="D712" s="11"/>
      <c r="E712" s="52">
        <v>12293509.5</v>
      </c>
      <c r="F712" s="53">
        <v>0</v>
      </c>
      <c r="G712" s="53">
        <v>0</v>
      </c>
      <c r="H712" s="53">
        <v>0</v>
      </c>
      <c r="I712" s="60">
        <v>12293509.5</v>
      </c>
      <c r="J712" s="11"/>
      <c r="K712" s="52">
        <v>0</v>
      </c>
      <c r="L712" s="53">
        <v>0</v>
      </c>
      <c r="M712" s="53">
        <v>0</v>
      </c>
      <c r="N712" s="53">
        <v>0</v>
      </c>
      <c r="O712" s="60">
        <v>0</v>
      </c>
      <c r="P712" s="11"/>
      <c r="Q712" s="52">
        <v>25472620.43</v>
      </c>
      <c r="R712" s="53">
        <v>0</v>
      </c>
      <c r="S712" s="53">
        <v>0</v>
      </c>
      <c r="T712" s="53">
        <v>0</v>
      </c>
      <c r="U712" s="60">
        <v>25472620.43</v>
      </c>
      <c r="V712" s="6"/>
    </row>
    <row r="713" spans="2:22">
      <c r="B713" s="1"/>
      <c r="C713" s="57" t="s">
        <v>2763</v>
      </c>
      <c r="D713" s="12"/>
      <c r="E713" s="56">
        <v>12293509.5</v>
      </c>
      <c r="F713" s="57">
        <v>0</v>
      </c>
      <c r="G713" s="57">
        <v>0</v>
      </c>
      <c r="H713" s="57">
        <v>0</v>
      </c>
      <c r="I713" s="59">
        <v>12293509.5</v>
      </c>
      <c r="J713" s="12"/>
      <c r="K713" s="56">
        <v>0</v>
      </c>
      <c r="L713" s="57">
        <v>0</v>
      </c>
      <c r="M713" s="57">
        <v>0</v>
      </c>
      <c r="N713" s="57">
        <v>0</v>
      </c>
      <c r="O713" s="59">
        <v>0</v>
      </c>
      <c r="P713" s="12"/>
      <c r="Q713" s="56">
        <v>11123929.449999999</v>
      </c>
      <c r="R713" s="57">
        <v>0</v>
      </c>
      <c r="S713" s="57">
        <v>0</v>
      </c>
      <c r="T713" s="57">
        <v>0</v>
      </c>
      <c r="U713" s="59">
        <v>11123929.449999999</v>
      </c>
      <c r="V713" s="6"/>
    </row>
    <row r="714" spans="2:22" ht="25.5" customHeight="1">
      <c r="B714" s="1"/>
      <c r="C714" s="53" t="s">
        <v>2764</v>
      </c>
      <c r="D714" s="11"/>
      <c r="E714" s="52">
        <v>0</v>
      </c>
      <c r="F714" s="53">
        <v>0</v>
      </c>
      <c r="G714" s="53">
        <v>0</v>
      </c>
      <c r="H714" s="53">
        <v>0</v>
      </c>
      <c r="I714" s="60">
        <v>0</v>
      </c>
      <c r="J714" s="11"/>
      <c r="K714" s="52">
        <v>0</v>
      </c>
      <c r="L714" s="53">
        <v>0</v>
      </c>
      <c r="M714" s="53">
        <v>0</v>
      </c>
      <c r="N714" s="53">
        <v>0</v>
      </c>
      <c r="O714" s="60">
        <v>0</v>
      </c>
      <c r="P714" s="11"/>
      <c r="Q714" s="52">
        <v>14348690.98</v>
      </c>
      <c r="R714" s="53">
        <v>0</v>
      </c>
      <c r="S714" s="53">
        <v>0</v>
      </c>
      <c r="T714" s="53">
        <v>0</v>
      </c>
      <c r="U714" s="60">
        <v>14348690.98</v>
      </c>
      <c r="V714" s="6"/>
    </row>
    <row r="715" spans="2:22">
      <c r="B715" s="1"/>
      <c r="C715" s="57" t="s">
        <v>2765</v>
      </c>
      <c r="D715" s="12"/>
      <c r="E715" s="56">
        <v>1102181.8500000001</v>
      </c>
      <c r="F715" s="57">
        <v>0</v>
      </c>
      <c r="G715" s="57">
        <v>0</v>
      </c>
      <c r="H715" s="57">
        <v>0</v>
      </c>
      <c r="I715" s="59">
        <v>1102181.8500000001</v>
      </c>
      <c r="J715" s="12"/>
      <c r="K715" s="56">
        <v>3769448.37</v>
      </c>
      <c r="L715" s="57">
        <v>0</v>
      </c>
      <c r="M715" s="57">
        <v>0</v>
      </c>
      <c r="N715" s="57">
        <v>0</v>
      </c>
      <c r="O715" s="59">
        <v>3769448.37</v>
      </c>
      <c r="P715" s="12"/>
      <c r="Q715" s="56">
        <v>0</v>
      </c>
      <c r="R715" s="57">
        <v>0</v>
      </c>
      <c r="S715" s="57">
        <v>0</v>
      </c>
      <c r="T715" s="57">
        <v>0</v>
      </c>
      <c r="U715" s="59">
        <v>0</v>
      </c>
      <c r="V715" s="6"/>
    </row>
    <row r="716" spans="2:22">
      <c r="B716" s="1"/>
      <c r="C716" s="53" t="s">
        <v>2766</v>
      </c>
      <c r="D716" s="11"/>
      <c r="E716" s="52">
        <v>1102181.8500000001</v>
      </c>
      <c r="F716" s="53">
        <v>0</v>
      </c>
      <c r="G716" s="53">
        <v>0</v>
      </c>
      <c r="H716" s="53">
        <v>0</v>
      </c>
      <c r="I716" s="60">
        <v>1102181.8500000001</v>
      </c>
      <c r="J716" s="11"/>
      <c r="K716" s="52">
        <v>0</v>
      </c>
      <c r="L716" s="53">
        <v>0</v>
      </c>
      <c r="M716" s="53">
        <v>0</v>
      </c>
      <c r="N716" s="53">
        <v>0</v>
      </c>
      <c r="O716" s="60">
        <v>0</v>
      </c>
      <c r="P716" s="11"/>
      <c r="Q716" s="52">
        <v>0</v>
      </c>
      <c r="R716" s="53">
        <v>0</v>
      </c>
      <c r="S716" s="53">
        <v>0</v>
      </c>
      <c r="T716" s="53">
        <v>0</v>
      </c>
      <c r="U716" s="60">
        <v>0</v>
      </c>
      <c r="V716" s="6"/>
    </row>
    <row r="717" spans="2:22" ht="25.5" customHeight="1">
      <c r="B717" s="1"/>
      <c r="C717" s="57" t="s">
        <v>2767</v>
      </c>
      <c r="D717" s="12"/>
      <c r="E717" s="56">
        <v>0</v>
      </c>
      <c r="F717" s="57">
        <v>0</v>
      </c>
      <c r="G717" s="57">
        <v>0</v>
      </c>
      <c r="H717" s="57">
        <v>0</v>
      </c>
      <c r="I717" s="59">
        <v>0</v>
      </c>
      <c r="J717" s="12"/>
      <c r="K717" s="56">
        <v>3769448.37</v>
      </c>
      <c r="L717" s="57">
        <v>0</v>
      </c>
      <c r="M717" s="57">
        <v>0</v>
      </c>
      <c r="N717" s="57">
        <v>0</v>
      </c>
      <c r="O717" s="59">
        <v>3769448.37</v>
      </c>
      <c r="P717" s="12"/>
      <c r="Q717" s="56">
        <v>0</v>
      </c>
      <c r="R717" s="57">
        <v>0</v>
      </c>
      <c r="S717" s="57">
        <v>0</v>
      </c>
      <c r="T717" s="57">
        <v>0</v>
      </c>
      <c r="U717" s="59">
        <v>0</v>
      </c>
      <c r="V717" s="6"/>
    </row>
    <row r="718" spans="2:22">
      <c r="B718" s="1"/>
      <c r="C718" s="53" t="s">
        <v>2768</v>
      </c>
      <c r="D718" s="11"/>
      <c r="E718" s="52">
        <v>0</v>
      </c>
      <c r="F718" s="53">
        <v>0</v>
      </c>
      <c r="G718" s="53">
        <v>0</v>
      </c>
      <c r="H718" s="53">
        <v>0</v>
      </c>
      <c r="I718" s="60">
        <v>0</v>
      </c>
      <c r="J718" s="11"/>
      <c r="K718" s="52">
        <v>3769448.37</v>
      </c>
      <c r="L718" s="53">
        <v>0</v>
      </c>
      <c r="M718" s="53">
        <v>0</v>
      </c>
      <c r="N718" s="53">
        <v>0</v>
      </c>
      <c r="O718" s="60">
        <v>3769448.37</v>
      </c>
      <c r="P718" s="11"/>
      <c r="Q718" s="52">
        <v>0</v>
      </c>
      <c r="R718" s="53">
        <v>0</v>
      </c>
      <c r="S718" s="53">
        <v>0</v>
      </c>
      <c r="T718" s="53">
        <v>0</v>
      </c>
      <c r="U718" s="60">
        <v>0</v>
      </c>
      <c r="V718" s="6"/>
    </row>
    <row r="719" spans="2:22">
      <c r="B719" s="1"/>
      <c r="C719" s="57" t="s">
        <v>2769</v>
      </c>
      <c r="D719" s="12"/>
      <c r="E719" s="56">
        <v>0</v>
      </c>
      <c r="F719" s="57">
        <v>0</v>
      </c>
      <c r="G719" s="57">
        <v>0</v>
      </c>
      <c r="H719" s="57">
        <v>0</v>
      </c>
      <c r="I719" s="59">
        <v>0</v>
      </c>
      <c r="J719" s="12"/>
      <c r="K719" s="56">
        <v>0</v>
      </c>
      <c r="L719" s="57">
        <v>0</v>
      </c>
      <c r="M719" s="57">
        <v>0</v>
      </c>
      <c r="N719" s="57">
        <v>0</v>
      </c>
      <c r="O719" s="59">
        <v>0</v>
      </c>
      <c r="P719" s="12"/>
      <c r="Q719" s="56">
        <v>0</v>
      </c>
      <c r="R719" s="57">
        <v>0</v>
      </c>
      <c r="S719" s="57">
        <v>0</v>
      </c>
      <c r="T719" s="57">
        <v>0</v>
      </c>
      <c r="U719" s="59">
        <v>0</v>
      </c>
      <c r="V719" s="6"/>
    </row>
    <row r="720" spans="2:22" ht="25.5" customHeight="1">
      <c r="B720" s="1"/>
      <c r="C720" s="53" t="s">
        <v>2770</v>
      </c>
      <c r="D720" s="11"/>
      <c r="E720" s="52">
        <v>0</v>
      </c>
      <c r="F720" s="53">
        <v>0</v>
      </c>
      <c r="G720" s="53">
        <v>0</v>
      </c>
      <c r="H720" s="53">
        <v>0</v>
      </c>
      <c r="I720" s="60">
        <v>0</v>
      </c>
      <c r="J720" s="11"/>
      <c r="K720" s="52">
        <v>3769448.37</v>
      </c>
      <c r="L720" s="53">
        <v>0</v>
      </c>
      <c r="M720" s="53">
        <v>0</v>
      </c>
      <c r="N720" s="53">
        <v>0</v>
      </c>
      <c r="O720" s="60">
        <v>3769448.37</v>
      </c>
      <c r="P720" s="11"/>
      <c r="Q720" s="52">
        <v>0</v>
      </c>
      <c r="R720" s="53">
        <v>0</v>
      </c>
      <c r="S720" s="53">
        <v>0</v>
      </c>
      <c r="T720" s="53">
        <v>0</v>
      </c>
      <c r="U720" s="60">
        <v>0</v>
      </c>
      <c r="V720" s="6"/>
    </row>
    <row r="721" spans="2:22">
      <c r="B721" s="1"/>
      <c r="C721" s="57" t="s">
        <v>2771</v>
      </c>
      <c r="D721" s="12"/>
      <c r="E721" s="56">
        <v>0</v>
      </c>
      <c r="F721" s="57">
        <v>0</v>
      </c>
      <c r="G721" s="57">
        <v>0</v>
      </c>
      <c r="H721" s="57">
        <v>0</v>
      </c>
      <c r="I721" s="59">
        <v>0</v>
      </c>
      <c r="J721" s="12"/>
      <c r="K721" s="56">
        <v>119197.56</v>
      </c>
      <c r="L721" s="57">
        <v>0</v>
      </c>
      <c r="M721" s="57">
        <v>0</v>
      </c>
      <c r="N721" s="57">
        <v>0</v>
      </c>
      <c r="O721" s="59">
        <v>119197.56</v>
      </c>
      <c r="P721" s="12"/>
      <c r="Q721" s="56">
        <v>691685</v>
      </c>
      <c r="R721" s="57">
        <v>0</v>
      </c>
      <c r="S721" s="57">
        <v>0</v>
      </c>
      <c r="T721" s="57">
        <v>15.92</v>
      </c>
      <c r="U721" s="59">
        <v>691669.08</v>
      </c>
      <c r="V721" s="6"/>
    </row>
    <row r="722" spans="2:22">
      <c r="B722" s="1"/>
      <c r="C722" s="53" t="s">
        <v>2772</v>
      </c>
      <c r="D722" s="11"/>
      <c r="E722" s="52">
        <v>0</v>
      </c>
      <c r="F722" s="53">
        <v>0</v>
      </c>
      <c r="G722" s="53">
        <v>0</v>
      </c>
      <c r="H722" s="53">
        <v>0</v>
      </c>
      <c r="I722" s="60">
        <v>0</v>
      </c>
      <c r="J722" s="11"/>
      <c r="K722" s="52">
        <v>0</v>
      </c>
      <c r="L722" s="53">
        <v>0</v>
      </c>
      <c r="M722" s="53">
        <v>0</v>
      </c>
      <c r="N722" s="53">
        <v>0</v>
      </c>
      <c r="O722" s="60">
        <v>0</v>
      </c>
      <c r="P722" s="11"/>
      <c r="Q722" s="52">
        <v>316107</v>
      </c>
      <c r="R722" s="53">
        <v>0</v>
      </c>
      <c r="S722" s="53">
        <v>0</v>
      </c>
      <c r="T722" s="53">
        <v>15.92</v>
      </c>
      <c r="U722" s="60">
        <v>316091.08</v>
      </c>
      <c r="V722" s="6"/>
    </row>
    <row r="723" spans="2:22" ht="25.5" customHeight="1">
      <c r="B723" s="1"/>
      <c r="C723" s="57" t="s">
        <v>2773</v>
      </c>
      <c r="D723" s="12"/>
      <c r="E723" s="56">
        <v>0</v>
      </c>
      <c r="F723" s="57">
        <v>0</v>
      </c>
      <c r="G723" s="57">
        <v>0</v>
      </c>
      <c r="H723" s="57">
        <v>0</v>
      </c>
      <c r="I723" s="59">
        <v>0</v>
      </c>
      <c r="J723" s="12"/>
      <c r="K723" s="56">
        <v>119197.56</v>
      </c>
      <c r="L723" s="57">
        <v>0</v>
      </c>
      <c r="M723" s="57">
        <v>0</v>
      </c>
      <c r="N723" s="57">
        <v>0</v>
      </c>
      <c r="O723" s="59">
        <v>119197.56</v>
      </c>
      <c r="P723" s="12"/>
      <c r="Q723" s="56">
        <v>375578</v>
      </c>
      <c r="R723" s="57">
        <v>0</v>
      </c>
      <c r="S723" s="57">
        <v>0</v>
      </c>
      <c r="T723" s="57">
        <v>0</v>
      </c>
      <c r="U723" s="59">
        <v>375578</v>
      </c>
      <c r="V723" s="6"/>
    </row>
    <row r="724" spans="2:22">
      <c r="B724" s="1"/>
      <c r="C724" s="53" t="s">
        <v>2774</v>
      </c>
      <c r="D724" s="11"/>
      <c r="E724" s="52">
        <v>0</v>
      </c>
      <c r="F724" s="53">
        <v>0</v>
      </c>
      <c r="G724" s="53">
        <v>0</v>
      </c>
      <c r="H724" s="53">
        <v>0</v>
      </c>
      <c r="I724" s="60">
        <v>0</v>
      </c>
      <c r="J724" s="11"/>
      <c r="K724" s="52">
        <v>119197.56</v>
      </c>
      <c r="L724" s="53">
        <v>0</v>
      </c>
      <c r="M724" s="53">
        <v>0</v>
      </c>
      <c r="N724" s="53">
        <v>0</v>
      </c>
      <c r="O724" s="60">
        <v>119197.56</v>
      </c>
      <c r="P724" s="11"/>
      <c r="Q724" s="52">
        <v>375578</v>
      </c>
      <c r="R724" s="53">
        <v>0</v>
      </c>
      <c r="S724" s="53">
        <v>0</v>
      </c>
      <c r="T724" s="53">
        <v>0</v>
      </c>
      <c r="U724" s="60">
        <v>375578</v>
      </c>
      <c r="V724" s="6"/>
    </row>
    <row r="725" spans="2:22" ht="25.5" customHeight="1">
      <c r="B725" s="1"/>
      <c r="C725" s="57" t="s">
        <v>2775</v>
      </c>
      <c r="D725" s="12"/>
      <c r="E725" s="56">
        <v>0</v>
      </c>
      <c r="F725" s="57">
        <v>0</v>
      </c>
      <c r="G725" s="57">
        <v>0</v>
      </c>
      <c r="H725" s="57">
        <v>0</v>
      </c>
      <c r="I725" s="59">
        <v>0</v>
      </c>
      <c r="J725" s="12"/>
      <c r="K725" s="56">
        <v>0</v>
      </c>
      <c r="L725" s="57">
        <v>0</v>
      </c>
      <c r="M725" s="57">
        <v>0</v>
      </c>
      <c r="N725" s="57">
        <v>0</v>
      </c>
      <c r="O725" s="59">
        <v>0</v>
      </c>
      <c r="P725" s="12"/>
      <c r="Q725" s="56">
        <v>5380</v>
      </c>
      <c r="R725" s="57">
        <v>0</v>
      </c>
      <c r="S725" s="57">
        <v>0</v>
      </c>
      <c r="T725" s="57">
        <v>0</v>
      </c>
      <c r="U725" s="59">
        <v>5380</v>
      </c>
      <c r="V725" s="6"/>
    </row>
    <row r="726" spans="2:22" ht="25.5" customHeight="1">
      <c r="B726" s="1"/>
      <c r="C726" s="53" t="s">
        <v>2776</v>
      </c>
      <c r="D726" s="11"/>
      <c r="E726" s="52">
        <v>0</v>
      </c>
      <c r="F726" s="53">
        <v>0</v>
      </c>
      <c r="G726" s="53">
        <v>0</v>
      </c>
      <c r="H726" s="53">
        <v>0</v>
      </c>
      <c r="I726" s="60">
        <v>0</v>
      </c>
      <c r="J726" s="11"/>
      <c r="K726" s="52">
        <v>119197.56</v>
      </c>
      <c r="L726" s="53">
        <v>0</v>
      </c>
      <c r="M726" s="53">
        <v>0</v>
      </c>
      <c r="N726" s="53">
        <v>0</v>
      </c>
      <c r="O726" s="60">
        <v>119197.56</v>
      </c>
      <c r="P726" s="11"/>
      <c r="Q726" s="52">
        <v>370198</v>
      </c>
      <c r="R726" s="53">
        <v>0</v>
      </c>
      <c r="S726" s="53">
        <v>0</v>
      </c>
      <c r="T726" s="53">
        <v>0</v>
      </c>
      <c r="U726" s="60">
        <v>370198</v>
      </c>
      <c r="V726" s="6"/>
    </row>
    <row r="727" spans="2:22" ht="25.5" customHeight="1">
      <c r="B727" s="1"/>
      <c r="C727" s="57" t="s">
        <v>2777</v>
      </c>
      <c r="D727" s="12"/>
      <c r="E727" s="56">
        <v>0</v>
      </c>
      <c r="F727" s="57">
        <v>0</v>
      </c>
      <c r="G727" s="57">
        <v>0</v>
      </c>
      <c r="H727" s="57">
        <v>0</v>
      </c>
      <c r="I727" s="59">
        <v>0</v>
      </c>
      <c r="J727" s="12"/>
      <c r="K727" s="56">
        <v>0</v>
      </c>
      <c r="L727" s="57">
        <v>0</v>
      </c>
      <c r="M727" s="57">
        <v>0</v>
      </c>
      <c r="N727" s="57">
        <v>0</v>
      </c>
      <c r="O727" s="59">
        <v>0</v>
      </c>
      <c r="P727" s="12"/>
      <c r="Q727" s="56">
        <v>475682.25</v>
      </c>
      <c r="R727" s="57">
        <v>0</v>
      </c>
      <c r="S727" s="57">
        <v>0</v>
      </c>
      <c r="T727" s="57">
        <v>0</v>
      </c>
      <c r="U727" s="59">
        <v>475682.25</v>
      </c>
      <c r="V727" s="6"/>
    </row>
    <row r="728" spans="2:22" ht="25.5" customHeight="1">
      <c r="B728" s="1"/>
      <c r="C728" s="53" t="s">
        <v>2778</v>
      </c>
      <c r="D728" s="11"/>
      <c r="E728" s="52">
        <v>0</v>
      </c>
      <c r="F728" s="53">
        <v>0</v>
      </c>
      <c r="G728" s="53">
        <v>0</v>
      </c>
      <c r="H728" s="53">
        <v>0</v>
      </c>
      <c r="I728" s="60">
        <v>0</v>
      </c>
      <c r="J728" s="11"/>
      <c r="K728" s="52">
        <v>0</v>
      </c>
      <c r="L728" s="53">
        <v>0</v>
      </c>
      <c r="M728" s="53">
        <v>0</v>
      </c>
      <c r="N728" s="53">
        <v>0</v>
      </c>
      <c r="O728" s="60">
        <v>0</v>
      </c>
      <c r="P728" s="11"/>
      <c r="Q728" s="52">
        <v>392368.62</v>
      </c>
      <c r="R728" s="53">
        <v>0</v>
      </c>
      <c r="S728" s="53">
        <v>0</v>
      </c>
      <c r="T728" s="53">
        <v>0</v>
      </c>
      <c r="U728" s="60">
        <v>392368.62</v>
      </c>
      <c r="V728" s="6"/>
    </row>
    <row r="729" spans="2:22" ht="25.5" customHeight="1">
      <c r="B729" s="1"/>
      <c r="C729" s="57" t="s">
        <v>2779</v>
      </c>
      <c r="D729" s="12"/>
      <c r="E729" s="56">
        <v>0</v>
      </c>
      <c r="F729" s="57">
        <v>0</v>
      </c>
      <c r="G729" s="57">
        <v>0</v>
      </c>
      <c r="H729" s="57">
        <v>0</v>
      </c>
      <c r="I729" s="59">
        <v>0</v>
      </c>
      <c r="J729" s="12"/>
      <c r="K729" s="56">
        <v>0</v>
      </c>
      <c r="L729" s="57">
        <v>0</v>
      </c>
      <c r="M729" s="57">
        <v>0</v>
      </c>
      <c r="N729" s="57">
        <v>0</v>
      </c>
      <c r="O729" s="59">
        <v>0</v>
      </c>
      <c r="P729" s="12"/>
      <c r="Q729" s="56">
        <v>83313.63</v>
      </c>
      <c r="R729" s="57">
        <v>0</v>
      </c>
      <c r="S729" s="57">
        <v>0</v>
      </c>
      <c r="T729" s="57">
        <v>0</v>
      </c>
      <c r="U729" s="59">
        <v>83313.63</v>
      </c>
      <c r="V729" s="6"/>
    </row>
    <row r="730" spans="2:22">
      <c r="B730" s="1"/>
      <c r="C730" s="53" t="s">
        <v>2780</v>
      </c>
      <c r="D730" s="11"/>
      <c r="E730" s="52">
        <v>138347865567.45999</v>
      </c>
      <c r="F730" s="53">
        <v>0</v>
      </c>
      <c r="G730" s="53">
        <v>0</v>
      </c>
      <c r="H730" s="53">
        <v>-2962290272.8699999</v>
      </c>
      <c r="I730" s="60">
        <v>135385575294.59</v>
      </c>
      <c r="J730" s="11"/>
      <c r="K730" s="52">
        <v>5150993913.6199999</v>
      </c>
      <c r="L730" s="53">
        <v>0</v>
      </c>
      <c r="M730" s="53">
        <v>0</v>
      </c>
      <c r="N730" s="53">
        <v>3620910.34</v>
      </c>
      <c r="O730" s="60">
        <v>5147373003.2799997</v>
      </c>
      <c r="P730" s="11"/>
      <c r="Q730" s="52">
        <v>4070156753.8899999</v>
      </c>
      <c r="R730" s="53">
        <v>73.58</v>
      </c>
      <c r="S730" s="53">
        <v>8518.1299999999992</v>
      </c>
      <c r="T730" s="53">
        <v>567960617.64999998</v>
      </c>
      <c r="U730" s="60">
        <v>3502187544.5300002</v>
      </c>
      <c r="V730" s="6"/>
    </row>
    <row r="731" spans="2:22">
      <c r="B731" s="1"/>
      <c r="C731" s="57" t="s">
        <v>2781</v>
      </c>
      <c r="D731" s="12"/>
      <c r="E731" s="56">
        <v>0</v>
      </c>
      <c r="F731" s="57">
        <v>0</v>
      </c>
      <c r="G731" s="57">
        <v>0</v>
      </c>
      <c r="H731" s="57">
        <v>0</v>
      </c>
      <c r="I731" s="59">
        <v>0</v>
      </c>
      <c r="J731" s="12"/>
      <c r="K731" s="56">
        <v>7.7</v>
      </c>
      <c r="L731" s="57">
        <v>0</v>
      </c>
      <c r="M731" s="57">
        <v>0</v>
      </c>
      <c r="N731" s="57">
        <v>0</v>
      </c>
      <c r="O731" s="59">
        <v>7.7</v>
      </c>
      <c r="P731" s="12"/>
      <c r="Q731" s="56">
        <v>48750</v>
      </c>
      <c r="R731" s="57">
        <v>0</v>
      </c>
      <c r="S731" s="57">
        <v>0</v>
      </c>
      <c r="T731" s="57">
        <v>0</v>
      </c>
      <c r="U731" s="59">
        <v>48750</v>
      </c>
      <c r="V731" s="6"/>
    </row>
    <row r="732" spans="2:22">
      <c r="B732" s="1"/>
      <c r="C732" s="53" t="s">
        <v>2782</v>
      </c>
      <c r="D732" s="11"/>
      <c r="E732" s="52">
        <v>47386639807.449997</v>
      </c>
      <c r="F732" s="53">
        <v>0</v>
      </c>
      <c r="G732" s="53">
        <v>0</v>
      </c>
      <c r="H732" s="53">
        <v>0</v>
      </c>
      <c r="I732" s="60">
        <v>47386639807.449997</v>
      </c>
      <c r="J732" s="11"/>
      <c r="K732" s="52">
        <v>0</v>
      </c>
      <c r="L732" s="53">
        <v>0</v>
      </c>
      <c r="M732" s="53">
        <v>0</v>
      </c>
      <c r="N732" s="53">
        <v>0</v>
      </c>
      <c r="O732" s="60">
        <v>0</v>
      </c>
      <c r="P732" s="11"/>
      <c r="Q732" s="52">
        <v>0</v>
      </c>
      <c r="R732" s="53">
        <v>0</v>
      </c>
      <c r="S732" s="53">
        <v>0</v>
      </c>
      <c r="T732" s="53">
        <v>0</v>
      </c>
      <c r="U732" s="60">
        <v>0</v>
      </c>
      <c r="V732" s="6"/>
    </row>
    <row r="733" spans="2:22" ht="25.5" customHeight="1">
      <c r="B733" s="1"/>
      <c r="C733" s="57" t="s">
        <v>2783</v>
      </c>
      <c r="D733" s="12"/>
      <c r="E733" s="56">
        <v>0</v>
      </c>
      <c r="F733" s="57">
        <v>0</v>
      </c>
      <c r="G733" s="57">
        <v>0</v>
      </c>
      <c r="H733" s="57">
        <v>0</v>
      </c>
      <c r="I733" s="59">
        <v>0</v>
      </c>
      <c r="J733" s="12"/>
      <c r="K733" s="56">
        <v>0</v>
      </c>
      <c r="L733" s="57">
        <v>0</v>
      </c>
      <c r="M733" s="57">
        <v>0</v>
      </c>
      <c r="N733" s="57">
        <v>0</v>
      </c>
      <c r="O733" s="59">
        <v>0</v>
      </c>
      <c r="P733" s="12"/>
      <c r="Q733" s="56">
        <v>0</v>
      </c>
      <c r="R733" s="57">
        <v>0</v>
      </c>
      <c r="S733" s="57">
        <v>0</v>
      </c>
      <c r="T733" s="57">
        <v>0</v>
      </c>
      <c r="U733" s="59">
        <v>0</v>
      </c>
      <c r="V733" s="6"/>
    </row>
    <row r="734" spans="2:22">
      <c r="B734" s="1"/>
      <c r="C734" s="53" t="s">
        <v>2784</v>
      </c>
      <c r="D734" s="11"/>
      <c r="E734" s="52">
        <v>47386639807.449997</v>
      </c>
      <c r="F734" s="53">
        <v>0</v>
      </c>
      <c r="G734" s="53">
        <v>0</v>
      </c>
      <c r="H734" s="53">
        <v>0</v>
      </c>
      <c r="I734" s="60">
        <v>47386639807.449997</v>
      </c>
      <c r="J734" s="11"/>
      <c r="K734" s="52">
        <v>0</v>
      </c>
      <c r="L734" s="53">
        <v>0</v>
      </c>
      <c r="M734" s="53">
        <v>0</v>
      </c>
      <c r="N734" s="53">
        <v>0</v>
      </c>
      <c r="O734" s="60">
        <v>0</v>
      </c>
      <c r="P734" s="11"/>
      <c r="Q734" s="52">
        <v>0</v>
      </c>
      <c r="R734" s="53">
        <v>0</v>
      </c>
      <c r="S734" s="53">
        <v>0</v>
      </c>
      <c r="T734" s="53">
        <v>0</v>
      </c>
      <c r="U734" s="60">
        <v>0</v>
      </c>
      <c r="V734" s="6"/>
    </row>
    <row r="735" spans="2:22">
      <c r="B735" s="1"/>
      <c r="C735" s="57" t="s">
        <v>2785</v>
      </c>
      <c r="D735" s="12"/>
      <c r="E735" s="56">
        <v>90961225760.009995</v>
      </c>
      <c r="F735" s="57">
        <v>0</v>
      </c>
      <c r="G735" s="57">
        <v>0</v>
      </c>
      <c r="H735" s="57">
        <v>-2962290272.8699999</v>
      </c>
      <c r="I735" s="59">
        <v>87998935487.139999</v>
      </c>
      <c r="J735" s="12"/>
      <c r="K735" s="56">
        <v>0</v>
      </c>
      <c r="L735" s="57">
        <v>0</v>
      </c>
      <c r="M735" s="57">
        <v>0</v>
      </c>
      <c r="N735" s="57">
        <v>0</v>
      </c>
      <c r="O735" s="59">
        <v>0</v>
      </c>
      <c r="P735" s="12"/>
      <c r="Q735" s="56">
        <v>1804428.4</v>
      </c>
      <c r="R735" s="57">
        <v>0</v>
      </c>
      <c r="S735" s="57">
        <v>0</v>
      </c>
      <c r="T735" s="57">
        <v>2810.86</v>
      </c>
      <c r="U735" s="59">
        <v>1801617.54</v>
      </c>
      <c r="V735" s="6"/>
    </row>
    <row r="736" spans="2:22">
      <c r="B736" s="1"/>
      <c r="C736" s="53" t="s">
        <v>2786</v>
      </c>
      <c r="D736" s="11"/>
      <c r="E736" s="52">
        <v>0</v>
      </c>
      <c r="F736" s="53">
        <v>0</v>
      </c>
      <c r="G736" s="53">
        <v>0</v>
      </c>
      <c r="H736" s="53">
        <v>0</v>
      </c>
      <c r="I736" s="60">
        <v>0</v>
      </c>
      <c r="J736" s="11"/>
      <c r="K736" s="52">
        <v>0</v>
      </c>
      <c r="L736" s="53">
        <v>0</v>
      </c>
      <c r="M736" s="53">
        <v>0</v>
      </c>
      <c r="N736" s="53">
        <v>0</v>
      </c>
      <c r="O736" s="60">
        <v>0</v>
      </c>
      <c r="P736" s="11"/>
      <c r="Q736" s="52">
        <v>0</v>
      </c>
      <c r="R736" s="53">
        <v>0</v>
      </c>
      <c r="S736" s="53">
        <v>0</v>
      </c>
      <c r="T736" s="53">
        <v>0</v>
      </c>
      <c r="U736" s="60">
        <v>0</v>
      </c>
      <c r="V736" s="6"/>
    </row>
    <row r="737" spans="2:22">
      <c r="B737" s="1"/>
      <c r="C737" s="57" t="s">
        <v>2787</v>
      </c>
      <c r="D737" s="12"/>
      <c r="E737" s="56">
        <v>0</v>
      </c>
      <c r="F737" s="57">
        <v>0</v>
      </c>
      <c r="G737" s="57">
        <v>0</v>
      </c>
      <c r="H737" s="57">
        <v>0</v>
      </c>
      <c r="I737" s="59">
        <v>0</v>
      </c>
      <c r="J737" s="12"/>
      <c r="K737" s="56">
        <v>5150993905.9200001</v>
      </c>
      <c r="L737" s="57">
        <v>0</v>
      </c>
      <c r="M737" s="57">
        <v>0</v>
      </c>
      <c r="N737" s="57">
        <v>3620910.34</v>
      </c>
      <c r="O737" s="59">
        <v>5147372995.5799999</v>
      </c>
      <c r="P737" s="12"/>
      <c r="Q737" s="56">
        <v>4068303575.4899998</v>
      </c>
      <c r="R737" s="57">
        <v>73.58</v>
      </c>
      <c r="S737" s="57">
        <v>8518.1299999999992</v>
      </c>
      <c r="T737" s="57">
        <v>567957806.78999996</v>
      </c>
      <c r="U737" s="59">
        <v>3500337176.9899998</v>
      </c>
      <c r="V737" s="6"/>
    </row>
    <row r="738" spans="2:22">
      <c r="B738" s="1"/>
      <c r="C738" s="53" t="s">
        <v>2788</v>
      </c>
      <c r="D738" s="11"/>
      <c r="E738" s="52">
        <v>0</v>
      </c>
      <c r="F738" s="53">
        <v>0</v>
      </c>
      <c r="G738" s="53">
        <v>0</v>
      </c>
      <c r="H738" s="53">
        <v>0</v>
      </c>
      <c r="I738" s="60">
        <v>0</v>
      </c>
      <c r="J738" s="11"/>
      <c r="K738" s="52">
        <v>5098818562.8000002</v>
      </c>
      <c r="L738" s="53">
        <v>0</v>
      </c>
      <c r="M738" s="53">
        <v>0</v>
      </c>
      <c r="N738" s="53">
        <v>3620910.34</v>
      </c>
      <c r="O738" s="60">
        <v>5095197652.46</v>
      </c>
      <c r="P738" s="11"/>
      <c r="Q738" s="52">
        <v>2418220839.5</v>
      </c>
      <c r="R738" s="53">
        <v>73.58</v>
      </c>
      <c r="S738" s="53">
        <v>8518.1299999999992</v>
      </c>
      <c r="T738" s="53">
        <v>567957806.78999996</v>
      </c>
      <c r="U738" s="60">
        <v>1850254441</v>
      </c>
      <c r="V738" s="6"/>
    </row>
    <row r="739" spans="2:22" ht="25.5" customHeight="1">
      <c r="B739" s="1"/>
      <c r="C739" s="57" t="s">
        <v>2789</v>
      </c>
      <c r="D739" s="12"/>
      <c r="E739" s="56">
        <v>0</v>
      </c>
      <c r="F739" s="57">
        <v>0</v>
      </c>
      <c r="G739" s="57">
        <v>0</v>
      </c>
      <c r="H739" s="57">
        <v>0</v>
      </c>
      <c r="I739" s="59">
        <v>0</v>
      </c>
      <c r="J739" s="12"/>
      <c r="K739" s="56">
        <v>52175343.119999997</v>
      </c>
      <c r="L739" s="57">
        <v>0</v>
      </c>
      <c r="M739" s="57">
        <v>0</v>
      </c>
      <c r="N739" s="57">
        <v>0</v>
      </c>
      <c r="O739" s="59">
        <v>52175343.119999997</v>
      </c>
      <c r="P739" s="12"/>
      <c r="Q739" s="56">
        <v>1650082735.99</v>
      </c>
      <c r="R739" s="57">
        <v>0</v>
      </c>
      <c r="S739" s="57">
        <v>0</v>
      </c>
      <c r="T739" s="57">
        <v>0</v>
      </c>
      <c r="U739" s="59">
        <v>1650082735.99</v>
      </c>
      <c r="V739" s="6"/>
    </row>
    <row r="740" spans="2:22">
      <c r="B740" s="1"/>
      <c r="C740" s="53" t="s">
        <v>2790</v>
      </c>
      <c r="D740" s="11"/>
      <c r="E740" s="52">
        <v>32072147229.950001</v>
      </c>
      <c r="F740" s="53">
        <v>0</v>
      </c>
      <c r="G740" s="53">
        <v>0</v>
      </c>
      <c r="H740" s="53">
        <v>-97975942.849999994</v>
      </c>
      <c r="I740" s="60">
        <v>31974171287.099998</v>
      </c>
      <c r="J740" s="11"/>
      <c r="K740" s="52">
        <v>104149076485.77</v>
      </c>
      <c r="L740" s="53">
        <v>0</v>
      </c>
      <c r="M740" s="53">
        <v>0</v>
      </c>
      <c r="N740" s="53">
        <v>3041540.28</v>
      </c>
      <c r="O740" s="60">
        <v>104146034945.49001</v>
      </c>
      <c r="P740" s="11"/>
      <c r="Q740" s="52">
        <v>28862008189.080002</v>
      </c>
      <c r="R740" s="53">
        <v>13931547.43</v>
      </c>
      <c r="S740" s="53">
        <v>6008663.2300000004</v>
      </c>
      <c r="T740" s="53">
        <v>12781616.189999999</v>
      </c>
      <c r="U740" s="60">
        <v>28829286362.23</v>
      </c>
      <c r="V740" s="6"/>
    </row>
    <row r="741" spans="2:22">
      <c r="B741" s="1"/>
      <c r="C741" s="57" t="s">
        <v>2791</v>
      </c>
      <c r="D741" s="12"/>
      <c r="E741" s="56">
        <v>29858877339.990002</v>
      </c>
      <c r="F741" s="57">
        <v>0</v>
      </c>
      <c r="G741" s="57">
        <v>0</v>
      </c>
      <c r="H741" s="57">
        <v>-6688921.6100000003</v>
      </c>
      <c r="I741" s="59">
        <v>29852188418.380001</v>
      </c>
      <c r="J741" s="12"/>
      <c r="K741" s="56">
        <v>103029010832.48</v>
      </c>
      <c r="L741" s="57">
        <v>0</v>
      </c>
      <c r="M741" s="57">
        <v>0</v>
      </c>
      <c r="N741" s="57">
        <v>2865028.98</v>
      </c>
      <c r="O741" s="59">
        <v>103026145803.5</v>
      </c>
      <c r="P741" s="12"/>
      <c r="Q741" s="56">
        <v>28205280808.689999</v>
      </c>
      <c r="R741" s="57">
        <v>13931547.43</v>
      </c>
      <c r="S741" s="57">
        <v>6008661.2300000004</v>
      </c>
      <c r="T741" s="57">
        <v>12781616.189999999</v>
      </c>
      <c r="U741" s="59">
        <v>28172558983.84</v>
      </c>
      <c r="V741" s="6"/>
    </row>
    <row r="742" spans="2:22">
      <c r="B742" s="1"/>
      <c r="C742" s="53" t="s">
        <v>2792</v>
      </c>
      <c r="D742" s="11"/>
      <c r="E742" s="52">
        <v>4261305.3099999996</v>
      </c>
      <c r="F742" s="53">
        <v>0</v>
      </c>
      <c r="G742" s="53">
        <v>0</v>
      </c>
      <c r="H742" s="53">
        <v>-889667.34</v>
      </c>
      <c r="I742" s="60">
        <v>3371637.97</v>
      </c>
      <c r="J742" s="11"/>
      <c r="K742" s="52">
        <v>32613909.609999999</v>
      </c>
      <c r="L742" s="53">
        <v>0</v>
      </c>
      <c r="M742" s="53">
        <v>0</v>
      </c>
      <c r="N742" s="53">
        <v>24289.35</v>
      </c>
      <c r="O742" s="60">
        <v>32589620.260000002</v>
      </c>
      <c r="P742" s="11"/>
      <c r="Q742" s="52">
        <v>32753985.859999999</v>
      </c>
      <c r="R742" s="53">
        <v>0</v>
      </c>
      <c r="S742" s="53">
        <v>0</v>
      </c>
      <c r="T742" s="53">
        <v>707332.46</v>
      </c>
      <c r="U742" s="60">
        <v>32046653.399999999</v>
      </c>
      <c r="V742" s="6"/>
    </row>
    <row r="743" spans="2:22">
      <c r="B743" s="1"/>
      <c r="C743" s="57" t="s">
        <v>2793</v>
      </c>
      <c r="D743" s="12"/>
      <c r="E743" s="56">
        <v>19367381226.139999</v>
      </c>
      <c r="F743" s="57">
        <v>0</v>
      </c>
      <c r="G743" s="57">
        <v>0</v>
      </c>
      <c r="H743" s="57">
        <v>-50523.54</v>
      </c>
      <c r="I743" s="59">
        <v>19367330702.599998</v>
      </c>
      <c r="J743" s="12"/>
      <c r="K743" s="56">
        <v>71058936319.059998</v>
      </c>
      <c r="L743" s="57">
        <v>0</v>
      </c>
      <c r="M743" s="57">
        <v>0</v>
      </c>
      <c r="N743" s="57">
        <v>2835942.39</v>
      </c>
      <c r="O743" s="59">
        <v>71056100376.669998</v>
      </c>
      <c r="P743" s="12"/>
      <c r="Q743" s="56">
        <v>22700932796.279999</v>
      </c>
      <c r="R743" s="57">
        <v>13924022.869999999</v>
      </c>
      <c r="S743" s="57">
        <v>3380288.92</v>
      </c>
      <c r="T743" s="57">
        <v>11966201.4</v>
      </c>
      <c r="U743" s="59">
        <v>22671662283.09</v>
      </c>
      <c r="V743" s="6"/>
    </row>
    <row r="744" spans="2:22">
      <c r="B744" s="1"/>
      <c r="C744" s="53" t="s">
        <v>2794</v>
      </c>
      <c r="D744" s="11"/>
      <c r="E744" s="52">
        <v>19367361428.779999</v>
      </c>
      <c r="F744" s="53">
        <v>0</v>
      </c>
      <c r="G744" s="53">
        <v>0</v>
      </c>
      <c r="H744" s="53">
        <v>-50248.76</v>
      </c>
      <c r="I744" s="60">
        <v>19367311180.02</v>
      </c>
      <c r="J744" s="11"/>
      <c r="K744" s="52">
        <v>71058936319.059998</v>
      </c>
      <c r="L744" s="53">
        <v>0</v>
      </c>
      <c r="M744" s="53">
        <v>0</v>
      </c>
      <c r="N744" s="53">
        <v>2835942.39</v>
      </c>
      <c r="O744" s="60">
        <v>71056100376.669998</v>
      </c>
      <c r="P744" s="11"/>
      <c r="Q744" s="52">
        <v>22677315358.23</v>
      </c>
      <c r="R744" s="53">
        <v>13924022.869999999</v>
      </c>
      <c r="S744" s="53">
        <v>3380288.92</v>
      </c>
      <c r="T744" s="53">
        <v>11963343.09</v>
      </c>
      <c r="U744" s="60">
        <v>22648047703.349998</v>
      </c>
      <c r="V744" s="6"/>
    </row>
    <row r="745" spans="2:22" ht="25.5" customHeight="1">
      <c r="B745" s="1"/>
      <c r="C745" s="57" t="s">
        <v>2795</v>
      </c>
      <c r="D745" s="12"/>
      <c r="E745" s="56">
        <v>0</v>
      </c>
      <c r="F745" s="57">
        <v>0</v>
      </c>
      <c r="G745" s="57">
        <v>0</v>
      </c>
      <c r="H745" s="57">
        <v>0</v>
      </c>
      <c r="I745" s="59">
        <v>0</v>
      </c>
      <c r="J745" s="12"/>
      <c r="K745" s="56">
        <v>0</v>
      </c>
      <c r="L745" s="57">
        <v>0</v>
      </c>
      <c r="M745" s="57">
        <v>0</v>
      </c>
      <c r="N745" s="57">
        <v>0</v>
      </c>
      <c r="O745" s="59">
        <v>0</v>
      </c>
      <c r="P745" s="12"/>
      <c r="Q745" s="56">
        <v>88826030.609999999</v>
      </c>
      <c r="R745" s="57">
        <v>0</v>
      </c>
      <c r="S745" s="57">
        <v>0</v>
      </c>
      <c r="T745" s="57">
        <v>0</v>
      </c>
      <c r="U745" s="59">
        <v>88826030.609999999</v>
      </c>
      <c r="V745" s="6"/>
    </row>
    <row r="746" spans="2:22" ht="38.25" customHeight="1">
      <c r="B746" s="1"/>
      <c r="C746" s="53" t="s">
        <v>2796</v>
      </c>
      <c r="D746" s="11"/>
      <c r="E746" s="52">
        <v>172705.27</v>
      </c>
      <c r="F746" s="53">
        <v>0</v>
      </c>
      <c r="G746" s="53">
        <v>0</v>
      </c>
      <c r="H746" s="53">
        <v>111.93</v>
      </c>
      <c r="I746" s="60">
        <v>172817.2</v>
      </c>
      <c r="J746" s="11"/>
      <c r="K746" s="52">
        <v>0</v>
      </c>
      <c r="L746" s="53">
        <v>0</v>
      </c>
      <c r="M746" s="53">
        <v>0</v>
      </c>
      <c r="N746" s="53">
        <v>0</v>
      </c>
      <c r="O746" s="60">
        <v>0</v>
      </c>
      <c r="P746" s="11"/>
      <c r="Q746" s="52">
        <v>0</v>
      </c>
      <c r="R746" s="53">
        <v>0</v>
      </c>
      <c r="S746" s="53">
        <v>0</v>
      </c>
      <c r="T746" s="53">
        <v>0</v>
      </c>
      <c r="U746" s="60">
        <v>0</v>
      </c>
      <c r="V746" s="6"/>
    </row>
    <row r="747" spans="2:22">
      <c r="B747" s="1"/>
      <c r="C747" s="57" t="s">
        <v>2797</v>
      </c>
      <c r="D747" s="12"/>
      <c r="E747" s="56">
        <v>0</v>
      </c>
      <c r="F747" s="57">
        <v>0</v>
      </c>
      <c r="G747" s="57">
        <v>0</v>
      </c>
      <c r="H747" s="57">
        <v>0</v>
      </c>
      <c r="I747" s="59">
        <v>0</v>
      </c>
      <c r="J747" s="12"/>
      <c r="K747" s="56">
        <v>0</v>
      </c>
      <c r="L747" s="57">
        <v>0</v>
      </c>
      <c r="M747" s="57">
        <v>0</v>
      </c>
      <c r="N747" s="57">
        <v>0</v>
      </c>
      <c r="O747" s="59">
        <v>0</v>
      </c>
      <c r="P747" s="12"/>
      <c r="Q747" s="56">
        <v>0</v>
      </c>
      <c r="R747" s="57">
        <v>0</v>
      </c>
      <c r="S747" s="57">
        <v>0</v>
      </c>
      <c r="T747" s="57">
        <v>0</v>
      </c>
      <c r="U747" s="59">
        <v>0</v>
      </c>
      <c r="V747" s="6"/>
    </row>
    <row r="748" spans="2:22" ht="25.5" customHeight="1">
      <c r="B748" s="1"/>
      <c r="C748" s="53" t="s">
        <v>2798</v>
      </c>
      <c r="D748" s="11"/>
      <c r="E748" s="52">
        <v>0</v>
      </c>
      <c r="F748" s="53">
        <v>0</v>
      </c>
      <c r="G748" s="53">
        <v>0</v>
      </c>
      <c r="H748" s="53">
        <v>0</v>
      </c>
      <c r="I748" s="60">
        <v>0</v>
      </c>
      <c r="J748" s="11"/>
      <c r="K748" s="52">
        <v>401032015.31999999</v>
      </c>
      <c r="L748" s="53">
        <v>0</v>
      </c>
      <c r="M748" s="53">
        <v>0</v>
      </c>
      <c r="N748" s="53">
        <v>0</v>
      </c>
      <c r="O748" s="60">
        <v>401032015.31999999</v>
      </c>
      <c r="P748" s="11"/>
      <c r="Q748" s="52">
        <v>75411810.629999995</v>
      </c>
      <c r="R748" s="53">
        <v>0</v>
      </c>
      <c r="S748" s="53">
        <v>0</v>
      </c>
      <c r="T748" s="53">
        <v>38413.22</v>
      </c>
      <c r="U748" s="60">
        <v>75373397.409999996</v>
      </c>
      <c r="V748" s="6"/>
    </row>
    <row r="749" spans="2:22">
      <c r="B749" s="1"/>
      <c r="C749" s="57" t="s">
        <v>2799</v>
      </c>
      <c r="D749" s="12"/>
      <c r="E749" s="56">
        <v>0</v>
      </c>
      <c r="F749" s="57">
        <v>0</v>
      </c>
      <c r="G749" s="57">
        <v>0</v>
      </c>
      <c r="H749" s="57">
        <v>0</v>
      </c>
      <c r="I749" s="59">
        <v>0</v>
      </c>
      <c r="J749" s="12"/>
      <c r="K749" s="56">
        <v>137634833.46000001</v>
      </c>
      <c r="L749" s="57">
        <v>0</v>
      </c>
      <c r="M749" s="57">
        <v>0</v>
      </c>
      <c r="N749" s="57">
        <v>0</v>
      </c>
      <c r="O749" s="59">
        <v>137634833.46000001</v>
      </c>
      <c r="P749" s="12"/>
      <c r="Q749" s="56">
        <v>21107720.68</v>
      </c>
      <c r="R749" s="57">
        <v>0</v>
      </c>
      <c r="S749" s="57">
        <v>0</v>
      </c>
      <c r="T749" s="57">
        <v>38413.22</v>
      </c>
      <c r="U749" s="59">
        <v>21069307.460000001</v>
      </c>
      <c r="V749" s="6"/>
    </row>
    <row r="750" spans="2:22">
      <c r="B750" s="1"/>
      <c r="C750" s="53" t="s">
        <v>2800</v>
      </c>
      <c r="D750" s="11"/>
      <c r="E750" s="52">
        <v>0</v>
      </c>
      <c r="F750" s="53">
        <v>0</v>
      </c>
      <c r="G750" s="53">
        <v>0</v>
      </c>
      <c r="H750" s="53">
        <v>0</v>
      </c>
      <c r="I750" s="60">
        <v>0</v>
      </c>
      <c r="J750" s="11"/>
      <c r="K750" s="52">
        <v>0</v>
      </c>
      <c r="L750" s="53">
        <v>0</v>
      </c>
      <c r="M750" s="53">
        <v>0</v>
      </c>
      <c r="N750" s="53">
        <v>0</v>
      </c>
      <c r="O750" s="60">
        <v>0</v>
      </c>
      <c r="P750" s="11"/>
      <c r="Q750" s="52">
        <v>5092487.49</v>
      </c>
      <c r="R750" s="53">
        <v>0</v>
      </c>
      <c r="S750" s="53">
        <v>0</v>
      </c>
      <c r="T750" s="53">
        <v>0</v>
      </c>
      <c r="U750" s="60">
        <v>5092487.49</v>
      </c>
      <c r="V750" s="6"/>
    </row>
    <row r="751" spans="2:22">
      <c r="B751" s="1"/>
      <c r="C751" s="57" t="s">
        <v>2801</v>
      </c>
      <c r="D751" s="12"/>
      <c r="E751" s="56">
        <v>0</v>
      </c>
      <c r="F751" s="57">
        <v>0</v>
      </c>
      <c r="G751" s="57">
        <v>0</v>
      </c>
      <c r="H751" s="57">
        <v>0</v>
      </c>
      <c r="I751" s="59">
        <v>0</v>
      </c>
      <c r="J751" s="12"/>
      <c r="K751" s="56">
        <v>4444018.78</v>
      </c>
      <c r="L751" s="57">
        <v>0</v>
      </c>
      <c r="M751" s="57">
        <v>0</v>
      </c>
      <c r="N751" s="57">
        <v>0</v>
      </c>
      <c r="O751" s="59">
        <v>4444018.78</v>
      </c>
      <c r="P751" s="12"/>
      <c r="Q751" s="56">
        <v>29465002.190000001</v>
      </c>
      <c r="R751" s="57">
        <v>0</v>
      </c>
      <c r="S751" s="57">
        <v>0</v>
      </c>
      <c r="T751" s="57">
        <v>0</v>
      </c>
      <c r="U751" s="59">
        <v>29465002.190000001</v>
      </c>
      <c r="V751" s="6"/>
    </row>
    <row r="752" spans="2:22">
      <c r="B752" s="1"/>
      <c r="C752" s="53" t="s">
        <v>2802</v>
      </c>
      <c r="D752" s="11"/>
      <c r="E752" s="52">
        <v>0</v>
      </c>
      <c r="F752" s="53">
        <v>0</v>
      </c>
      <c r="G752" s="53">
        <v>0</v>
      </c>
      <c r="H752" s="53">
        <v>0</v>
      </c>
      <c r="I752" s="60">
        <v>0</v>
      </c>
      <c r="J752" s="11"/>
      <c r="K752" s="52">
        <v>0</v>
      </c>
      <c r="L752" s="53">
        <v>0</v>
      </c>
      <c r="M752" s="53">
        <v>0</v>
      </c>
      <c r="N752" s="53">
        <v>0</v>
      </c>
      <c r="O752" s="60">
        <v>0</v>
      </c>
      <c r="P752" s="11"/>
      <c r="Q752" s="52">
        <v>0</v>
      </c>
      <c r="R752" s="53">
        <v>0</v>
      </c>
      <c r="S752" s="53">
        <v>0</v>
      </c>
      <c r="T752" s="53">
        <v>0</v>
      </c>
      <c r="U752" s="60">
        <v>0</v>
      </c>
      <c r="V752" s="6"/>
    </row>
    <row r="753" spans="2:22" ht="25.5" customHeight="1">
      <c r="B753" s="1"/>
      <c r="C753" s="57" t="s">
        <v>2803</v>
      </c>
      <c r="D753" s="12"/>
      <c r="E753" s="56">
        <v>0</v>
      </c>
      <c r="F753" s="57">
        <v>0</v>
      </c>
      <c r="G753" s="57">
        <v>0</v>
      </c>
      <c r="H753" s="57">
        <v>0</v>
      </c>
      <c r="I753" s="59">
        <v>0</v>
      </c>
      <c r="J753" s="12"/>
      <c r="K753" s="56">
        <v>258953163.08000001</v>
      </c>
      <c r="L753" s="57">
        <v>0</v>
      </c>
      <c r="M753" s="57">
        <v>0</v>
      </c>
      <c r="N753" s="57">
        <v>0</v>
      </c>
      <c r="O753" s="59">
        <v>258953163.08000001</v>
      </c>
      <c r="P753" s="12"/>
      <c r="Q753" s="56">
        <v>19746600.27</v>
      </c>
      <c r="R753" s="57">
        <v>0</v>
      </c>
      <c r="S753" s="57">
        <v>0</v>
      </c>
      <c r="T753" s="57">
        <v>0</v>
      </c>
      <c r="U753" s="59">
        <v>19746600.27</v>
      </c>
      <c r="V753" s="6"/>
    </row>
    <row r="754" spans="2:22" ht="25.5" customHeight="1">
      <c r="B754" s="1"/>
      <c r="C754" s="53" t="s">
        <v>2804</v>
      </c>
      <c r="D754" s="11"/>
      <c r="E754" s="52">
        <v>19367188723.509998</v>
      </c>
      <c r="F754" s="53">
        <v>0</v>
      </c>
      <c r="G754" s="53">
        <v>0</v>
      </c>
      <c r="H754" s="53">
        <v>-50360.69</v>
      </c>
      <c r="I754" s="60">
        <v>19367138362.82</v>
      </c>
      <c r="J754" s="11"/>
      <c r="K754" s="52">
        <v>0</v>
      </c>
      <c r="L754" s="53">
        <v>0</v>
      </c>
      <c r="M754" s="53">
        <v>0</v>
      </c>
      <c r="N754" s="53">
        <v>0</v>
      </c>
      <c r="O754" s="60">
        <v>0</v>
      </c>
      <c r="P754" s="11"/>
      <c r="Q754" s="52">
        <v>677274568.61000001</v>
      </c>
      <c r="R754" s="53">
        <v>6247075.4699999997</v>
      </c>
      <c r="S754" s="53">
        <v>0</v>
      </c>
      <c r="T754" s="53">
        <v>5448.59</v>
      </c>
      <c r="U754" s="60">
        <v>671022044.54999995</v>
      </c>
      <c r="V754" s="6"/>
    </row>
    <row r="755" spans="2:22">
      <c r="B755" s="1"/>
      <c r="C755" s="57" t="s">
        <v>2805</v>
      </c>
      <c r="D755" s="12"/>
      <c r="E755" s="56">
        <v>0</v>
      </c>
      <c r="F755" s="57">
        <v>0</v>
      </c>
      <c r="G755" s="57">
        <v>0</v>
      </c>
      <c r="H755" s="57">
        <v>0</v>
      </c>
      <c r="I755" s="59">
        <v>0</v>
      </c>
      <c r="J755" s="12"/>
      <c r="K755" s="56">
        <v>0</v>
      </c>
      <c r="L755" s="57">
        <v>0</v>
      </c>
      <c r="M755" s="57">
        <v>0</v>
      </c>
      <c r="N755" s="57">
        <v>0</v>
      </c>
      <c r="O755" s="59">
        <v>0</v>
      </c>
      <c r="P755" s="12"/>
      <c r="Q755" s="56">
        <v>169886454.88999999</v>
      </c>
      <c r="R755" s="57">
        <v>2335051.9500000002</v>
      </c>
      <c r="S755" s="57">
        <v>0</v>
      </c>
      <c r="T755" s="57">
        <v>0</v>
      </c>
      <c r="U755" s="59">
        <v>167551402.94</v>
      </c>
      <c r="V755" s="6"/>
    </row>
    <row r="756" spans="2:22">
      <c r="B756" s="1"/>
      <c r="C756" s="53" t="s">
        <v>2806</v>
      </c>
      <c r="D756" s="11"/>
      <c r="E756" s="52">
        <v>19367188723.509998</v>
      </c>
      <c r="F756" s="53">
        <v>0</v>
      </c>
      <c r="G756" s="53">
        <v>0</v>
      </c>
      <c r="H756" s="53">
        <v>-50360.69</v>
      </c>
      <c r="I756" s="60">
        <v>19367138362.82</v>
      </c>
      <c r="J756" s="11"/>
      <c r="K756" s="52">
        <v>0</v>
      </c>
      <c r="L756" s="53">
        <v>0</v>
      </c>
      <c r="M756" s="53">
        <v>0</v>
      </c>
      <c r="N756" s="53">
        <v>0</v>
      </c>
      <c r="O756" s="60">
        <v>0</v>
      </c>
      <c r="P756" s="11"/>
      <c r="Q756" s="52">
        <v>440250342.35000002</v>
      </c>
      <c r="R756" s="53">
        <v>3912023.52</v>
      </c>
      <c r="S756" s="53">
        <v>0</v>
      </c>
      <c r="T756" s="53">
        <v>5448.59</v>
      </c>
      <c r="U756" s="60">
        <v>436332870.24000001</v>
      </c>
      <c r="V756" s="6"/>
    </row>
    <row r="757" spans="2:22">
      <c r="B757" s="1"/>
      <c r="C757" s="57" t="s">
        <v>2807</v>
      </c>
      <c r="D757" s="12"/>
      <c r="E757" s="56">
        <v>19052860980.560001</v>
      </c>
      <c r="F757" s="57">
        <v>0</v>
      </c>
      <c r="G757" s="57">
        <v>0</v>
      </c>
      <c r="H757" s="57">
        <v>-50342.32</v>
      </c>
      <c r="I757" s="59">
        <v>19052810638.240002</v>
      </c>
      <c r="J757" s="12"/>
      <c r="K757" s="56">
        <v>0</v>
      </c>
      <c r="L757" s="57">
        <v>0</v>
      </c>
      <c r="M757" s="57">
        <v>0</v>
      </c>
      <c r="N757" s="57">
        <v>0</v>
      </c>
      <c r="O757" s="59">
        <v>0</v>
      </c>
      <c r="P757" s="12"/>
      <c r="Q757" s="56">
        <v>439990866.30000001</v>
      </c>
      <c r="R757" s="57">
        <v>3912023.52</v>
      </c>
      <c r="S757" s="57">
        <v>0</v>
      </c>
      <c r="T757" s="57">
        <v>5448.59</v>
      </c>
      <c r="U757" s="59">
        <v>436073394.19</v>
      </c>
      <c r="V757" s="6"/>
    </row>
    <row r="758" spans="2:22" ht="25.5" customHeight="1">
      <c r="B758" s="1"/>
      <c r="C758" s="53" t="s">
        <v>2808</v>
      </c>
      <c r="D758" s="11"/>
      <c r="E758" s="52">
        <v>314327742.94999999</v>
      </c>
      <c r="F758" s="53">
        <v>0</v>
      </c>
      <c r="G758" s="53">
        <v>0</v>
      </c>
      <c r="H758" s="53">
        <v>-18.37</v>
      </c>
      <c r="I758" s="60">
        <v>314327724.57999998</v>
      </c>
      <c r="J758" s="11"/>
      <c r="K758" s="52">
        <v>0</v>
      </c>
      <c r="L758" s="53">
        <v>0</v>
      </c>
      <c r="M758" s="53">
        <v>0</v>
      </c>
      <c r="N758" s="53">
        <v>0</v>
      </c>
      <c r="O758" s="60">
        <v>0</v>
      </c>
      <c r="P758" s="11"/>
      <c r="Q758" s="52">
        <v>259476.05</v>
      </c>
      <c r="R758" s="53">
        <v>0</v>
      </c>
      <c r="S758" s="53">
        <v>0</v>
      </c>
      <c r="T758" s="53">
        <v>0</v>
      </c>
      <c r="U758" s="60">
        <v>259476.05</v>
      </c>
      <c r="V758" s="6"/>
    </row>
    <row r="759" spans="2:22">
      <c r="B759" s="1"/>
      <c r="C759" s="57" t="s">
        <v>2809</v>
      </c>
      <c r="D759" s="12"/>
      <c r="E759" s="56">
        <v>0</v>
      </c>
      <c r="F759" s="57">
        <v>0</v>
      </c>
      <c r="G759" s="57">
        <v>0</v>
      </c>
      <c r="H759" s="57">
        <v>0</v>
      </c>
      <c r="I759" s="59">
        <v>0</v>
      </c>
      <c r="J759" s="12"/>
      <c r="K759" s="56">
        <v>0</v>
      </c>
      <c r="L759" s="57">
        <v>0</v>
      </c>
      <c r="M759" s="57">
        <v>0</v>
      </c>
      <c r="N759" s="57">
        <v>0</v>
      </c>
      <c r="O759" s="59">
        <v>0</v>
      </c>
      <c r="P759" s="12"/>
      <c r="Q759" s="56">
        <v>67137771.370000005</v>
      </c>
      <c r="R759" s="57">
        <v>0</v>
      </c>
      <c r="S759" s="57">
        <v>0</v>
      </c>
      <c r="T759" s="57">
        <v>0</v>
      </c>
      <c r="U759" s="59">
        <v>67137771.370000005</v>
      </c>
      <c r="V759" s="6"/>
    </row>
    <row r="760" spans="2:22">
      <c r="B760" s="1"/>
      <c r="C760" s="53" t="s">
        <v>2810</v>
      </c>
      <c r="D760" s="11"/>
      <c r="E760" s="52">
        <v>0</v>
      </c>
      <c r="F760" s="53">
        <v>0</v>
      </c>
      <c r="G760" s="53">
        <v>0</v>
      </c>
      <c r="H760" s="53">
        <v>0</v>
      </c>
      <c r="I760" s="60">
        <v>0</v>
      </c>
      <c r="J760" s="11"/>
      <c r="K760" s="52">
        <v>1072119762.3</v>
      </c>
      <c r="L760" s="53">
        <v>0</v>
      </c>
      <c r="M760" s="53">
        <v>0</v>
      </c>
      <c r="N760" s="53">
        <v>0</v>
      </c>
      <c r="O760" s="60">
        <v>1072119762.3</v>
      </c>
      <c r="P760" s="11"/>
      <c r="Q760" s="52">
        <v>328927377.85000002</v>
      </c>
      <c r="R760" s="53">
        <v>0</v>
      </c>
      <c r="S760" s="53">
        <v>0</v>
      </c>
      <c r="T760" s="53">
        <v>757388.83</v>
      </c>
      <c r="U760" s="60">
        <v>328169989.01999998</v>
      </c>
      <c r="V760" s="6"/>
    </row>
    <row r="761" spans="2:22" ht="25.5" customHeight="1">
      <c r="B761" s="1"/>
      <c r="C761" s="57" t="s">
        <v>2811</v>
      </c>
      <c r="D761" s="12"/>
      <c r="E761" s="56">
        <v>0</v>
      </c>
      <c r="F761" s="57">
        <v>0</v>
      </c>
      <c r="G761" s="57">
        <v>0</v>
      </c>
      <c r="H761" s="57">
        <v>0</v>
      </c>
      <c r="I761" s="59">
        <v>0</v>
      </c>
      <c r="J761" s="12"/>
      <c r="K761" s="56">
        <v>160628369.18000001</v>
      </c>
      <c r="L761" s="57">
        <v>0</v>
      </c>
      <c r="M761" s="57">
        <v>0</v>
      </c>
      <c r="N761" s="57">
        <v>0</v>
      </c>
      <c r="O761" s="59">
        <v>160628369.18000001</v>
      </c>
      <c r="P761" s="12"/>
      <c r="Q761" s="56">
        <v>0</v>
      </c>
      <c r="R761" s="57">
        <v>0</v>
      </c>
      <c r="S761" s="57">
        <v>0</v>
      </c>
      <c r="T761" s="57">
        <v>0</v>
      </c>
      <c r="U761" s="59">
        <v>0</v>
      </c>
      <c r="V761" s="6"/>
    </row>
    <row r="762" spans="2:22" ht="25.5" customHeight="1">
      <c r="B762" s="1"/>
      <c r="C762" s="53" t="s">
        <v>2812</v>
      </c>
      <c r="D762" s="11"/>
      <c r="E762" s="52">
        <v>0</v>
      </c>
      <c r="F762" s="53">
        <v>0</v>
      </c>
      <c r="G762" s="53">
        <v>0</v>
      </c>
      <c r="H762" s="53">
        <v>0</v>
      </c>
      <c r="I762" s="60">
        <v>0</v>
      </c>
      <c r="J762" s="11"/>
      <c r="K762" s="52">
        <v>160628369.18000001</v>
      </c>
      <c r="L762" s="53">
        <v>0</v>
      </c>
      <c r="M762" s="53">
        <v>0</v>
      </c>
      <c r="N762" s="53">
        <v>0</v>
      </c>
      <c r="O762" s="60">
        <v>160628369.18000001</v>
      </c>
      <c r="P762" s="11"/>
      <c r="Q762" s="52">
        <v>0</v>
      </c>
      <c r="R762" s="53">
        <v>0</v>
      </c>
      <c r="S762" s="53">
        <v>0</v>
      </c>
      <c r="T762" s="53">
        <v>0</v>
      </c>
      <c r="U762" s="60">
        <v>0</v>
      </c>
      <c r="V762" s="6"/>
    </row>
    <row r="763" spans="2:22" ht="25.5" customHeight="1">
      <c r="B763" s="1"/>
      <c r="C763" s="57" t="s">
        <v>2813</v>
      </c>
      <c r="D763" s="12"/>
      <c r="E763" s="56">
        <v>0</v>
      </c>
      <c r="F763" s="57">
        <v>0</v>
      </c>
      <c r="G763" s="57">
        <v>0</v>
      </c>
      <c r="H763" s="57">
        <v>0</v>
      </c>
      <c r="I763" s="59">
        <v>0</v>
      </c>
      <c r="J763" s="12"/>
      <c r="K763" s="56">
        <v>0</v>
      </c>
      <c r="L763" s="57">
        <v>0</v>
      </c>
      <c r="M763" s="57">
        <v>0</v>
      </c>
      <c r="N763" s="57">
        <v>0</v>
      </c>
      <c r="O763" s="59">
        <v>0</v>
      </c>
      <c r="P763" s="12"/>
      <c r="Q763" s="56">
        <v>0</v>
      </c>
      <c r="R763" s="57">
        <v>0</v>
      </c>
      <c r="S763" s="57">
        <v>0</v>
      </c>
      <c r="T763" s="57">
        <v>0</v>
      </c>
      <c r="U763" s="59">
        <v>0</v>
      </c>
      <c r="V763" s="6"/>
    </row>
    <row r="764" spans="2:22" ht="25.5" customHeight="1">
      <c r="B764" s="1"/>
      <c r="C764" s="53" t="s">
        <v>2814</v>
      </c>
      <c r="D764" s="11"/>
      <c r="E764" s="52">
        <v>0</v>
      </c>
      <c r="F764" s="53">
        <v>0</v>
      </c>
      <c r="G764" s="53">
        <v>0</v>
      </c>
      <c r="H764" s="53">
        <v>0</v>
      </c>
      <c r="I764" s="60">
        <v>0</v>
      </c>
      <c r="J764" s="11"/>
      <c r="K764" s="52">
        <v>76352693.069999993</v>
      </c>
      <c r="L764" s="53">
        <v>0</v>
      </c>
      <c r="M764" s="53">
        <v>0</v>
      </c>
      <c r="N764" s="53">
        <v>0</v>
      </c>
      <c r="O764" s="60">
        <v>76352693.069999993</v>
      </c>
      <c r="P764" s="11"/>
      <c r="Q764" s="52">
        <v>0</v>
      </c>
      <c r="R764" s="53">
        <v>0</v>
      </c>
      <c r="S764" s="53">
        <v>0</v>
      </c>
      <c r="T764" s="53">
        <v>0</v>
      </c>
      <c r="U764" s="60">
        <v>0</v>
      </c>
      <c r="V764" s="6"/>
    </row>
    <row r="765" spans="2:22" ht="25.5" customHeight="1">
      <c r="B765" s="1"/>
      <c r="C765" s="57" t="s">
        <v>2815</v>
      </c>
      <c r="D765" s="12"/>
      <c r="E765" s="56">
        <v>0</v>
      </c>
      <c r="F765" s="57">
        <v>0</v>
      </c>
      <c r="G765" s="57">
        <v>0</v>
      </c>
      <c r="H765" s="57">
        <v>0</v>
      </c>
      <c r="I765" s="59">
        <v>0</v>
      </c>
      <c r="J765" s="12"/>
      <c r="K765" s="56">
        <v>76352693.069999993</v>
      </c>
      <c r="L765" s="57">
        <v>0</v>
      </c>
      <c r="M765" s="57">
        <v>0</v>
      </c>
      <c r="N765" s="57">
        <v>0</v>
      </c>
      <c r="O765" s="59">
        <v>76352693.069999993</v>
      </c>
      <c r="P765" s="12"/>
      <c r="Q765" s="56">
        <v>0</v>
      </c>
      <c r="R765" s="57">
        <v>0</v>
      </c>
      <c r="S765" s="57">
        <v>0</v>
      </c>
      <c r="T765" s="57">
        <v>0</v>
      </c>
      <c r="U765" s="59">
        <v>0</v>
      </c>
      <c r="V765" s="6"/>
    </row>
    <row r="766" spans="2:22" ht="25.5" customHeight="1">
      <c r="B766" s="1"/>
      <c r="C766" s="53" t="s">
        <v>2816</v>
      </c>
      <c r="D766" s="11"/>
      <c r="E766" s="52">
        <v>0</v>
      </c>
      <c r="F766" s="53">
        <v>0</v>
      </c>
      <c r="G766" s="53">
        <v>0</v>
      </c>
      <c r="H766" s="53">
        <v>0</v>
      </c>
      <c r="I766" s="60">
        <v>0</v>
      </c>
      <c r="J766" s="11"/>
      <c r="K766" s="52">
        <v>0</v>
      </c>
      <c r="L766" s="53">
        <v>0</v>
      </c>
      <c r="M766" s="53">
        <v>0</v>
      </c>
      <c r="N766" s="53">
        <v>0</v>
      </c>
      <c r="O766" s="60">
        <v>0</v>
      </c>
      <c r="P766" s="11"/>
      <c r="Q766" s="52">
        <v>0</v>
      </c>
      <c r="R766" s="53">
        <v>0</v>
      </c>
      <c r="S766" s="53">
        <v>0</v>
      </c>
      <c r="T766" s="53">
        <v>0</v>
      </c>
      <c r="U766" s="60">
        <v>0</v>
      </c>
      <c r="V766" s="6"/>
    </row>
    <row r="767" spans="2:22" ht="25.5" customHeight="1">
      <c r="B767" s="1"/>
      <c r="C767" s="57" t="s">
        <v>2817</v>
      </c>
      <c r="D767" s="12"/>
      <c r="E767" s="56">
        <v>0</v>
      </c>
      <c r="F767" s="57">
        <v>0</v>
      </c>
      <c r="G767" s="57">
        <v>0</v>
      </c>
      <c r="H767" s="57">
        <v>0</v>
      </c>
      <c r="I767" s="59">
        <v>0</v>
      </c>
      <c r="J767" s="12"/>
      <c r="K767" s="56">
        <v>834804382.96000004</v>
      </c>
      <c r="L767" s="57">
        <v>0</v>
      </c>
      <c r="M767" s="57">
        <v>0</v>
      </c>
      <c r="N767" s="57">
        <v>0</v>
      </c>
      <c r="O767" s="59">
        <v>834804382.96000004</v>
      </c>
      <c r="P767" s="12"/>
      <c r="Q767" s="56">
        <v>298160092.68000001</v>
      </c>
      <c r="R767" s="57">
        <v>0</v>
      </c>
      <c r="S767" s="57">
        <v>0</v>
      </c>
      <c r="T767" s="57">
        <v>146720.15</v>
      </c>
      <c r="U767" s="59">
        <v>298013372.52999997</v>
      </c>
      <c r="V767" s="6"/>
    </row>
    <row r="768" spans="2:22" ht="25.5" customHeight="1">
      <c r="B768" s="1"/>
      <c r="C768" s="53" t="s">
        <v>2818</v>
      </c>
      <c r="D768" s="11"/>
      <c r="E768" s="52">
        <v>0</v>
      </c>
      <c r="F768" s="53">
        <v>0</v>
      </c>
      <c r="G768" s="53">
        <v>0</v>
      </c>
      <c r="H768" s="53">
        <v>0</v>
      </c>
      <c r="I768" s="60">
        <v>0</v>
      </c>
      <c r="J768" s="11"/>
      <c r="K768" s="52">
        <v>834804382.96000004</v>
      </c>
      <c r="L768" s="53">
        <v>0</v>
      </c>
      <c r="M768" s="53">
        <v>0</v>
      </c>
      <c r="N768" s="53">
        <v>0</v>
      </c>
      <c r="O768" s="60">
        <v>834804382.96000004</v>
      </c>
      <c r="P768" s="11"/>
      <c r="Q768" s="52">
        <v>295608907</v>
      </c>
      <c r="R768" s="53">
        <v>0</v>
      </c>
      <c r="S768" s="53">
        <v>0</v>
      </c>
      <c r="T768" s="53">
        <v>146720.15</v>
      </c>
      <c r="U768" s="60">
        <v>295462186.85000002</v>
      </c>
      <c r="V768" s="6"/>
    </row>
    <row r="769" spans="2:22" ht="25.5" customHeight="1">
      <c r="B769" s="1"/>
      <c r="C769" s="57" t="s">
        <v>2819</v>
      </c>
      <c r="D769" s="12"/>
      <c r="E769" s="56">
        <v>0</v>
      </c>
      <c r="F769" s="57">
        <v>0</v>
      </c>
      <c r="G769" s="57">
        <v>0</v>
      </c>
      <c r="H769" s="57">
        <v>0</v>
      </c>
      <c r="I769" s="59">
        <v>0</v>
      </c>
      <c r="J769" s="12"/>
      <c r="K769" s="56">
        <v>0</v>
      </c>
      <c r="L769" s="57">
        <v>0</v>
      </c>
      <c r="M769" s="57">
        <v>0</v>
      </c>
      <c r="N769" s="57">
        <v>0</v>
      </c>
      <c r="O769" s="59">
        <v>0</v>
      </c>
      <c r="P769" s="12"/>
      <c r="Q769" s="56">
        <v>2551185.6800000002</v>
      </c>
      <c r="R769" s="57">
        <v>0</v>
      </c>
      <c r="S769" s="57">
        <v>0</v>
      </c>
      <c r="T769" s="57">
        <v>0</v>
      </c>
      <c r="U769" s="59">
        <v>2551185.6800000002</v>
      </c>
      <c r="V769" s="6"/>
    </row>
    <row r="770" spans="2:22" ht="25.5" customHeight="1">
      <c r="B770" s="1"/>
      <c r="C770" s="53" t="s">
        <v>2820</v>
      </c>
      <c r="D770" s="11"/>
      <c r="E770" s="52">
        <v>0</v>
      </c>
      <c r="F770" s="53">
        <v>0</v>
      </c>
      <c r="G770" s="53">
        <v>0</v>
      </c>
      <c r="H770" s="53">
        <v>0</v>
      </c>
      <c r="I770" s="60">
        <v>0</v>
      </c>
      <c r="J770" s="11"/>
      <c r="K770" s="52">
        <v>334317.09000000003</v>
      </c>
      <c r="L770" s="53">
        <v>0</v>
      </c>
      <c r="M770" s="53">
        <v>0</v>
      </c>
      <c r="N770" s="53">
        <v>0</v>
      </c>
      <c r="O770" s="60">
        <v>334317.09000000003</v>
      </c>
      <c r="P770" s="11"/>
      <c r="Q770" s="52">
        <v>30767285.170000002</v>
      </c>
      <c r="R770" s="53">
        <v>0</v>
      </c>
      <c r="S770" s="53">
        <v>0</v>
      </c>
      <c r="T770" s="53">
        <v>610668.68000000005</v>
      </c>
      <c r="U770" s="60">
        <v>30156616.489999998</v>
      </c>
      <c r="V770" s="6"/>
    </row>
    <row r="771" spans="2:22" ht="25.5" customHeight="1">
      <c r="B771" s="1"/>
      <c r="C771" s="57" t="s">
        <v>2821</v>
      </c>
      <c r="D771" s="12"/>
      <c r="E771" s="56">
        <v>0</v>
      </c>
      <c r="F771" s="57">
        <v>0</v>
      </c>
      <c r="G771" s="57">
        <v>0</v>
      </c>
      <c r="H771" s="57">
        <v>0</v>
      </c>
      <c r="I771" s="59">
        <v>0</v>
      </c>
      <c r="J771" s="12"/>
      <c r="K771" s="56">
        <v>334317.09000000003</v>
      </c>
      <c r="L771" s="57">
        <v>0</v>
      </c>
      <c r="M771" s="57">
        <v>0</v>
      </c>
      <c r="N771" s="57">
        <v>0</v>
      </c>
      <c r="O771" s="59">
        <v>334317.09000000003</v>
      </c>
      <c r="P771" s="12"/>
      <c r="Q771" s="56">
        <v>30767285.170000002</v>
      </c>
      <c r="R771" s="57">
        <v>0</v>
      </c>
      <c r="S771" s="57">
        <v>0</v>
      </c>
      <c r="T771" s="57">
        <v>610668.68000000005</v>
      </c>
      <c r="U771" s="59">
        <v>30156616.489999998</v>
      </c>
      <c r="V771" s="6"/>
    </row>
    <row r="772" spans="2:22" ht="25.5" customHeight="1">
      <c r="B772" s="1"/>
      <c r="C772" s="53" t="s">
        <v>2822</v>
      </c>
      <c r="D772" s="11"/>
      <c r="E772" s="52">
        <v>0</v>
      </c>
      <c r="F772" s="53">
        <v>0</v>
      </c>
      <c r="G772" s="53">
        <v>0</v>
      </c>
      <c r="H772" s="53">
        <v>0</v>
      </c>
      <c r="I772" s="60">
        <v>0</v>
      </c>
      <c r="J772" s="11"/>
      <c r="K772" s="52">
        <v>0</v>
      </c>
      <c r="L772" s="53">
        <v>0</v>
      </c>
      <c r="M772" s="53">
        <v>0</v>
      </c>
      <c r="N772" s="53">
        <v>0</v>
      </c>
      <c r="O772" s="60">
        <v>0</v>
      </c>
      <c r="P772" s="11"/>
      <c r="Q772" s="52">
        <v>0</v>
      </c>
      <c r="R772" s="53">
        <v>0</v>
      </c>
      <c r="S772" s="53">
        <v>0</v>
      </c>
      <c r="T772" s="53">
        <v>0</v>
      </c>
      <c r="U772" s="60">
        <v>0</v>
      </c>
      <c r="V772" s="6"/>
    </row>
    <row r="773" spans="2:22" ht="25.5" customHeight="1">
      <c r="B773" s="1"/>
      <c r="C773" s="57" t="s">
        <v>2823</v>
      </c>
      <c r="D773" s="12"/>
      <c r="E773" s="56">
        <v>0</v>
      </c>
      <c r="F773" s="57">
        <v>0</v>
      </c>
      <c r="G773" s="57">
        <v>0</v>
      </c>
      <c r="H773" s="57">
        <v>0</v>
      </c>
      <c r="I773" s="59">
        <v>0</v>
      </c>
      <c r="J773" s="12"/>
      <c r="K773" s="56">
        <v>0</v>
      </c>
      <c r="L773" s="57">
        <v>0</v>
      </c>
      <c r="M773" s="57">
        <v>0</v>
      </c>
      <c r="N773" s="57">
        <v>0</v>
      </c>
      <c r="O773" s="59">
        <v>0</v>
      </c>
      <c r="P773" s="12"/>
      <c r="Q773" s="56">
        <v>0</v>
      </c>
      <c r="R773" s="57">
        <v>0</v>
      </c>
      <c r="S773" s="57">
        <v>0</v>
      </c>
      <c r="T773" s="57">
        <v>0</v>
      </c>
      <c r="U773" s="59">
        <v>0</v>
      </c>
      <c r="V773" s="6"/>
    </row>
    <row r="774" spans="2:22" ht="25.5" customHeight="1">
      <c r="B774" s="1"/>
      <c r="C774" s="53" t="s">
        <v>2824</v>
      </c>
      <c r="D774" s="11"/>
      <c r="E774" s="52">
        <v>0</v>
      </c>
      <c r="F774" s="53">
        <v>0</v>
      </c>
      <c r="G774" s="53">
        <v>0</v>
      </c>
      <c r="H774" s="53">
        <v>0</v>
      </c>
      <c r="I774" s="60">
        <v>0</v>
      </c>
      <c r="J774" s="11"/>
      <c r="K774" s="52">
        <v>41751405994.559998</v>
      </c>
      <c r="L774" s="53">
        <v>0</v>
      </c>
      <c r="M774" s="53">
        <v>0</v>
      </c>
      <c r="N774" s="53">
        <v>2835942.39</v>
      </c>
      <c r="O774" s="60">
        <v>41748570052.169998</v>
      </c>
      <c r="P774" s="11"/>
      <c r="Q774" s="52">
        <v>18910192259.900002</v>
      </c>
      <c r="R774" s="53">
        <v>7676947.4000000004</v>
      </c>
      <c r="S774" s="53">
        <v>3380288.92</v>
      </c>
      <c r="T774" s="53">
        <v>11153130.060000001</v>
      </c>
      <c r="U774" s="60">
        <v>18887981893.52</v>
      </c>
      <c r="V774" s="6"/>
    </row>
    <row r="775" spans="2:22" ht="25.5" customHeight="1">
      <c r="B775" s="1"/>
      <c r="C775" s="57" t="s">
        <v>2825</v>
      </c>
      <c r="D775" s="12"/>
      <c r="E775" s="56">
        <v>0</v>
      </c>
      <c r="F775" s="57">
        <v>0</v>
      </c>
      <c r="G775" s="57">
        <v>0</v>
      </c>
      <c r="H775" s="57">
        <v>0</v>
      </c>
      <c r="I775" s="59">
        <v>0</v>
      </c>
      <c r="J775" s="12"/>
      <c r="K775" s="56">
        <v>1226542230.96</v>
      </c>
      <c r="L775" s="57">
        <v>0</v>
      </c>
      <c r="M775" s="57">
        <v>0</v>
      </c>
      <c r="N775" s="57">
        <v>0</v>
      </c>
      <c r="O775" s="59">
        <v>1226542230.96</v>
      </c>
      <c r="P775" s="12"/>
      <c r="Q775" s="56">
        <v>1136176118.04</v>
      </c>
      <c r="R775" s="57">
        <v>877361.65</v>
      </c>
      <c r="S775" s="57">
        <v>877361.65</v>
      </c>
      <c r="T775" s="57">
        <v>-1972716.62</v>
      </c>
      <c r="U775" s="59">
        <v>1136394111.3599999</v>
      </c>
      <c r="V775" s="6"/>
    </row>
    <row r="776" spans="2:22">
      <c r="B776" s="1"/>
      <c r="C776" s="53" t="s">
        <v>2826</v>
      </c>
      <c r="D776" s="11"/>
      <c r="E776" s="52">
        <v>0</v>
      </c>
      <c r="F776" s="53">
        <v>0</v>
      </c>
      <c r="G776" s="53">
        <v>0</v>
      </c>
      <c r="H776" s="53">
        <v>0</v>
      </c>
      <c r="I776" s="60">
        <v>0</v>
      </c>
      <c r="J776" s="11"/>
      <c r="K776" s="52">
        <v>0</v>
      </c>
      <c r="L776" s="53">
        <v>0</v>
      </c>
      <c r="M776" s="53">
        <v>0</v>
      </c>
      <c r="N776" s="53">
        <v>0</v>
      </c>
      <c r="O776" s="60">
        <v>0</v>
      </c>
      <c r="P776" s="11"/>
      <c r="Q776" s="52">
        <v>56003371.579999998</v>
      </c>
      <c r="R776" s="53">
        <v>0</v>
      </c>
      <c r="S776" s="53">
        <v>0</v>
      </c>
      <c r="T776" s="53">
        <v>103101.3</v>
      </c>
      <c r="U776" s="60">
        <v>55900270.280000001</v>
      </c>
      <c r="V776" s="6"/>
    </row>
    <row r="777" spans="2:22" ht="25.5" customHeight="1">
      <c r="B777" s="1"/>
      <c r="C777" s="57" t="s">
        <v>2827</v>
      </c>
      <c r="D777" s="12"/>
      <c r="E777" s="56">
        <v>0</v>
      </c>
      <c r="F777" s="57">
        <v>0</v>
      </c>
      <c r="G777" s="57">
        <v>0</v>
      </c>
      <c r="H777" s="57">
        <v>0</v>
      </c>
      <c r="I777" s="59">
        <v>0</v>
      </c>
      <c r="J777" s="12"/>
      <c r="K777" s="56">
        <v>25316768143</v>
      </c>
      <c r="L777" s="57">
        <v>0</v>
      </c>
      <c r="M777" s="57">
        <v>0</v>
      </c>
      <c r="N777" s="57">
        <v>2829387.71</v>
      </c>
      <c r="O777" s="59">
        <v>25313938755.290001</v>
      </c>
      <c r="P777" s="12"/>
      <c r="Q777" s="56">
        <v>16609830412</v>
      </c>
      <c r="R777" s="57">
        <v>6425621.0300000003</v>
      </c>
      <c r="S777" s="57">
        <v>2502927.27</v>
      </c>
      <c r="T777" s="57">
        <v>12865823.119999999</v>
      </c>
      <c r="U777" s="59">
        <v>16588036040.58</v>
      </c>
      <c r="V777" s="6"/>
    </row>
    <row r="778" spans="2:22">
      <c r="B778" s="1"/>
      <c r="C778" s="53" t="s">
        <v>2828</v>
      </c>
      <c r="D778" s="11"/>
      <c r="E778" s="52">
        <v>0</v>
      </c>
      <c r="F778" s="53">
        <v>0</v>
      </c>
      <c r="G778" s="53">
        <v>0</v>
      </c>
      <c r="H778" s="53">
        <v>0</v>
      </c>
      <c r="I778" s="60">
        <v>0</v>
      </c>
      <c r="J778" s="11"/>
      <c r="K778" s="52">
        <v>21835622133.119999</v>
      </c>
      <c r="L778" s="53">
        <v>0</v>
      </c>
      <c r="M778" s="53">
        <v>0</v>
      </c>
      <c r="N778" s="53">
        <v>2825042.99</v>
      </c>
      <c r="O778" s="60">
        <v>21832797090.130001</v>
      </c>
      <c r="P778" s="11"/>
      <c r="Q778" s="52">
        <v>16130203385.959999</v>
      </c>
      <c r="R778" s="53">
        <v>6425621.0300000003</v>
      </c>
      <c r="S778" s="53">
        <v>2502927.27</v>
      </c>
      <c r="T778" s="53">
        <v>12863009.939999999</v>
      </c>
      <c r="U778" s="60">
        <v>16108411827.719999</v>
      </c>
      <c r="V778" s="6"/>
    </row>
    <row r="779" spans="2:22">
      <c r="B779" s="1"/>
      <c r="C779" s="57" t="s">
        <v>2829</v>
      </c>
      <c r="D779" s="12"/>
      <c r="E779" s="56">
        <v>0</v>
      </c>
      <c r="F779" s="57">
        <v>0</v>
      </c>
      <c r="G779" s="57">
        <v>0</v>
      </c>
      <c r="H779" s="57">
        <v>0</v>
      </c>
      <c r="I779" s="59">
        <v>0</v>
      </c>
      <c r="J779" s="12"/>
      <c r="K779" s="56">
        <v>2964274163.5900002</v>
      </c>
      <c r="L779" s="57">
        <v>0</v>
      </c>
      <c r="M779" s="57">
        <v>0</v>
      </c>
      <c r="N779" s="57">
        <v>4344.72</v>
      </c>
      <c r="O779" s="59">
        <v>2964269818.8699999</v>
      </c>
      <c r="P779" s="12"/>
      <c r="Q779" s="56">
        <v>385920174.97000003</v>
      </c>
      <c r="R779" s="57">
        <v>0</v>
      </c>
      <c r="S779" s="57">
        <v>0</v>
      </c>
      <c r="T779" s="57">
        <v>2813.18</v>
      </c>
      <c r="U779" s="59">
        <v>385917361.79000002</v>
      </c>
      <c r="V779" s="6"/>
    </row>
    <row r="780" spans="2:22">
      <c r="B780" s="1"/>
      <c r="C780" s="53" t="s">
        <v>2830</v>
      </c>
      <c r="D780" s="11"/>
      <c r="E780" s="52">
        <v>0</v>
      </c>
      <c r="F780" s="53">
        <v>0</v>
      </c>
      <c r="G780" s="53">
        <v>0</v>
      </c>
      <c r="H780" s="53">
        <v>0</v>
      </c>
      <c r="I780" s="60">
        <v>0</v>
      </c>
      <c r="J780" s="11"/>
      <c r="K780" s="52">
        <v>512587559.19</v>
      </c>
      <c r="L780" s="53">
        <v>0</v>
      </c>
      <c r="M780" s="53">
        <v>0</v>
      </c>
      <c r="N780" s="53">
        <v>0</v>
      </c>
      <c r="O780" s="60">
        <v>512587559.19</v>
      </c>
      <c r="P780" s="11"/>
      <c r="Q780" s="52">
        <v>79982329.790000007</v>
      </c>
      <c r="R780" s="53">
        <v>0</v>
      </c>
      <c r="S780" s="53">
        <v>0</v>
      </c>
      <c r="T780" s="53">
        <v>0</v>
      </c>
      <c r="U780" s="60">
        <v>79982329.790000007</v>
      </c>
      <c r="V780" s="6"/>
    </row>
    <row r="781" spans="2:22" ht="25.5" customHeight="1">
      <c r="B781" s="1"/>
      <c r="C781" s="57" t="s">
        <v>2831</v>
      </c>
      <c r="D781" s="12"/>
      <c r="E781" s="56">
        <v>0</v>
      </c>
      <c r="F781" s="57">
        <v>0</v>
      </c>
      <c r="G781" s="57">
        <v>0</v>
      </c>
      <c r="H781" s="57">
        <v>0</v>
      </c>
      <c r="I781" s="59">
        <v>0</v>
      </c>
      <c r="J781" s="12"/>
      <c r="K781" s="56">
        <v>4284287.0999999996</v>
      </c>
      <c r="L781" s="57">
        <v>0</v>
      </c>
      <c r="M781" s="57">
        <v>0</v>
      </c>
      <c r="N781" s="57">
        <v>0</v>
      </c>
      <c r="O781" s="59">
        <v>4284287.0999999996</v>
      </c>
      <c r="P781" s="12"/>
      <c r="Q781" s="56">
        <v>10072761.789999999</v>
      </c>
      <c r="R781" s="57">
        <v>0</v>
      </c>
      <c r="S781" s="57">
        <v>0</v>
      </c>
      <c r="T781" s="57">
        <v>0</v>
      </c>
      <c r="U781" s="59">
        <v>10072761.789999999</v>
      </c>
      <c r="V781" s="6"/>
    </row>
    <row r="782" spans="2:22" ht="25.5" customHeight="1">
      <c r="B782" s="1"/>
      <c r="C782" s="53" t="s">
        <v>2832</v>
      </c>
      <c r="D782" s="11"/>
      <c r="E782" s="52">
        <v>0</v>
      </c>
      <c r="F782" s="53">
        <v>0</v>
      </c>
      <c r="G782" s="53">
        <v>0</v>
      </c>
      <c r="H782" s="53">
        <v>0</v>
      </c>
      <c r="I782" s="60">
        <v>0</v>
      </c>
      <c r="J782" s="11"/>
      <c r="K782" s="52">
        <v>0</v>
      </c>
      <c r="L782" s="53">
        <v>0</v>
      </c>
      <c r="M782" s="53">
        <v>0</v>
      </c>
      <c r="N782" s="53">
        <v>0</v>
      </c>
      <c r="O782" s="60">
        <v>0</v>
      </c>
      <c r="P782" s="11"/>
      <c r="Q782" s="52">
        <v>305627.27</v>
      </c>
      <c r="R782" s="53">
        <v>0</v>
      </c>
      <c r="S782" s="53">
        <v>0</v>
      </c>
      <c r="T782" s="53">
        <v>0</v>
      </c>
      <c r="U782" s="60">
        <v>305627.27</v>
      </c>
      <c r="V782" s="6"/>
    </row>
    <row r="783" spans="2:22" ht="25.5" customHeight="1">
      <c r="B783" s="1"/>
      <c r="C783" s="57" t="s">
        <v>2833</v>
      </c>
      <c r="D783" s="12"/>
      <c r="E783" s="56">
        <v>0</v>
      </c>
      <c r="F783" s="57">
        <v>0</v>
      </c>
      <c r="G783" s="57">
        <v>0</v>
      </c>
      <c r="H783" s="57">
        <v>0</v>
      </c>
      <c r="I783" s="59">
        <v>0</v>
      </c>
      <c r="J783" s="12"/>
      <c r="K783" s="56">
        <v>0</v>
      </c>
      <c r="L783" s="57">
        <v>0</v>
      </c>
      <c r="M783" s="57">
        <v>0</v>
      </c>
      <c r="N783" s="57">
        <v>0</v>
      </c>
      <c r="O783" s="59">
        <v>0</v>
      </c>
      <c r="P783" s="12"/>
      <c r="Q783" s="56">
        <v>3346132.22</v>
      </c>
      <c r="R783" s="57">
        <v>0</v>
      </c>
      <c r="S783" s="57">
        <v>0</v>
      </c>
      <c r="T783" s="57">
        <v>0</v>
      </c>
      <c r="U783" s="59">
        <v>3346132.22</v>
      </c>
      <c r="V783" s="6"/>
    </row>
    <row r="784" spans="2:22" ht="25.5" customHeight="1">
      <c r="B784" s="1"/>
      <c r="C784" s="53" t="s">
        <v>2834</v>
      </c>
      <c r="D784" s="11"/>
      <c r="E784" s="52">
        <v>0</v>
      </c>
      <c r="F784" s="53">
        <v>0</v>
      </c>
      <c r="G784" s="53">
        <v>0</v>
      </c>
      <c r="H784" s="53">
        <v>0</v>
      </c>
      <c r="I784" s="60">
        <v>0</v>
      </c>
      <c r="J784" s="11"/>
      <c r="K784" s="52">
        <v>6364340847.9399996</v>
      </c>
      <c r="L784" s="53">
        <v>0</v>
      </c>
      <c r="M784" s="53">
        <v>0</v>
      </c>
      <c r="N784" s="53">
        <v>0</v>
      </c>
      <c r="O784" s="60">
        <v>6364340847.9399996</v>
      </c>
      <c r="P784" s="11"/>
      <c r="Q784" s="52">
        <v>1108182358.28</v>
      </c>
      <c r="R784" s="53">
        <v>373964.72</v>
      </c>
      <c r="S784" s="53">
        <v>0</v>
      </c>
      <c r="T784" s="53">
        <v>156922.26</v>
      </c>
      <c r="U784" s="60">
        <v>1107651471.3</v>
      </c>
      <c r="V784" s="6"/>
    </row>
    <row r="785" spans="2:22" ht="25.5" customHeight="1">
      <c r="B785" s="1"/>
      <c r="C785" s="57" t="s">
        <v>2835</v>
      </c>
      <c r="D785" s="12"/>
      <c r="E785" s="56">
        <v>0</v>
      </c>
      <c r="F785" s="57">
        <v>0</v>
      </c>
      <c r="G785" s="57">
        <v>0</v>
      </c>
      <c r="H785" s="57">
        <v>0</v>
      </c>
      <c r="I785" s="59">
        <v>0</v>
      </c>
      <c r="J785" s="12"/>
      <c r="K785" s="56">
        <v>6364340847.9399996</v>
      </c>
      <c r="L785" s="57">
        <v>0</v>
      </c>
      <c r="M785" s="57">
        <v>0</v>
      </c>
      <c r="N785" s="57">
        <v>0</v>
      </c>
      <c r="O785" s="59">
        <v>6364340847.9399996</v>
      </c>
      <c r="P785" s="12"/>
      <c r="Q785" s="56">
        <v>1091122665.1900001</v>
      </c>
      <c r="R785" s="57">
        <v>373964.72</v>
      </c>
      <c r="S785" s="57">
        <v>0</v>
      </c>
      <c r="T785" s="57">
        <v>156922.26</v>
      </c>
      <c r="U785" s="59">
        <v>1090591778.21</v>
      </c>
      <c r="V785" s="6"/>
    </row>
    <row r="786" spans="2:22" ht="25.5" customHeight="1">
      <c r="B786" s="1"/>
      <c r="C786" s="53" t="s">
        <v>2836</v>
      </c>
      <c r="D786" s="11"/>
      <c r="E786" s="52">
        <v>0</v>
      </c>
      <c r="F786" s="53">
        <v>0</v>
      </c>
      <c r="G786" s="53">
        <v>0</v>
      </c>
      <c r="H786" s="53">
        <v>0</v>
      </c>
      <c r="I786" s="60">
        <v>0</v>
      </c>
      <c r="J786" s="11"/>
      <c r="K786" s="52">
        <v>0</v>
      </c>
      <c r="L786" s="53">
        <v>0</v>
      </c>
      <c r="M786" s="53">
        <v>0</v>
      </c>
      <c r="N786" s="53">
        <v>0</v>
      </c>
      <c r="O786" s="60">
        <v>0</v>
      </c>
      <c r="P786" s="11"/>
      <c r="Q786" s="52">
        <v>12553531.789999999</v>
      </c>
      <c r="R786" s="53">
        <v>0</v>
      </c>
      <c r="S786" s="53">
        <v>0</v>
      </c>
      <c r="T786" s="53">
        <v>0</v>
      </c>
      <c r="U786" s="60">
        <v>12553531.789999999</v>
      </c>
      <c r="V786" s="6"/>
    </row>
    <row r="787" spans="2:22" ht="25.5" customHeight="1">
      <c r="B787" s="1"/>
      <c r="C787" s="57" t="s">
        <v>2837</v>
      </c>
      <c r="D787" s="12"/>
      <c r="E787" s="56">
        <v>0</v>
      </c>
      <c r="F787" s="57">
        <v>0</v>
      </c>
      <c r="G787" s="57">
        <v>0</v>
      </c>
      <c r="H787" s="57">
        <v>0</v>
      </c>
      <c r="I787" s="59">
        <v>0</v>
      </c>
      <c r="J787" s="12"/>
      <c r="K787" s="56">
        <v>0</v>
      </c>
      <c r="L787" s="57">
        <v>0</v>
      </c>
      <c r="M787" s="57">
        <v>0</v>
      </c>
      <c r="N787" s="57">
        <v>0</v>
      </c>
      <c r="O787" s="59">
        <v>0</v>
      </c>
      <c r="P787" s="12"/>
      <c r="Q787" s="56">
        <v>52234.36</v>
      </c>
      <c r="R787" s="57">
        <v>0</v>
      </c>
      <c r="S787" s="57">
        <v>0</v>
      </c>
      <c r="T787" s="57">
        <v>0</v>
      </c>
      <c r="U787" s="59">
        <v>52234.36</v>
      </c>
      <c r="V787" s="6"/>
    </row>
    <row r="788" spans="2:22" ht="25.5" customHeight="1">
      <c r="B788" s="1"/>
      <c r="C788" s="53" t="s">
        <v>2838</v>
      </c>
      <c r="D788" s="11"/>
      <c r="E788" s="52">
        <v>0</v>
      </c>
      <c r="F788" s="53">
        <v>0</v>
      </c>
      <c r="G788" s="53">
        <v>0</v>
      </c>
      <c r="H788" s="53">
        <v>0</v>
      </c>
      <c r="I788" s="60">
        <v>0</v>
      </c>
      <c r="J788" s="11"/>
      <c r="K788" s="52">
        <v>0</v>
      </c>
      <c r="L788" s="53">
        <v>0</v>
      </c>
      <c r="M788" s="53">
        <v>0</v>
      </c>
      <c r="N788" s="53">
        <v>0</v>
      </c>
      <c r="O788" s="60">
        <v>0</v>
      </c>
      <c r="P788" s="11"/>
      <c r="Q788" s="52">
        <v>3246195.96</v>
      </c>
      <c r="R788" s="53">
        <v>0</v>
      </c>
      <c r="S788" s="53">
        <v>0</v>
      </c>
      <c r="T788" s="53">
        <v>0</v>
      </c>
      <c r="U788" s="60">
        <v>3246195.96</v>
      </c>
      <c r="V788" s="6"/>
    </row>
    <row r="789" spans="2:22" ht="25.5" customHeight="1">
      <c r="B789" s="1"/>
      <c r="C789" s="57" t="s">
        <v>2839</v>
      </c>
      <c r="D789" s="12"/>
      <c r="E789" s="56">
        <v>0</v>
      </c>
      <c r="F789" s="57">
        <v>0</v>
      </c>
      <c r="G789" s="57">
        <v>0</v>
      </c>
      <c r="H789" s="57">
        <v>0</v>
      </c>
      <c r="I789" s="59">
        <v>0</v>
      </c>
      <c r="J789" s="12"/>
      <c r="K789" s="56">
        <v>0</v>
      </c>
      <c r="L789" s="57">
        <v>0</v>
      </c>
      <c r="M789" s="57">
        <v>0</v>
      </c>
      <c r="N789" s="57">
        <v>0</v>
      </c>
      <c r="O789" s="59">
        <v>0</v>
      </c>
      <c r="P789" s="12"/>
      <c r="Q789" s="56">
        <v>0</v>
      </c>
      <c r="R789" s="57">
        <v>0</v>
      </c>
      <c r="S789" s="57">
        <v>0</v>
      </c>
      <c r="T789" s="57">
        <v>0</v>
      </c>
      <c r="U789" s="59">
        <v>0</v>
      </c>
      <c r="V789" s="6"/>
    </row>
    <row r="790" spans="2:22" ht="25.5" customHeight="1">
      <c r="B790" s="1"/>
      <c r="C790" s="53" t="s">
        <v>2840</v>
      </c>
      <c r="D790" s="11"/>
      <c r="E790" s="52">
        <v>0</v>
      </c>
      <c r="F790" s="53">
        <v>0</v>
      </c>
      <c r="G790" s="53">
        <v>0</v>
      </c>
      <c r="H790" s="53">
        <v>0</v>
      </c>
      <c r="I790" s="60">
        <v>0</v>
      </c>
      <c r="J790" s="11"/>
      <c r="K790" s="52">
        <v>0</v>
      </c>
      <c r="L790" s="53">
        <v>0</v>
      </c>
      <c r="M790" s="53">
        <v>0</v>
      </c>
      <c r="N790" s="53">
        <v>0</v>
      </c>
      <c r="O790" s="60">
        <v>0</v>
      </c>
      <c r="P790" s="11"/>
      <c r="Q790" s="52">
        <v>1207730.98</v>
      </c>
      <c r="R790" s="53">
        <v>0</v>
      </c>
      <c r="S790" s="53">
        <v>0</v>
      </c>
      <c r="T790" s="53">
        <v>0</v>
      </c>
      <c r="U790" s="60">
        <v>1207730.98</v>
      </c>
      <c r="V790" s="6"/>
    </row>
    <row r="791" spans="2:22" ht="25.5" customHeight="1">
      <c r="B791" s="1"/>
      <c r="C791" s="57" t="s">
        <v>2841</v>
      </c>
      <c r="D791" s="12"/>
      <c r="E791" s="56">
        <v>0</v>
      </c>
      <c r="F791" s="57">
        <v>0</v>
      </c>
      <c r="G791" s="57">
        <v>0</v>
      </c>
      <c r="H791" s="57">
        <v>0</v>
      </c>
      <c r="I791" s="59">
        <v>0</v>
      </c>
      <c r="J791" s="12"/>
      <c r="K791" s="56">
        <v>191082776.13</v>
      </c>
      <c r="L791" s="57">
        <v>0</v>
      </c>
      <c r="M791" s="57">
        <v>0</v>
      </c>
      <c r="N791" s="57">
        <v>0</v>
      </c>
      <c r="O791" s="59">
        <v>191082776.13</v>
      </c>
      <c r="P791" s="12"/>
      <c r="Q791" s="56">
        <v>0</v>
      </c>
      <c r="R791" s="57">
        <v>0</v>
      </c>
      <c r="S791" s="57">
        <v>0</v>
      </c>
      <c r="T791" s="57">
        <v>0</v>
      </c>
      <c r="U791" s="59">
        <v>0</v>
      </c>
      <c r="V791" s="6"/>
    </row>
    <row r="792" spans="2:22" ht="25.5" customHeight="1">
      <c r="B792" s="1"/>
      <c r="C792" s="53" t="s">
        <v>2842</v>
      </c>
      <c r="D792" s="11"/>
      <c r="E792" s="52">
        <v>0</v>
      </c>
      <c r="F792" s="53">
        <v>0</v>
      </c>
      <c r="G792" s="53">
        <v>0</v>
      </c>
      <c r="H792" s="53">
        <v>0</v>
      </c>
      <c r="I792" s="60">
        <v>0</v>
      </c>
      <c r="J792" s="11"/>
      <c r="K792" s="52">
        <v>128581042.92</v>
      </c>
      <c r="L792" s="53">
        <v>0</v>
      </c>
      <c r="M792" s="53">
        <v>0</v>
      </c>
      <c r="N792" s="53">
        <v>2914</v>
      </c>
      <c r="O792" s="60">
        <v>128578128.92</v>
      </c>
      <c r="P792" s="11"/>
      <c r="Q792" s="52">
        <v>0</v>
      </c>
      <c r="R792" s="53">
        <v>0</v>
      </c>
      <c r="S792" s="53">
        <v>0</v>
      </c>
      <c r="T792" s="53">
        <v>0</v>
      </c>
      <c r="U792" s="60">
        <v>0</v>
      </c>
      <c r="V792" s="6"/>
    </row>
    <row r="793" spans="2:22" ht="25.5" customHeight="1">
      <c r="B793" s="1"/>
      <c r="C793" s="57" t="s">
        <v>2843</v>
      </c>
      <c r="D793" s="12"/>
      <c r="E793" s="56">
        <v>0</v>
      </c>
      <c r="F793" s="57">
        <v>0</v>
      </c>
      <c r="G793" s="57">
        <v>0</v>
      </c>
      <c r="H793" s="57">
        <v>0</v>
      </c>
      <c r="I793" s="59">
        <v>0</v>
      </c>
      <c r="J793" s="12"/>
      <c r="K793" s="56">
        <v>6665404156.3100004</v>
      </c>
      <c r="L793" s="57">
        <v>0</v>
      </c>
      <c r="M793" s="57">
        <v>0</v>
      </c>
      <c r="N793" s="57">
        <v>3640.68</v>
      </c>
      <c r="O793" s="59">
        <v>6665400515.6300001</v>
      </c>
      <c r="P793" s="12"/>
      <c r="Q793" s="56">
        <v>0</v>
      </c>
      <c r="R793" s="57">
        <v>0</v>
      </c>
      <c r="S793" s="57">
        <v>0</v>
      </c>
      <c r="T793" s="57">
        <v>0</v>
      </c>
      <c r="U793" s="59">
        <v>0</v>
      </c>
      <c r="V793" s="6"/>
    </row>
    <row r="794" spans="2:22">
      <c r="B794" s="1"/>
      <c r="C794" s="53" t="s">
        <v>2844</v>
      </c>
      <c r="D794" s="11"/>
      <c r="E794" s="52">
        <v>0</v>
      </c>
      <c r="F794" s="53">
        <v>0</v>
      </c>
      <c r="G794" s="53">
        <v>0</v>
      </c>
      <c r="H794" s="53">
        <v>0</v>
      </c>
      <c r="I794" s="60">
        <v>0</v>
      </c>
      <c r="J794" s="11"/>
      <c r="K794" s="52">
        <v>6124261511.9899998</v>
      </c>
      <c r="L794" s="53">
        <v>0</v>
      </c>
      <c r="M794" s="53">
        <v>0</v>
      </c>
      <c r="N794" s="53">
        <v>3640.68</v>
      </c>
      <c r="O794" s="60">
        <v>6124257871.3099995</v>
      </c>
      <c r="P794" s="11"/>
      <c r="Q794" s="52">
        <v>0</v>
      </c>
      <c r="R794" s="53">
        <v>0</v>
      </c>
      <c r="S794" s="53">
        <v>0</v>
      </c>
      <c r="T794" s="53">
        <v>0</v>
      </c>
      <c r="U794" s="60">
        <v>0</v>
      </c>
      <c r="V794" s="6"/>
    </row>
    <row r="795" spans="2:22">
      <c r="B795" s="1"/>
      <c r="C795" s="57" t="s">
        <v>2845</v>
      </c>
      <c r="D795" s="12"/>
      <c r="E795" s="56">
        <v>0</v>
      </c>
      <c r="F795" s="57">
        <v>0</v>
      </c>
      <c r="G795" s="57">
        <v>0</v>
      </c>
      <c r="H795" s="57">
        <v>0</v>
      </c>
      <c r="I795" s="59">
        <v>0</v>
      </c>
      <c r="J795" s="12"/>
      <c r="K795" s="56">
        <v>513552999.87</v>
      </c>
      <c r="L795" s="57">
        <v>0</v>
      </c>
      <c r="M795" s="57">
        <v>0</v>
      </c>
      <c r="N795" s="57">
        <v>0</v>
      </c>
      <c r="O795" s="59">
        <v>513552999.87</v>
      </c>
      <c r="P795" s="12"/>
      <c r="Q795" s="56">
        <v>0</v>
      </c>
      <c r="R795" s="57">
        <v>0</v>
      </c>
      <c r="S795" s="57">
        <v>0</v>
      </c>
      <c r="T795" s="57">
        <v>0</v>
      </c>
      <c r="U795" s="59">
        <v>0</v>
      </c>
      <c r="V795" s="6"/>
    </row>
    <row r="796" spans="2:22">
      <c r="B796" s="1"/>
      <c r="C796" s="53" t="s">
        <v>2846</v>
      </c>
      <c r="D796" s="11"/>
      <c r="E796" s="52">
        <v>0</v>
      </c>
      <c r="F796" s="53">
        <v>0</v>
      </c>
      <c r="G796" s="53">
        <v>0</v>
      </c>
      <c r="H796" s="53">
        <v>0</v>
      </c>
      <c r="I796" s="60">
        <v>0</v>
      </c>
      <c r="J796" s="11"/>
      <c r="K796" s="52">
        <v>27589644.449999999</v>
      </c>
      <c r="L796" s="53">
        <v>0</v>
      </c>
      <c r="M796" s="53">
        <v>0</v>
      </c>
      <c r="N796" s="53">
        <v>0</v>
      </c>
      <c r="O796" s="60">
        <v>27589644.449999999</v>
      </c>
      <c r="P796" s="11"/>
      <c r="Q796" s="52">
        <v>0</v>
      </c>
      <c r="R796" s="53">
        <v>0</v>
      </c>
      <c r="S796" s="53">
        <v>0</v>
      </c>
      <c r="T796" s="53">
        <v>0</v>
      </c>
      <c r="U796" s="60">
        <v>0</v>
      </c>
      <c r="V796" s="6"/>
    </row>
    <row r="797" spans="2:22" ht="25.5" customHeight="1">
      <c r="B797" s="1"/>
      <c r="C797" s="57" t="s">
        <v>2847</v>
      </c>
      <c r="D797" s="12"/>
      <c r="E797" s="56">
        <v>0</v>
      </c>
      <c r="F797" s="57">
        <v>0</v>
      </c>
      <c r="G797" s="57">
        <v>0</v>
      </c>
      <c r="H797" s="57">
        <v>0</v>
      </c>
      <c r="I797" s="59">
        <v>0</v>
      </c>
      <c r="J797" s="12"/>
      <c r="K797" s="56">
        <v>1858686797.3</v>
      </c>
      <c r="L797" s="57">
        <v>0</v>
      </c>
      <c r="M797" s="57">
        <v>0</v>
      </c>
      <c r="N797" s="57">
        <v>0</v>
      </c>
      <c r="O797" s="59">
        <v>1858686797.3</v>
      </c>
      <c r="P797" s="12"/>
      <c r="Q797" s="56">
        <v>0</v>
      </c>
      <c r="R797" s="57">
        <v>0</v>
      </c>
      <c r="S797" s="57">
        <v>0</v>
      </c>
      <c r="T797" s="57">
        <v>0</v>
      </c>
      <c r="U797" s="59">
        <v>0</v>
      </c>
      <c r="V797" s="6"/>
    </row>
    <row r="798" spans="2:22" ht="25.5" customHeight="1">
      <c r="B798" s="1"/>
      <c r="C798" s="53" t="s">
        <v>2848</v>
      </c>
      <c r="D798" s="11"/>
      <c r="E798" s="52">
        <v>0</v>
      </c>
      <c r="F798" s="53">
        <v>0</v>
      </c>
      <c r="G798" s="53">
        <v>0</v>
      </c>
      <c r="H798" s="53">
        <v>0</v>
      </c>
      <c r="I798" s="60">
        <v>0</v>
      </c>
      <c r="J798" s="11"/>
      <c r="K798" s="52">
        <v>838264430.29999995</v>
      </c>
      <c r="L798" s="53">
        <v>0</v>
      </c>
      <c r="M798" s="53">
        <v>0</v>
      </c>
      <c r="N798" s="53">
        <v>0</v>
      </c>
      <c r="O798" s="60">
        <v>838264430.29999995</v>
      </c>
      <c r="P798" s="11"/>
      <c r="Q798" s="52">
        <v>0</v>
      </c>
      <c r="R798" s="53">
        <v>0</v>
      </c>
      <c r="S798" s="53">
        <v>0</v>
      </c>
      <c r="T798" s="53">
        <v>0</v>
      </c>
      <c r="U798" s="60">
        <v>0</v>
      </c>
      <c r="V798" s="6"/>
    </row>
    <row r="799" spans="2:22" ht="25.5" customHeight="1">
      <c r="B799" s="1"/>
      <c r="C799" s="57" t="s">
        <v>2849</v>
      </c>
      <c r="D799" s="12"/>
      <c r="E799" s="56">
        <v>0</v>
      </c>
      <c r="F799" s="57">
        <v>0</v>
      </c>
      <c r="G799" s="57">
        <v>0</v>
      </c>
      <c r="H799" s="57">
        <v>0</v>
      </c>
      <c r="I799" s="59">
        <v>0</v>
      </c>
      <c r="J799" s="12"/>
      <c r="K799" s="56">
        <v>1020422367</v>
      </c>
      <c r="L799" s="57">
        <v>0</v>
      </c>
      <c r="M799" s="57">
        <v>0</v>
      </c>
      <c r="N799" s="57">
        <v>0</v>
      </c>
      <c r="O799" s="59">
        <v>1020422367</v>
      </c>
      <c r="P799" s="12"/>
      <c r="Q799" s="56">
        <v>0</v>
      </c>
      <c r="R799" s="57">
        <v>0</v>
      </c>
      <c r="S799" s="57">
        <v>0</v>
      </c>
      <c r="T799" s="57">
        <v>0</v>
      </c>
      <c r="U799" s="59">
        <v>0</v>
      </c>
      <c r="V799" s="6"/>
    </row>
    <row r="800" spans="2:22" ht="25.5" customHeight="1">
      <c r="B800" s="1"/>
      <c r="C800" s="53" t="s">
        <v>2850</v>
      </c>
      <c r="D800" s="11"/>
      <c r="E800" s="52">
        <v>0</v>
      </c>
      <c r="F800" s="53">
        <v>0</v>
      </c>
      <c r="G800" s="53">
        <v>0</v>
      </c>
      <c r="H800" s="53">
        <v>0</v>
      </c>
      <c r="I800" s="60">
        <v>0</v>
      </c>
      <c r="J800" s="11"/>
      <c r="K800" s="52">
        <v>0</v>
      </c>
      <c r="L800" s="53">
        <v>0</v>
      </c>
      <c r="M800" s="53">
        <v>0</v>
      </c>
      <c r="N800" s="53">
        <v>0</v>
      </c>
      <c r="O800" s="60">
        <v>0</v>
      </c>
      <c r="P800" s="11"/>
      <c r="Q800" s="52">
        <v>0</v>
      </c>
      <c r="R800" s="53">
        <v>0</v>
      </c>
      <c r="S800" s="53">
        <v>0</v>
      </c>
      <c r="T800" s="53">
        <v>0</v>
      </c>
      <c r="U800" s="60">
        <v>0</v>
      </c>
      <c r="V800" s="6"/>
    </row>
    <row r="801" spans="2:22">
      <c r="B801" s="1"/>
      <c r="C801" s="57" t="s">
        <v>2851</v>
      </c>
      <c r="D801" s="12"/>
      <c r="E801" s="56">
        <v>0</v>
      </c>
      <c r="F801" s="57">
        <v>0</v>
      </c>
      <c r="G801" s="57">
        <v>0</v>
      </c>
      <c r="H801" s="57">
        <v>0</v>
      </c>
      <c r="I801" s="59">
        <v>0</v>
      </c>
      <c r="J801" s="12"/>
      <c r="K801" s="56">
        <v>27834378546.880001</v>
      </c>
      <c r="L801" s="57">
        <v>0</v>
      </c>
      <c r="M801" s="57">
        <v>0</v>
      </c>
      <c r="N801" s="57">
        <v>0</v>
      </c>
      <c r="O801" s="59">
        <v>27834378546.880001</v>
      </c>
      <c r="P801" s="12"/>
      <c r="Q801" s="56">
        <v>2596683310.6300001</v>
      </c>
      <c r="R801" s="57">
        <v>0</v>
      </c>
      <c r="S801" s="57">
        <v>0</v>
      </c>
      <c r="T801" s="57">
        <v>8962.39</v>
      </c>
      <c r="U801" s="59">
        <v>2596674348.2399998</v>
      </c>
      <c r="V801" s="6"/>
    </row>
    <row r="802" spans="2:22">
      <c r="B802" s="1"/>
      <c r="C802" s="53" t="s">
        <v>2852</v>
      </c>
      <c r="D802" s="11"/>
      <c r="E802" s="52">
        <v>19797.36</v>
      </c>
      <c r="F802" s="53">
        <v>0</v>
      </c>
      <c r="G802" s="53">
        <v>0</v>
      </c>
      <c r="H802" s="53">
        <v>-274.77999999999997</v>
      </c>
      <c r="I802" s="60">
        <v>19522.580000000002</v>
      </c>
      <c r="J802" s="11"/>
      <c r="K802" s="52">
        <v>0</v>
      </c>
      <c r="L802" s="53">
        <v>0</v>
      </c>
      <c r="M802" s="53">
        <v>0</v>
      </c>
      <c r="N802" s="53">
        <v>0</v>
      </c>
      <c r="O802" s="60">
        <v>0</v>
      </c>
      <c r="P802" s="11"/>
      <c r="Q802" s="52">
        <v>2656415.7599999998</v>
      </c>
      <c r="R802" s="53">
        <v>0</v>
      </c>
      <c r="S802" s="53">
        <v>0</v>
      </c>
      <c r="T802" s="53">
        <v>0</v>
      </c>
      <c r="U802" s="60">
        <v>2656415.7599999998</v>
      </c>
      <c r="V802" s="6"/>
    </row>
    <row r="803" spans="2:22" ht="25.5" customHeight="1">
      <c r="B803" s="1"/>
      <c r="C803" s="57" t="s">
        <v>2853</v>
      </c>
      <c r="D803" s="12"/>
      <c r="E803" s="56">
        <v>19797.36</v>
      </c>
      <c r="F803" s="57">
        <v>0</v>
      </c>
      <c r="G803" s="57">
        <v>0</v>
      </c>
      <c r="H803" s="57">
        <v>-274.77999999999997</v>
      </c>
      <c r="I803" s="59">
        <v>19522.580000000002</v>
      </c>
      <c r="J803" s="12"/>
      <c r="K803" s="56">
        <v>0</v>
      </c>
      <c r="L803" s="57">
        <v>0</v>
      </c>
      <c r="M803" s="57">
        <v>0</v>
      </c>
      <c r="N803" s="57">
        <v>0</v>
      </c>
      <c r="O803" s="59">
        <v>0</v>
      </c>
      <c r="P803" s="12"/>
      <c r="Q803" s="56">
        <v>2656415.7599999998</v>
      </c>
      <c r="R803" s="57">
        <v>0</v>
      </c>
      <c r="S803" s="57">
        <v>0</v>
      </c>
      <c r="T803" s="57">
        <v>0</v>
      </c>
      <c r="U803" s="59">
        <v>2656415.7599999998</v>
      </c>
      <c r="V803" s="6"/>
    </row>
    <row r="804" spans="2:22" ht="25.5" customHeight="1">
      <c r="B804" s="1"/>
      <c r="C804" s="53" t="s">
        <v>2854</v>
      </c>
      <c r="D804" s="11"/>
      <c r="E804" s="52">
        <v>0</v>
      </c>
      <c r="F804" s="53">
        <v>0</v>
      </c>
      <c r="G804" s="53">
        <v>0</v>
      </c>
      <c r="H804" s="53">
        <v>0</v>
      </c>
      <c r="I804" s="60">
        <v>0</v>
      </c>
      <c r="J804" s="11"/>
      <c r="K804" s="52">
        <v>0</v>
      </c>
      <c r="L804" s="53">
        <v>0</v>
      </c>
      <c r="M804" s="53">
        <v>0</v>
      </c>
      <c r="N804" s="53">
        <v>0</v>
      </c>
      <c r="O804" s="60">
        <v>0</v>
      </c>
      <c r="P804" s="11"/>
      <c r="Q804" s="52">
        <v>0</v>
      </c>
      <c r="R804" s="53">
        <v>0</v>
      </c>
      <c r="S804" s="53">
        <v>0</v>
      </c>
      <c r="T804" s="53">
        <v>0</v>
      </c>
      <c r="U804" s="60">
        <v>0</v>
      </c>
      <c r="V804" s="6"/>
    </row>
    <row r="805" spans="2:22" ht="25.5" customHeight="1">
      <c r="B805" s="1"/>
      <c r="C805" s="57" t="s">
        <v>2855</v>
      </c>
      <c r="D805" s="12"/>
      <c r="E805" s="56">
        <v>0</v>
      </c>
      <c r="F805" s="57">
        <v>0</v>
      </c>
      <c r="G805" s="57">
        <v>0</v>
      </c>
      <c r="H805" s="57">
        <v>0</v>
      </c>
      <c r="I805" s="59">
        <v>0</v>
      </c>
      <c r="J805" s="12"/>
      <c r="K805" s="56">
        <v>0</v>
      </c>
      <c r="L805" s="57">
        <v>0</v>
      </c>
      <c r="M805" s="57">
        <v>0</v>
      </c>
      <c r="N805" s="57">
        <v>0</v>
      </c>
      <c r="O805" s="59">
        <v>0</v>
      </c>
      <c r="P805" s="12"/>
      <c r="Q805" s="56">
        <v>20961022.289999999</v>
      </c>
      <c r="R805" s="57">
        <v>0</v>
      </c>
      <c r="S805" s="57">
        <v>0</v>
      </c>
      <c r="T805" s="57">
        <v>2858.31</v>
      </c>
      <c r="U805" s="59">
        <v>20958163.98</v>
      </c>
      <c r="V805" s="6"/>
    </row>
    <row r="806" spans="2:22">
      <c r="B806" s="1"/>
      <c r="C806" s="53" t="s">
        <v>2856</v>
      </c>
      <c r="D806" s="11"/>
      <c r="E806" s="52">
        <v>31749267.030000001</v>
      </c>
      <c r="F806" s="53">
        <v>0</v>
      </c>
      <c r="G806" s="53">
        <v>0</v>
      </c>
      <c r="H806" s="53">
        <v>-805057.04</v>
      </c>
      <c r="I806" s="60">
        <v>30944209.989999998</v>
      </c>
      <c r="J806" s="11"/>
      <c r="K806" s="52">
        <v>47599336.960000001</v>
      </c>
      <c r="L806" s="53">
        <v>0</v>
      </c>
      <c r="M806" s="53">
        <v>0</v>
      </c>
      <c r="N806" s="53">
        <v>0</v>
      </c>
      <c r="O806" s="60">
        <v>47599336.960000001</v>
      </c>
      <c r="P806" s="11"/>
      <c r="Q806" s="52">
        <v>71146343.709999993</v>
      </c>
      <c r="R806" s="53">
        <v>0</v>
      </c>
      <c r="S806" s="53">
        <v>0</v>
      </c>
      <c r="T806" s="53">
        <v>8000</v>
      </c>
      <c r="U806" s="60">
        <v>71138343.709999993</v>
      </c>
      <c r="V806" s="6"/>
    </row>
    <row r="807" spans="2:22">
      <c r="B807" s="1"/>
      <c r="C807" s="57" t="s">
        <v>2857</v>
      </c>
      <c r="D807" s="12"/>
      <c r="E807" s="56">
        <v>2928521.62</v>
      </c>
      <c r="F807" s="57">
        <v>0</v>
      </c>
      <c r="G807" s="57">
        <v>0</v>
      </c>
      <c r="H807" s="57">
        <v>-805057.04</v>
      </c>
      <c r="I807" s="59">
        <v>2123464.58</v>
      </c>
      <c r="J807" s="12"/>
      <c r="K807" s="56">
        <v>21049173.629999999</v>
      </c>
      <c r="L807" s="57">
        <v>0</v>
      </c>
      <c r="M807" s="57">
        <v>0</v>
      </c>
      <c r="N807" s="57">
        <v>0</v>
      </c>
      <c r="O807" s="59">
        <v>21049173.629999999</v>
      </c>
      <c r="P807" s="12"/>
      <c r="Q807" s="56">
        <v>64584262.079999998</v>
      </c>
      <c r="R807" s="57">
        <v>0</v>
      </c>
      <c r="S807" s="57">
        <v>0</v>
      </c>
      <c r="T807" s="57">
        <v>0</v>
      </c>
      <c r="U807" s="59">
        <v>64584262.079999998</v>
      </c>
      <c r="V807" s="6"/>
    </row>
    <row r="808" spans="2:22" ht="25.5" customHeight="1">
      <c r="B808" s="1"/>
      <c r="C808" s="53" t="s">
        <v>2858</v>
      </c>
      <c r="D808" s="11"/>
      <c r="E808" s="52">
        <v>1354046.69</v>
      </c>
      <c r="F808" s="53">
        <v>0</v>
      </c>
      <c r="G808" s="53">
        <v>0</v>
      </c>
      <c r="H808" s="53">
        <v>-805057.04</v>
      </c>
      <c r="I808" s="60">
        <v>548989.65</v>
      </c>
      <c r="J808" s="11"/>
      <c r="K808" s="52">
        <v>13135295.539999999</v>
      </c>
      <c r="L808" s="53">
        <v>0</v>
      </c>
      <c r="M808" s="53">
        <v>0</v>
      </c>
      <c r="N808" s="53">
        <v>0</v>
      </c>
      <c r="O808" s="60">
        <v>13135295.539999999</v>
      </c>
      <c r="P808" s="11"/>
      <c r="Q808" s="52">
        <v>64539376.07</v>
      </c>
      <c r="R808" s="53">
        <v>0</v>
      </c>
      <c r="S808" s="53">
        <v>0</v>
      </c>
      <c r="T808" s="53">
        <v>0</v>
      </c>
      <c r="U808" s="60">
        <v>64539376.07</v>
      </c>
      <c r="V808" s="6"/>
    </row>
    <row r="809" spans="2:22" ht="25.5" customHeight="1">
      <c r="B809" s="1"/>
      <c r="C809" s="57" t="s">
        <v>2859</v>
      </c>
      <c r="D809" s="12"/>
      <c r="E809" s="56">
        <v>1574474.93</v>
      </c>
      <c r="F809" s="57">
        <v>0</v>
      </c>
      <c r="G809" s="57">
        <v>0</v>
      </c>
      <c r="H809" s="57">
        <v>0</v>
      </c>
      <c r="I809" s="59">
        <v>1574474.93</v>
      </c>
      <c r="J809" s="12"/>
      <c r="K809" s="56">
        <v>7913878.0899999999</v>
      </c>
      <c r="L809" s="57">
        <v>0</v>
      </c>
      <c r="M809" s="57">
        <v>0</v>
      </c>
      <c r="N809" s="57">
        <v>0</v>
      </c>
      <c r="O809" s="59">
        <v>7913878.0899999999</v>
      </c>
      <c r="P809" s="12"/>
      <c r="Q809" s="56">
        <v>0</v>
      </c>
      <c r="R809" s="57">
        <v>0</v>
      </c>
      <c r="S809" s="57">
        <v>0</v>
      </c>
      <c r="T809" s="57">
        <v>0</v>
      </c>
      <c r="U809" s="59">
        <v>0</v>
      </c>
      <c r="V809" s="6"/>
    </row>
    <row r="810" spans="2:22">
      <c r="B810" s="1"/>
      <c r="C810" s="53" t="s">
        <v>2860</v>
      </c>
      <c r="D810" s="11"/>
      <c r="E810" s="52">
        <v>0</v>
      </c>
      <c r="F810" s="53">
        <v>0</v>
      </c>
      <c r="G810" s="53">
        <v>0</v>
      </c>
      <c r="H810" s="53">
        <v>0</v>
      </c>
      <c r="I810" s="60">
        <v>0</v>
      </c>
      <c r="J810" s="11"/>
      <c r="K810" s="52">
        <v>0</v>
      </c>
      <c r="L810" s="53">
        <v>0</v>
      </c>
      <c r="M810" s="53">
        <v>0</v>
      </c>
      <c r="N810" s="53">
        <v>0</v>
      </c>
      <c r="O810" s="60">
        <v>0</v>
      </c>
      <c r="P810" s="11"/>
      <c r="Q810" s="52">
        <v>44886.01</v>
      </c>
      <c r="R810" s="53">
        <v>0</v>
      </c>
      <c r="S810" s="53">
        <v>0</v>
      </c>
      <c r="T810" s="53">
        <v>0</v>
      </c>
      <c r="U810" s="60">
        <v>44886.01</v>
      </c>
      <c r="V810" s="6"/>
    </row>
    <row r="811" spans="2:22">
      <c r="B811" s="1"/>
      <c r="C811" s="57" t="s">
        <v>2861</v>
      </c>
      <c r="D811" s="12"/>
      <c r="E811" s="56">
        <v>28778589.120000001</v>
      </c>
      <c r="F811" s="57">
        <v>0</v>
      </c>
      <c r="G811" s="57">
        <v>0</v>
      </c>
      <c r="H811" s="57">
        <v>0</v>
      </c>
      <c r="I811" s="59">
        <v>28778589.120000001</v>
      </c>
      <c r="J811" s="12"/>
      <c r="K811" s="56">
        <v>0</v>
      </c>
      <c r="L811" s="57">
        <v>0</v>
      </c>
      <c r="M811" s="57">
        <v>0</v>
      </c>
      <c r="N811" s="57">
        <v>0</v>
      </c>
      <c r="O811" s="59">
        <v>0</v>
      </c>
      <c r="P811" s="12"/>
      <c r="Q811" s="56">
        <v>6037760.5300000003</v>
      </c>
      <c r="R811" s="57">
        <v>0</v>
      </c>
      <c r="S811" s="57">
        <v>0</v>
      </c>
      <c r="T811" s="57">
        <v>0</v>
      </c>
      <c r="U811" s="59">
        <v>6037760.5300000003</v>
      </c>
      <c r="V811" s="6"/>
    </row>
    <row r="812" spans="2:22">
      <c r="B812" s="1"/>
      <c r="C812" s="53" t="s">
        <v>2862</v>
      </c>
      <c r="D812" s="11"/>
      <c r="E812" s="52">
        <v>0</v>
      </c>
      <c r="F812" s="53">
        <v>0</v>
      </c>
      <c r="G812" s="53">
        <v>0</v>
      </c>
      <c r="H812" s="53">
        <v>0</v>
      </c>
      <c r="I812" s="60">
        <v>0</v>
      </c>
      <c r="J812" s="11"/>
      <c r="K812" s="52">
        <v>0</v>
      </c>
      <c r="L812" s="53">
        <v>0</v>
      </c>
      <c r="M812" s="53">
        <v>0</v>
      </c>
      <c r="N812" s="53">
        <v>0</v>
      </c>
      <c r="O812" s="60">
        <v>0</v>
      </c>
      <c r="P812" s="11"/>
      <c r="Q812" s="52">
        <v>6037760.5300000003</v>
      </c>
      <c r="R812" s="53">
        <v>0</v>
      </c>
      <c r="S812" s="53">
        <v>0</v>
      </c>
      <c r="T812" s="53">
        <v>0</v>
      </c>
      <c r="U812" s="60">
        <v>6037760.5300000003</v>
      </c>
      <c r="V812" s="6"/>
    </row>
    <row r="813" spans="2:22">
      <c r="B813" s="1"/>
      <c r="C813" s="57" t="s">
        <v>2863</v>
      </c>
      <c r="D813" s="12"/>
      <c r="E813" s="56">
        <v>28778589.120000001</v>
      </c>
      <c r="F813" s="57">
        <v>0</v>
      </c>
      <c r="G813" s="57">
        <v>0</v>
      </c>
      <c r="H813" s="57">
        <v>0</v>
      </c>
      <c r="I813" s="59">
        <v>28778589.120000001</v>
      </c>
      <c r="J813" s="12"/>
      <c r="K813" s="56">
        <v>0</v>
      </c>
      <c r="L813" s="57">
        <v>0</v>
      </c>
      <c r="M813" s="57">
        <v>0</v>
      </c>
      <c r="N813" s="57">
        <v>0</v>
      </c>
      <c r="O813" s="59">
        <v>0</v>
      </c>
      <c r="P813" s="12"/>
      <c r="Q813" s="56">
        <v>0</v>
      </c>
      <c r="R813" s="57">
        <v>0</v>
      </c>
      <c r="S813" s="57">
        <v>0</v>
      </c>
      <c r="T813" s="57">
        <v>0</v>
      </c>
      <c r="U813" s="59">
        <v>0</v>
      </c>
      <c r="V813" s="6"/>
    </row>
    <row r="814" spans="2:22">
      <c r="B814" s="1"/>
      <c r="C814" s="53" t="s">
        <v>2864</v>
      </c>
      <c r="D814" s="11"/>
      <c r="E814" s="52">
        <v>0</v>
      </c>
      <c r="F814" s="53">
        <v>0</v>
      </c>
      <c r="G814" s="53">
        <v>0</v>
      </c>
      <c r="H814" s="53">
        <v>0</v>
      </c>
      <c r="I814" s="60">
        <v>0</v>
      </c>
      <c r="J814" s="11"/>
      <c r="K814" s="52">
        <v>0</v>
      </c>
      <c r="L814" s="53">
        <v>0</v>
      </c>
      <c r="M814" s="53">
        <v>0</v>
      </c>
      <c r="N814" s="53">
        <v>0</v>
      </c>
      <c r="O814" s="60">
        <v>0</v>
      </c>
      <c r="P814" s="11"/>
      <c r="Q814" s="52">
        <v>0</v>
      </c>
      <c r="R814" s="53">
        <v>0</v>
      </c>
      <c r="S814" s="53">
        <v>0</v>
      </c>
      <c r="T814" s="53">
        <v>0</v>
      </c>
      <c r="U814" s="60">
        <v>0</v>
      </c>
      <c r="V814" s="6"/>
    </row>
    <row r="815" spans="2:22">
      <c r="B815" s="1"/>
      <c r="C815" s="57" t="s">
        <v>2865</v>
      </c>
      <c r="D815" s="12"/>
      <c r="E815" s="56">
        <v>0</v>
      </c>
      <c r="F815" s="57">
        <v>0</v>
      </c>
      <c r="G815" s="57">
        <v>0</v>
      </c>
      <c r="H815" s="57">
        <v>0</v>
      </c>
      <c r="I815" s="59">
        <v>0</v>
      </c>
      <c r="J815" s="12"/>
      <c r="K815" s="56">
        <v>0</v>
      </c>
      <c r="L815" s="57">
        <v>0</v>
      </c>
      <c r="M815" s="57">
        <v>0</v>
      </c>
      <c r="N815" s="57">
        <v>0</v>
      </c>
      <c r="O815" s="59">
        <v>0</v>
      </c>
      <c r="P815" s="12"/>
      <c r="Q815" s="56">
        <v>0</v>
      </c>
      <c r="R815" s="57">
        <v>0</v>
      </c>
      <c r="S815" s="57">
        <v>0</v>
      </c>
      <c r="T815" s="57">
        <v>0</v>
      </c>
      <c r="U815" s="59">
        <v>0</v>
      </c>
      <c r="V815" s="6"/>
    </row>
    <row r="816" spans="2:22" ht="25.5" customHeight="1">
      <c r="B816" s="1"/>
      <c r="C816" s="53" t="s">
        <v>2866</v>
      </c>
      <c r="D816" s="11"/>
      <c r="E816" s="52">
        <v>42156.29</v>
      </c>
      <c r="F816" s="53">
        <v>0</v>
      </c>
      <c r="G816" s="53">
        <v>0</v>
      </c>
      <c r="H816" s="53">
        <v>0</v>
      </c>
      <c r="I816" s="60">
        <v>42156.29</v>
      </c>
      <c r="J816" s="11"/>
      <c r="K816" s="52">
        <v>0</v>
      </c>
      <c r="L816" s="53">
        <v>0</v>
      </c>
      <c r="M816" s="53">
        <v>0</v>
      </c>
      <c r="N816" s="53">
        <v>0</v>
      </c>
      <c r="O816" s="60">
        <v>0</v>
      </c>
      <c r="P816" s="11"/>
      <c r="Q816" s="52">
        <v>0</v>
      </c>
      <c r="R816" s="53">
        <v>0</v>
      </c>
      <c r="S816" s="53">
        <v>0</v>
      </c>
      <c r="T816" s="53">
        <v>0</v>
      </c>
      <c r="U816" s="60">
        <v>0</v>
      </c>
      <c r="V816" s="6"/>
    </row>
    <row r="817" spans="2:22">
      <c r="B817" s="1"/>
      <c r="C817" s="57" t="s">
        <v>2867</v>
      </c>
      <c r="D817" s="12"/>
      <c r="E817" s="56">
        <v>0</v>
      </c>
      <c r="F817" s="57">
        <v>0</v>
      </c>
      <c r="G817" s="57">
        <v>0</v>
      </c>
      <c r="H817" s="57">
        <v>0</v>
      </c>
      <c r="I817" s="59">
        <v>0</v>
      </c>
      <c r="J817" s="12"/>
      <c r="K817" s="56">
        <v>0</v>
      </c>
      <c r="L817" s="57">
        <v>0</v>
      </c>
      <c r="M817" s="57">
        <v>0</v>
      </c>
      <c r="N817" s="57">
        <v>0</v>
      </c>
      <c r="O817" s="59">
        <v>0</v>
      </c>
      <c r="P817" s="12"/>
      <c r="Q817" s="56">
        <v>0</v>
      </c>
      <c r="R817" s="57">
        <v>0</v>
      </c>
      <c r="S817" s="57">
        <v>0</v>
      </c>
      <c r="T817" s="57">
        <v>0</v>
      </c>
      <c r="U817" s="59">
        <v>0</v>
      </c>
      <c r="V817" s="6"/>
    </row>
    <row r="818" spans="2:22" ht="25.5" customHeight="1">
      <c r="B818" s="1"/>
      <c r="C818" s="53" t="s">
        <v>2868</v>
      </c>
      <c r="D818" s="11"/>
      <c r="E818" s="52">
        <v>0</v>
      </c>
      <c r="F818" s="53">
        <v>0</v>
      </c>
      <c r="G818" s="53">
        <v>0</v>
      </c>
      <c r="H818" s="53">
        <v>0</v>
      </c>
      <c r="I818" s="60">
        <v>0</v>
      </c>
      <c r="J818" s="11"/>
      <c r="K818" s="52">
        <v>0</v>
      </c>
      <c r="L818" s="53">
        <v>0</v>
      </c>
      <c r="M818" s="53">
        <v>0</v>
      </c>
      <c r="N818" s="53">
        <v>0</v>
      </c>
      <c r="O818" s="60">
        <v>0</v>
      </c>
      <c r="P818" s="11"/>
      <c r="Q818" s="52">
        <v>0</v>
      </c>
      <c r="R818" s="53">
        <v>0</v>
      </c>
      <c r="S818" s="53">
        <v>0</v>
      </c>
      <c r="T818" s="53">
        <v>0</v>
      </c>
      <c r="U818" s="60">
        <v>0</v>
      </c>
      <c r="V818" s="6"/>
    </row>
    <row r="819" spans="2:22" ht="25.5" customHeight="1">
      <c r="B819" s="1"/>
      <c r="C819" s="57" t="s">
        <v>2869</v>
      </c>
      <c r="D819" s="12"/>
      <c r="E819" s="56">
        <v>0</v>
      </c>
      <c r="F819" s="57">
        <v>0</v>
      </c>
      <c r="G819" s="57">
        <v>0</v>
      </c>
      <c r="H819" s="57">
        <v>0</v>
      </c>
      <c r="I819" s="59">
        <v>0</v>
      </c>
      <c r="J819" s="12"/>
      <c r="K819" s="56">
        <v>0</v>
      </c>
      <c r="L819" s="57">
        <v>0</v>
      </c>
      <c r="M819" s="57">
        <v>0</v>
      </c>
      <c r="N819" s="57">
        <v>0</v>
      </c>
      <c r="O819" s="59">
        <v>0</v>
      </c>
      <c r="P819" s="12"/>
      <c r="Q819" s="56">
        <v>0</v>
      </c>
      <c r="R819" s="57">
        <v>0</v>
      </c>
      <c r="S819" s="57">
        <v>0</v>
      </c>
      <c r="T819" s="57">
        <v>0</v>
      </c>
      <c r="U819" s="59">
        <v>0</v>
      </c>
      <c r="V819" s="6"/>
    </row>
    <row r="820" spans="2:22" ht="25.5" customHeight="1">
      <c r="B820" s="1"/>
      <c r="C820" s="53" t="s">
        <v>2870</v>
      </c>
      <c r="D820" s="11"/>
      <c r="E820" s="52">
        <v>0</v>
      </c>
      <c r="F820" s="53">
        <v>0</v>
      </c>
      <c r="G820" s="53">
        <v>0</v>
      </c>
      <c r="H820" s="53">
        <v>0</v>
      </c>
      <c r="I820" s="60">
        <v>0</v>
      </c>
      <c r="J820" s="11"/>
      <c r="K820" s="52">
        <v>0</v>
      </c>
      <c r="L820" s="53">
        <v>0</v>
      </c>
      <c r="M820" s="53">
        <v>0</v>
      </c>
      <c r="N820" s="53">
        <v>0</v>
      </c>
      <c r="O820" s="60">
        <v>0</v>
      </c>
      <c r="P820" s="11"/>
      <c r="Q820" s="52">
        <v>0</v>
      </c>
      <c r="R820" s="53">
        <v>0</v>
      </c>
      <c r="S820" s="53">
        <v>0</v>
      </c>
      <c r="T820" s="53">
        <v>0</v>
      </c>
      <c r="U820" s="60">
        <v>0</v>
      </c>
      <c r="V820" s="6"/>
    </row>
    <row r="821" spans="2:22" ht="25.5" customHeight="1">
      <c r="B821" s="1"/>
      <c r="C821" s="57" t="s">
        <v>2871</v>
      </c>
      <c r="D821" s="12"/>
      <c r="E821" s="56">
        <v>0</v>
      </c>
      <c r="F821" s="57">
        <v>0</v>
      </c>
      <c r="G821" s="57">
        <v>0</v>
      </c>
      <c r="H821" s="57">
        <v>0</v>
      </c>
      <c r="I821" s="59">
        <v>0</v>
      </c>
      <c r="J821" s="12"/>
      <c r="K821" s="56">
        <v>0</v>
      </c>
      <c r="L821" s="57">
        <v>0</v>
      </c>
      <c r="M821" s="57">
        <v>0</v>
      </c>
      <c r="N821" s="57">
        <v>0</v>
      </c>
      <c r="O821" s="59">
        <v>0</v>
      </c>
      <c r="P821" s="12"/>
      <c r="Q821" s="56">
        <v>0</v>
      </c>
      <c r="R821" s="57">
        <v>0</v>
      </c>
      <c r="S821" s="57">
        <v>0</v>
      </c>
      <c r="T821" s="57">
        <v>0</v>
      </c>
      <c r="U821" s="59">
        <v>0</v>
      </c>
      <c r="V821" s="6"/>
    </row>
    <row r="822" spans="2:22" ht="25.5" customHeight="1">
      <c r="B822" s="1"/>
      <c r="C822" s="53" t="s">
        <v>2872</v>
      </c>
      <c r="D822" s="11"/>
      <c r="E822" s="52">
        <v>0</v>
      </c>
      <c r="F822" s="53">
        <v>0</v>
      </c>
      <c r="G822" s="53">
        <v>0</v>
      </c>
      <c r="H822" s="53">
        <v>0</v>
      </c>
      <c r="I822" s="60">
        <v>0</v>
      </c>
      <c r="J822" s="11"/>
      <c r="K822" s="52">
        <v>0</v>
      </c>
      <c r="L822" s="53">
        <v>0</v>
      </c>
      <c r="M822" s="53">
        <v>0</v>
      </c>
      <c r="N822" s="53">
        <v>0</v>
      </c>
      <c r="O822" s="60">
        <v>0</v>
      </c>
      <c r="P822" s="11"/>
      <c r="Q822" s="52">
        <v>0</v>
      </c>
      <c r="R822" s="53">
        <v>0</v>
      </c>
      <c r="S822" s="53">
        <v>0</v>
      </c>
      <c r="T822" s="53">
        <v>0</v>
      </c>
      <c r="U822" s="60">
        <v>0</v>
      </c>
      <c r="V822" s="6"/>
    </row>
    <row r="823" spans="2:22">
      <c r="B823" s="1"/>
      <c r="C823" s="57" t="s">
        <v>2873</v>
      </c>
      <c r="D823" s="12"/>
      <c r="E823" s="56">
        <v>0</v>
      </c>
      <c r="F823" s="57">
        <v>0</v>
      </c>
      <c r="G823" s="57">
        <v>0</v>
      </c>
      <c r="H823" s="57">
        <v>0</v>
      </c>
      <c r="I823" s="59">
        <v>0</v>
      </c>
      <c r="J823" s="12"/>
      <c r="K823" s="56">
        <v>0</v>
      </c>
      <c r="L823" s="57">
        <v>0</v>
      </c>
      <c r="M823" s="57">
        <v>0</v>
      </c>
      <c r="N823" s="57">
        <v>0</v>
      </c>
      <c r="O823" s="59">
        <v>0</v>
      </c>
      <c r="P823" s="12"/>
      <c r="Q823" s="56">
        <v>0</v>
      </c>
      <c r="R823" s="57">
        <v>0</v>
      </c>
      <c r="S823" s="57">
        <v>0</v>
      </c>
      <c r="T823" s="57">
        <v>0</v>
      </c>
      <c r="U823" s="59">
        <v>0</v>
      </c>
      <c r="V823" s="6"/>
    </row>
    <row r="824" spans="2:22" ht="25.5" customHeight="1">
      <c r="B824" s="1"/>
      <c r="C824" s="53" t="s">
        <v>2874</v>
      </c>
      <c r="D824" s="11"/>
      <c r="E824" s="52">
        <v>0</v>
      </c>
      <c r="F824" s="53">
        <v>0</v>
      </c>
      <c r="G824" s="53">
        <v>0</v>
      </c>
      <c r="H824" s="53">
        <v>0</v>
      </c>
      <c r="I824" s="60">
        <v>0</v>
      </c>
      <c r="J824" s="11"/>
      <c r="K824" s="52">
        <v>0</v>
      </c>
      <c r="L824" s="53">
        <v>0</v>
      </c>
      <c r="M824" s="53">
        <v>0</v>
      </c>
      <c r="N824" s="53">
        <v>0</v>
      </c>
      <c r="O824" s="60">
        <v>0</v>
      </c>
      <c r="P824" s="11"/>
      <c r="Q824" s="52">
        <v>0</v>
      </c>
      <c r="R824" s="53">
        <v>0</v>
      </c>
      <c r="S824" s="53">
        <v>0</v>
      </c>
      <c r="T824" s="53">
        <v>0</v>
      </c>
      <c r="U824" s="60">
        <v>0</v>
      </c>
      <c r="V824" s="6"/>
    </row>
    <row r="825" spans="2:22" ht="25.5" customHeight="1">
      <c r="B825" s="1"/>
      <c r="C825" s="57" t="s">
        <v>2875</v>
      </c>
      <c r="D825" s="12"/>
      <c r="E825" s="56">
        <v>0</v>
      </c>
      <c r="F825" s="57">
        <v>0</v>
      </c>
      <c r="G825" s="57">
        <v>0</v>
      </c>
      <c r="H825" s="57">
        <v>0</v>
      </c>
      <c r="I825" s="59">
        <v>0</v>
      </c>
      <c r="J825" s="12"/>
      <c r="K825" s="56">
        <v>0</v>
      </c>
      <c r="L825" s="57">
        <v>0</v>
      </c>
      <c r="M825" s="57">
        <v>0</v>
      </c>
      <c r="N825" s="57">
        <v>0</v>
      </c>
      <c r="O825" s="59">
        <v>0</v>
      </c>
      <c r="P825" s="12"/>
      <c r="Q825" s="56">
        <v>0</v>
      </c>
      <c r="R825" s="57">
        <v>0</v>
      </c>
      <c r="S825" s="57">
        <v>0</v>
      </c>
      <c r="T825" s="57">
        <v>0</v>
      </c>
      <c r="U825" s="59">
        <v>0</v>
      </c>
      <c r="V825" s="6"/>
    </row>
    <row r="826" spans="2:22" ht="25.5" customHeight="1">
      <c r="B826" s="1"/>
      <c r="C826" s="53" t="s">
        <v>2876</v>
      </c>
      <c r="D826" s="11"/>
      <c r="E826" s="52">
        <v>0</v>
      </c>
      <c r="F826" s="53">
        <v>0</v>
      </c>
      <c r="G826" s="53">
        <v>0</v>
      </c>
      <c r="H826" s="53">
        <v>0</v>
      </c>
      <c r="I826" s="60">
        <v>0</v>
      </c>
      <c r="J826" s="11"/>
      <c r="K826" s="52">
        <v>0</v>
      </c>
      <c r="L826" s="53">
        <v>0</v>
      </c>
      <c r="M826" s="53">
        <v>0</v>
      </c>
      <c r="N826" s="53">
        <v>0</v>
      </c>
      <c r="O826" s="60">
        <v>0</v>
      </c>
      <c r="P826" s="11"/>
      <c r="Q826" s="52">
        <v>0</v>
      </c>
      <c r="R826" s="53">
        <v>0</v>
      </c>
      <c r="S826" s="53">
        <v>0</v>
      </c>
      <c r="T826" s="53">
        <v>0</v>
      </c>
      <c r="U826" s="60">
        <v>0</v>
      </c>
      <c r="V826" s="6"/>
    </row>
    <row r="827" spans="2:22" ht="25.5" customHeight="1">
      <c r="B827" s="1"/>
      <c r="C827" s="57" t="s">
        <v>2877</v>
      </c>
      <c r="D827" s="12"/>
      <c r="E827" s="56">
        <v>0</v>
      </c>
      <c r="F827" s="57">
        <v>0</v>
      </c>
      <c r="G827" s="57">
        <v>0</v>
      </c>
      <c r="H827" s="57">
        <v>0</v>
      </c>
      <c r="I827" s="59">
        <v>0</v>
      </c>
      <c r="J827" s="12"/>
      <c r="K827" s="56">
        <v>0</v>
      </c>
      <c r="L827" s="57">
        <v>0</v>
      </c>
      <c r="M827" s="57">
        <v>0</v>
      </c>
      <c r="N827" s="57">
        <v>0</v>
      </c>
      <c r="O827" s="59">
        <v>0</v>
      </c>
      <c r="P827" s="12"/>
      <c r="Q827" s="56">
        <v>0</v>
      </c>
      <c r="R827" s="57">
        <v>0</v>
      </c>
      <c r="S827" s="57">
        <v>0</v>
      </c>
      <c r="T827" s="57">
        <v>0</v>
      </c>
      <c r="U827" s="59">
        <v>0</v>
      </c>
      <c r="V827" s="6"/>
    </row>
    <row r="828" spans="2:22">
      <c r="B828" s="1"/>
      <c r="C828" s="53" t="s">
        <v>2878</v>
      </c>
      <c r="D828" s="11"/>
      <c r="E828" s="52">
        <v>42156.29</v>
      </c>
      <c r="F828" s="53">
        <v>0</v>
      </c>
      <c r="G828" s="53">
        <v>0</v>
      </c>
      <c r="H828" s="53">
        <v>0</v>
      </c>
      <c r="I828" s="60">
        <v>42156.29</v>
      </c>
      <c r="J828" s="11"/>
      <c r="K828" s="52">
        <v>0</v>
      </c>
      <c r="L828" s="53">
        <v>0</v>
      </c>
      <c r="M828" s="53">
        <v>0</v>
      </c>
      <c r="N828" s="53">
        <v>0</v>
      </c>
      <c r="O828" s="60">
        <v>0</v>
      </c>
      <c r="P828" s="11"/>
      <c r="Q828" s="52">
        <v>0</v>
      </c>
      <c r="R828" s="53">
        <v>0</v>
      </c>
      <c r="S828" s="53">
        <v>0</v>
      </c>
      <c r="T828" s="53">
        <v>0</v>
      </c>
      <c r="U828" s="60">
        <v>0</v>
      </c>
      <c r="V828" s="6"/>
    </row>
    <row r="829" spans="2:22">
      <c r="B829" s="1"/>
      <c r="C829" s="57" t="s">
        <v>2879</v>
      </c>
      <c r="D829" s="12"/>
      <c r="E829" s="56">
        <v>0</v>
      </c>
      <c r="F829" s="57">
        <v>0</v>
      </c>
      <c r="G829" s="57">
        <v>0</v>
      </c>
      <c r="H829" s="57">
        <v>0</v>
      </c>
      <c r="I829" s="59">
        <v>0</v>
      </c>
      <c r="J829" s="12"/>
      <c r="K829" s="56">
        <v>0</v>
      </c>
      <c r="L829" s="57">
        <v>0</v>
      </c>
      <c r="M829" s="57">
        <v>0</v>
      </c>
      <c r="N829" s="57">
        <v>0</v>
      </c>
      <c r="O829" s="59">
        <v>0</v>
      </c>
      <c r="P829" s="12"/>
      <c r="Q829" s="56">
        <v>0</v>
      </c>
      <c r="R829" s="57">
        <v>0</v>
      </c>
      <c r="S829" s="57">
        <v>0</v>
      </c>
      <c r="T829" s="57">
        <v>0</v>
      </c>
      <c r="U829" s="59">
        <v>0</v>
      </c>
      <c r="V829" s="6"/>
    </row>
    <row r="830" spans="2:22">
      <c r="B830" s="1"/>
      <c r="C830" s="53" t="s">
        <v>2880</v>
      </c>
      <c r="D830" s="11"/>
      <c r="E830" s="52">
        <v>0</v>
      </c>
      <c r="F830" s="53">
        <v>0</v>
      </c>
      <c r="G830" s="53">
        <v>0</v>
      </c>
      <c r="H830" s="53">
        <v>0</v>
      </c>
      <c r="I830" s="60">
        <v>0</v>
      </c>
      <c r="J830" s="11"/>
      <c r="K830" s="52">
        <v>0</v>
      </c>
      <c r="L830" s="53">
        <v>0</v>
      </c>
      <c r="M830" s="53">
        <v>0</v>
      </c>
      <c r="N830" s="53">
        <v>0</v>
      </c>
      <c r="O830" s="60">
        <v>0</v>
      </c>
      <c r="P830" s="11"/>
      <c r="Q830" s="52">
        <v>71477.45</v>
      </c>
      <c r="R830" s="53">
        <v>0</v>
      </c>
      <c r="S830" s="53">
        <v>0</v>
      </c>
      <c r="T830" s="53">
        <v>0</v>
      </c>
      <c r="U830" s="60">
        <v>71477.45</v>
      </c>
      <c r="V830" s="6"/>
    </row>
    <row r="831" spans="2:22">
      <c r="B831" s="1"/>
      <c r="C831" s="57" t="s">
        <v>2881</v>
      </c>
      <c r="D831" s="12"/>
      <c r="E831" s="56">
        <v>0</v>
      </c>
      <c r="F831" s="57">
        <v>0</v>
      </c>
      <c r="G831" s="57">
        <v>0</v>
      </c>
      <c r="H831" s="57">
        <v>0</v>
      </c>
      <c r="I831" s="59">
        <v>0</v>
      </c>
      <c r="J831" s="12"/>
      <c r="K831" s="56">
        <v>0</v>
      </c>
      <c r="L831" s="57">
        <v>0</v>
      </c>
      <c r="M831" s="57">
        <v>0</v>
      </c>
      <c r="N831" s="57">
        <v>0</v>
      </c>
      <c r="O831" s="59">
        <v>0</v>
      </c>
      <c r="P831" s="12"/>
      <c r="Q831" s="56">
        <v>0</v>
      </c>
      <c r="R831" s="57">
        <v>0</v>
      </c>
      <c r="S831" s="57">
        <v>0</v>
      </c>
      <c r="T831" s="57">
        <v>0</v>
      </c>
      <c r="U831" s="59">
        <v>0</v>
      </c>
      <c r="V831" s="6"/>
    </row>
    <row r="832" spans="2:22" ht="25.5" customHeight="1">
      <c r="B832" s="1"/>
      <c r="C832" s="53" t="s">
        <v>2882</v>
      </c>
      <c r="D832" s="11"/>
      <c r="E832" s="52">
        <v>0</v>
      </c>
      <c r="F832" s="53">
        <v>0</v>
      </c>
      <c r="G832" s="53">
        <v>0</v>
      </c>
      <c r="H832" s="53">
        <v>0</v>
      </c>
      <c r="I832" s="60">
        <v>0</v>
      </c>
      <c r="J832" s="11"/>
      <c r="K832" s="52">
        <v>0</v>
      </c>
      <c r="L832" s="53">
        <v>0</v>
      </c>
      <c r="M832" s="53">
        <v>0</v>
      </c>
      <c r="N832" s="53">
        <v>0</v>
      </c>
      <c r="O832" s="60">
        <v>0</v>
      </c>
      <c r="P832" s="11"/>
      <c r="Q832" s="52">
        <v>0</v>
      </c>
      <c r="R832" s="53">
        <v>0</v>
      </c>
      <c r="S832" s="53">
        <v>0</v>
      </c>
      <c r="T832" s="53">
        <v>0</v>
      </c>
      <c r="U832" s="60">
        <v>0</v>
      </c>
      <c r="V832" s="6"/>
    </row>
    <row r="833" spans="2:22" ht="25.5" customHeight="1">
      <c r="B833" s="1"/>
      <c r="C833" s="57" t="s">
        <v>2883</v>
      </c>
      <c r="D833" s="12"/>
      <c r="E833" s="56">
        <v>0</v>
      </c>
      <c r="F833" s="57">
        <v>0</v>
      </c>
      <c r="G833" s="57">
        <v>0</v>
      </c>
      <c r="H833" s="57">
        <v>0</v>
      </c>
      <c r="I833" s="59">
        <v>0</v>
      </c>
      <c r="J833" s="12"/>
      <c r="K833" s="56">
        <v>0</v>
      </c>
      <c r="L833" s="57">
        <v>0</v>
      </c>
      <c r="M833" s="57">
        <v>0</v>
      </c>
      <c r="N833" s="57">
        <v>0</v>
      </c>
      <c r="O833" s="59">
        <v>0</v>
      </c>
      <c r="P833" s="12"/>
      <c r="Q833" s="56">
        <v>0</v>
      </c>
      <c r="R833" s="57">
        <v>0</v>
      </c>
      <c r="S833" s="57">
        <v>0</v>
      </c>
      <c r="T833" s="57">
        <v>0</v>
      </c>
      <c r="U833" s="59">
        <v>0</v>
      </c>
      <c r="V833" s="6"/>
    </row>
    <row r="834" spans="2:22" ht="25.5" customHeight="1">
      <c r="B834" s="1"/>
      <c r="C834" s="53" t="s">
        <v>2884</v>
      </c>
      <c r="D834" s="11"/>
      <c r="E834" s="52">
        <v>0</v>
      </c>
      <c r="F834" s="53">
        <v>0</v>
      </c>
      <c r="G834" s="53">
        <v>0</v>
      </c>
      <c r="H834" s="53">
        <v>0</v>
      </c>
      <c r="I834" s="60">
        <v>0</v>
      </c>
      <c r="J834" s="11"/>
      <c r="K834" s="52">
        <v>0</v>
      </c>
      <c r="L834" s="53">
        <v>0</v>
      </c>
      <c r="M834" s="53">
        <v>0</v>
      </c>
      <c r="N834" s="53">
        <v>0</v>
      </c>
      <c r="O834" s="60">
        <v>0</v>
      </c>
      <c r="P834" s="11"/>
      <c r="Q834" s="52">
        <v>0</v>
      </c>
      <c r="R834" s="53">
        <v>0</v>
      </c>
      <c r="S834" s="53">
        <v>0</v>
      </c>
      <c r="T834" s="53">
        <v>0</v>
      </c>
      <c r="U834" s="60">
        <v>0</v>
      </c>
      <c r="V834" s="6"/>
    </row>
    <row r="835" spans="2:22" ht="25.5" customHeight="1">
      <c r="B835" s="1"/>
      <c r="C835" s="57" t="s">
        <v>2885</v>
      </c>
      <c r="D835" s="12"/>
      <c r="E835" s="56">
        <v>0</v>
      </c>
      <c r="F835" s="57">
        <v>0</v>
      </c>
      <c r="G835" s="57">
        <v>0</v>
      </c>
      <c r="H835" s="57">
        <v>0</v>
      </c>
      <c r="I835" s="59">
        <v>0</v>
      </c>
      <c r="J835" s="12"/>
      <c r="K835" s="56">
        <v>0</v>
      </c>
      <c r="L835" s="57">
        <v>0</v>
      </c>
      <c r="M835" s="57">
        <v>0</v>
      </c>
      <c r="N835" s="57">
        <v>0</v>
      </c>
      <c r="O835" s="59">
        <v>0</v>
      </c>
      <c r="P835" s="12"/>
      <c r="Q835" s="56">
        <v>0</v>
      </c>
      <c r="R835" s="57">
        <v>0</v>
      </c>
      <c r="S835" s="57">
        <v>0</v>
      </c>
      <c r="T835" s="57">
        <v>0</v>
      </c>
      <c r="U835" s="59">
        <v>0</v>
      </c>
      <c r="V835" s="6"/>
    </row>
    <row r="836" spans="2:22">
      <c r="B836" s="1"/>
      <c r="C836" s="53" t="s">
        <v>2886</v>
      </c>
      <c r="D836" s="11"/>
      <c r="E836" s="52">
        <v>0</v>
      </c>
      <c r="F836" s="53">
        <v>0</v>
      </c>
      <c r="G836" s="53">
        <v>0</v>
      </c>
      <c r="H836" s="53">
        <v>0</v>
      </c>
      <c r="I836" s="60">
        <v>0</v>
      </c>
      <c r="J836" s="11"/>
      <c r="K836" s="52">
        <v>0</v>
      </c>
      <c r="L836" s="53">
        <v>0</v>
      </c>
      <c r="M836" s="53">
        <v>0</v>
      </c>
      <c r="N836" s="53">
        <v>0</v>
      </c>
      <c r="O836" s="60">
        <v>0</v>
      </c>
      <c r="P836" s="11"/>
      <c r="Q836" s="52">
        <v>0</v>
      </c>
      <c r="R836" s="53">
        <v>0</v>
      </c>
      <c r="S836" s="53">
        <v>0</v>
      </c>
      <c r="T836" s="53">
        <v>0</v>
      </c>
      <c r="U836" s="60">
        <v>0</v>
      </c>
      <c r="V836" s="6"/>
    </row>
    <row r="837" spans="2:22" ht="25.5" customHeight="1">
      <c r="B837" s="1"/>
      <c r="C837" s="57" t="s">
        <v>2887</v>
      </c>
      <c r="D837" s="12"/>
      <c r="E837" s="56">
        <v>0</v>
      </c>
      <c r="F837" s="57">
        <v>0</v>
      </c>
      <c r="G837" s="57">
        <v>0</v>
      </c>
      <c r="H837" s="57">
        <v>0</v>
      </c>
      <c r="I837" s="59">
        <v>0</v>
      </c>
      <c r="J837" s="12"/>
      <c r="K837" s="56">
        <v>0</v>
      </c>
      <c r="L837" s="57">
        <v>0</v>
      </c>
      <c r="M837" s="57">
        <v>0</v>
      </c>
      <c r="N837" s="57">
        <v>0</v>
      </c>
      <c r="O837" s="59">
        <v>0</v>
      </c>
      <c r="P837" s="12"/>
      <c r="Q837" s="56">
        <v>0</v>
      </c>
      <c r="R837" s="57">
        <v>0</v>
      </c>
      <c r="S837" s="57">
        <v>0</v>
      </c>
      <c r="T837" s="57">
        <v>0</v>
      </c>
      <c r="U837" s="59">
        <v>0</v>
      </c>
      <c r="V837" s="6"/>
    </row>
    <row r="838" spans="2:22" ht="25.5" customHeight="1">
      <c r="B838" s="1"/>
      <c r="C838" s="53" t="s">
        <v>2888</v>
      </c>
      <c r="D838" s="11"/>
      <c r="E838" s="52">
        <v>0</v>
      </c>
      <c r="F838" s="53">
        <v>0</v>
      </c>
      <c r="G838" s="53">
        <v>0</v>
      </c>
      <c r="H838" s="53">
        <v>0</v>
      </c>
      <c r="I838" s="60">
        <v>0</v>
      </c>
      <c r="J838" s="11"/>
      <c r="K838" s="52">
        <v>0</v>
      </c>
      <c r="L838" s="53">
        <v>0</v>
      </c>
      <c r="M838" s="53">
        <v>0</v>
      </c>
      <c r="N838" s="53">
        <v>0</v>
      </c>
      <c r="O838" s="60">
        <v>0</v>
      </c>
      <c r="P838" s="11"/>
      <c r="Q838" s="52">
        <v>0</v>
      </c>
      <c r="R838" s="53">
        <v>0</v>
      </c>
      <c r="S838" s="53">
        <v>0</v>
      </c>
      <c r="T838" s="53">
        <v>0</v>
      </c>
      <c r="U838" s="60">
        <v>0</v>
      </c>
      <c r="V838" s="6"/>
    </row>
    <row r="839" spans="2:22">
      <c r="B839" s="1"/>
      <c r="C839" s="57" t="s">
        <v>2889</v>
      </c>
      <c r="D839" s="12"/>
      <c r="E839" s="56">
        <v>0</v>
      </c>
      <c r="F839" s="57">
        <v>0</v>
      </c>
      <c r="G839" s="57">
        <v>0</v>
      </c>
      <c r="H839" s="57">
        <v>0</v>
      </c>
      <c r="I839" s="59">
        <v>0</v>
      </c>
      <c r="J839" s="12"/>
      <c r="K839" s="56">
        <v>0</v>
      </c>
      <c r="L839" s="57">
        <v>0</v>
      </c>
      <c r="M839" s="57">
        <v>0</v>
      </c>
      <c r="N839" s="57">
        <v>0</v>
      </c>
      <c r="O839" s="59">
        <v>0</v>
      </c>
      <c r="P839" s="12"/>
      <c r="Q839" s="56">
        <v>0</v>
      </c>
      <c r="R839" s="57">
        <v>0</v>
      </c>
      <c r="S839" s="57">
        <v>0</v>
      </c>
      <c r="T839" s="57">
        <v>0</v>
      </c>
      <c r="U839" s="59">
        <v>0</v>
      </c>
      <c r="V839" s="6"/>
    </row>
    <row r="840" spans="2:22" ht="25.5" customHeight="1">
      <c r="B840" s="1"/>
      <c r="C840" s="53" t="s">
        <v>2890</v>
      </c>
      <c r="D840" s="11"/>
      <c r="E840" s="52">
        <v>0</v>
      </c>
      <c r="F840" s="53">
        <v>0</v>
      </c>
      <c r="G840" s="53">
        <v>0</v>
      </c>
      <c r="H840" s="53">
        <v>0</v>
      </c>
      <c r="I840" s="60">
        <v>0</v>
      </c>
      <c r="J840" s="11"/>
      <c r="K840" s="52">
        <v>0</v>
      </c>
      <c r="L840" s="53">
        <v>0</v>
      </c>
      <c r="M840" s="53">
        <v>0</v>
      </c>
      <c r="N840" s="53">
        <v>0</v>
      </c>
      <c r="O840" s="60">
        <v>0</v>
      </c>
      <c r="P840" s="11"/>
      <c r="Q840" s="52">
        <v>0</v>
      </c>
      <c r="R840" s="53">
        <v>0</v>
      </c>
      <c r="S840" s="53">
        <v>0</v>
      </c>
      <c r="T840" s="53">
        <v>0</v>
      </c>
      <c r="U840" s="60">
        <v>0</v>
      </c>
      <c r="V840" s="6"/>
    </row>
    <row r="841" spans="2:22" ht="25.5" customHeight="1">
      <c r="B841" s="1"/>
      <c r="C841" s="57" t="s">
        <v>2891</v>
      </c>
      <c r="D841" s="12"/>
      <c r="E841" s="56">
        <v>0</v>
      </c>
      <c r="F841" s="57">
        <v>0</v>
      </c>
      <c r="G841" s="57">
        <v>0</v>
      </c>
      <c r="H841" s="57">
        <v>0</v>
      </c>
      <c r="I841" s="59">
        <v>0</v>
      </c>
      <c r="J841" s="12"/>
      <c r="K841" s="56">
        <v>0</v>
      </c>
      <c r="L841" s="57">
        <v>0</v>
      </c>
      <c r="M841" s="57">
        <v>0</v>
      </c>
      <c r="N841" s="57">
        <v>0</v>
      </c>
      <c r="O841" s="59">
        <v>0</v>
      </c>
      <c r="P841" s="12"/>
      <c r="Q841" s="56">
        <v>0</v>
      </c>
      <c r="R841" s="57">
        <v>0</v>
      </c>
      <c r="S841" s="57">
        <v>0</v>
      </c>
      <c r="T841" s="57">
        <v>0</v>
      </c>
      <c r="U841" s="59">
        <v>0</v>
      </c>
      <c r="V841" s="6"/>
    </row>
    <row r="842" spans="2:22">
      <c r="B842" s="1"/>
      <c r="C842" s="53" t="s">
        <v>2892</v>
      </c>
      <c r="D842" s="11"/>
      <c r="E842" s="52">
        <v>0</v>
      </c>
      <c r="F842" s="53">
        <v>0</v>
      </c>
      <c r="G842" s="53">
        <v>0</v>
      </c>
      <c r="H842" s="53">
        <v>0</v>
      </c>
      <c r="I842" s="60">
        <v>0</v>
      </c>
      <c r="J842" s="11"/>
      <c r="K842" s="52">
        <v>0</v>
      </c>
      <c r="L842" s="53">
        <v>0</v>
      </c>
      <c r="M842" s="53">
        <v>0</v>
      </c>
      <c r="N842" s="53">
        <v>0</v>
      </c>
      <c r="O842" s="60">
        <v>0</v>
      </c>
      <c r="P842" s="11"/>
      <c r="Q842" s="52">
        <v>0</v>
      </c>
      <c r="R842" s="53">
        <v>0</v>
      </c>
      <c r="S842" s="53">
        <v>0</v>
      </c>
      <c r="T842" s="53">
        <v>0</v>
      </c>
      <c r="U842" s="60">
        <v>0</v>
      </c>
      <c r="V842" s="6"/>
    </row>
    <row r="843" spans="2:22">
      <c r="B843" s="1"/>
      <c r="C843" s="57" t="s">
        <v>2893</v>
      </c>
      <c r="D843" s="12"/>
      <c r="E843" s="56">
        <v>0</v>
      </c>
      <c r="F843" s="57">
        <v>0</v>
      </c>
      <c r="G843" s="57">
        <v>0</v>
      </c>
      <c r="H843" s="57">
        <v>0</v>
      </c>
      <c r="I843" s="59">
        <v>0</v>
      </c>
      <c r="J843" s="12"/>
      <c r="K843" s="56">
        <v>0</v>
      </c>
      <c r="L843" s="57">
        <v>0</v>
      </c>
      <c r="M843" s="57">
        <v>0</v>
      </c>
      <c r="N843" s="57">
        <v>0</v>
      </c>
      <c r="O843" s="59">
        <v>0</v>
      </c>
      <c r="P843" s="12"/>
      <c r="Q843" s="56">
        <v>0</v>
      </c>
      <c r="R843" s="57">
        <v>0</v>
      </c>
      <c r="S843" s="57">
        <v>0</v>
      </c>
      <c r="T843" s="57">
        <v>0</v>
      </c>
      <c r="U843" s="59">
        <v>0</v>
      </c>
      <c r="V843" s="6"/>
    </row>
    <row r="844" spans="2:22" ht="25.5" customHeight="1">
      <c r="B844" s="1"/>
      <c r="C844" s="53" t="s">
        <v>2894</v>
      </c>
      <c r="D844" s="11"/>
      <c r="E844" s="52">
        <v>0</v>
      </c>
      <c r="F844" s="53">
        <v>0</v>
      </c>
      <c r="G844" s="53">
        <v>0</v>
      </c>
      <c r="H844" s="53">
        <v>0</v>
      </c>
      <c r="I844" s="60">
        <v>0</v>
      </c>
      <c r="J844" s="11"/>
      <c r="K844" s="52">
        <v>0</v>
      </c>
      <c r="L844" s="53">
        <v>0</v>
      </c>
      <c r="M844" s="53">
        <v>0</v>
      </c>
      <c r="N844" s="53">
        <v>0</v>
      </c>
      <c r="O844" s="60">
        <v>0</v>
      </c>
      <c r="P844" s="11"/>
      <c r="Q844" s="52">
        <v>0</v>
      </c>
      <c r="R844" s="53">
        <v>0</v>
      </c>
      <c r="S844" s="53">
        <v>0</v>
      </c>
      <c r="T844" s="53">
        <v>0</v>
      </c>
      <c r="U844" s="60">
        <v>0</v>
      </c>
      <c r="V844" s="6"/>
    </row>
    <row r="845" spans="2:22">
      <c r="B845" s="1"/>
      <c r="C845" s="57" t="s">
        <v>2895</v>
      </c>
      <c r="D845" s="12"/>
      <c r="E845" s="56">
        <v>0</v>
      </c>
      <c r="F845" s="57">
        <v>0</v>
      </c>
      <c r="G845" s="57">
        <v>0</v>
      </c>
      <c r="H845" s="57">
        <v>0</v>
      </c>
      <c r="I845" s="59">
        <v>0</v>
      </c>
      <c r="J845" s="12"/>
      <c r="K845" s="56">
        <v>0</v>
      </c>
      <c r="L845" s="57">
        <v>0</v>
      </c>
      <c r="M845" s="57">
        <v>0</v>
      </c>
      <c r="N845" s="57">
        <v>0</v>
      </c>
      <c r="O845" s="59">
        <v>0</v>
      </c>
      <c r="P845" s="12"/>
      <c r="Q845" s="56">
        <v>0</v>
      </c>
      <c r="R845" s="57">
        <v>0</v>
      </c>
      <c r="S845" s="57">
        <v>0</v>
      </c>
      <c r="T845" s="57">
        <v>0</v>
      </c>
      <c r="U845" s="59">
        <v>0</v>
      </c>
      <c r="V845" s="6"/>
    </row>
    <row r="846" spans="2:22">
      <c r="B846" s="1"/>
      <c r="C846" s="53" t="s">
        <v>2896</v>
      </c>
      <c r="D846" s="11"/>
      <c r="E846" s="52">
        <v>0</v>
      </c>
      <c r="F846" s="53">
        <v>0</v>
      </c>
      <c r="G846" s="53">
        <v>0</v>
      </c>
      <c r="H846" s="53">
        <v>0</v>
      </c>
      <c r="I846" s="60">
        <v>0</v>
      </c>
      <c r="J846" s="11"/>
      <c r="K846" s="52">
        <v>0</v>
      </c>
      <c r="L846" s="53">
        <v>0</v>
      </c>
      <c r="M846" s="53">
        <v>0</v>
      </c>
      <c r="N846" s="53">
        <v>0</v>
      </c>
      <c r="O846" s="60">
        <v>0</v>
      </c>
      <c r="P846" s="11"/>
      <c r="Q846" s="52">
        <v>0</v>
      </c>
      <c r="R846" s="53">
        <v>0</v>
      </c>
      <c r="S846" s="53">
        <v>0</v>
      </c>
      <c r="T846" s="53">
        <v>0</v>
      </c>
      <c r="U846" s="60">
        <v>0</v>
      </c>
      <c r="V846" s="6"/>
    </row>
    <row r="847" spans="2:22">
      <c r="B847" s="1"/>
      <c r="C847" s="57" t="s">
        <v>2897</v>
      </c>
      <c r="D847" s="12"/>
      <c r="E847" s="56">
        <v>0</v>
      </c>
      <c r="F847" s="57">
        <v>0</v>
      </c>
      <c r="G847" s="57">
        <v>0</v>
      </c>
      <c r="H847" s="57">
        <v>0</v>
      </c>
      <c r="I847" s="59">
        <v>0</v>
      </c>
      <c r="J847" s="12"/>
      <c r="K847" s="56">
        <v>0</v>
      </c>
      <c r="L847" s="57">
        <v>0</v>
      </c>
      <c r="M847" s="57">
        <v>0</v>
      </c>
      <c r="N847" s="57">
        <v>0</v>
      </c>
      <c r="O847" s="59">
        <v>0</v>
      </c>
      <c r="P847" s="12"/>
      <c r="Q847" s="56">
        <v>0</v>
      </c>
      <c r="R847" s="57">
        <v>0</v>
      </c>
      <c r="S847" s="57">
        <v>0</v>
      </c>
      <c r="T847" s="57">
        <v>0</v>
      </c>
      <c r="U847" s="59">
        <v>0</v>
      </c>
      <c r="V847" s="6"/>
    </row>
    <row r="848" spans="2:22" ht="25.5" customHeight="1">
      <c r="B848" s="1"/>
      <c r="C848" s="53" t="s">
        <v>2898</v>
      </c>
      <c r="D848" s="11"/>
      <c r="E848" s="52">
        <v>0</v>
      </c>
      <c r="F848" s="53">
        <v>0</v>
      </c>
      <c r="G848" s="53">
        <v>0</v>
      </c>
      <c r="H848" s="53">
        <v>0</v>
      </c>
      <c r="I848" s="60">
        <v>0</v>
      </c>
      <c r="J848" s="11"/>
      <c r="K848" s="52">
        <v>0</v>
      </c>
      <c r="L848" s="53">
        <v>0</v>
      </c>
      <c r="M848" s="53">
        <v>0</v>
      </c>
      <c r="N848" s="53">
        <v>0</v>
      </c>
      <c r="O848" s="60">
        <v>0</v>
      </c>
      <c r="P848" s="11"/>
      <c r="Q848" s="52">
        <v>0</v>
      </c>
      <c r="R848" s="53">
        <v>0</v>
      </c>
      <c r="S848" s="53">
        <v>0</v>
      </c>
      <c r="T848" s="53">
        <v>0</v>
      </c>
      <c r="U848" s="60">
        <v>0</v>
      </c>
      <c r="V848" s="6"/>
    </row>
    <row r="849" spans="2:22">
      <c r="B849" s="1"/>
      <c r="C849" s="57" t="s">
        <v>2899</v>
      </c>
      <c r="D849" s="12"/>
      <c r="E849" s="56">
        <v>0</v>
      </c>
      <c r="F849" s="57">
        <v>0</v>
      </c>
      <c r="G849" s="57">
        <v>0</v>
      </c>
      <c r="H849" s="57">
        <v>0</v>
      </c>
      <c r="I849" s="59">
        <v>0</v>
      </c>
      <c r="J849" s="12"/>
      <c r="K849" s="56">
        <v>0</v>
      </c>
      <c r="L849" s="57">
        <v>0</v>
      </c>
      <c r="M849" s="57">
        <v>0</v>
      </c>
      <c r="N849" s="57">
        <v>0</v>
      </c>
      <c r="O849" s="59">
        <v>0</v>
      </c>
      <c r="P849" s="12"/>
      <c r="Q849" s="56">
        <v>0</v>
      </c>
      <c r="R849" s="57">
        <v>0</v>
      </c>
      <c r="S849" s="57">
        <v>0</v>
      </c>
      <c r="T849" s="57">
        <v>0</v>
      </c>
      <c r="U849" s="59">
        <v>0</v>
      </c>
      <c r="V849" s="6"/>
    </row>
    <row r="850" spans="2:22">
      <c r="B850" s="1"/>
      <c r="C850" s="53" t="s">
        <v>2900</v>
      </c>
      <c r="D850" s="11"/>
      <c r="E850" s="52">
        <v>0</v>
      </c>
      <c r="F850" s="53">
        <v>0</v>
      </c>
      <c r="G850" s="53">
        <v>0</v>
      </c>
      <c r="H850" s="53">
        <v>0</v>
      </c>
      <c r="I850" s="60">
        <v>0</v>
      </c>
      <c r="J850" s="11"/>
      <c r="K850" s="52">
        <v>0</v>
      </c>
      <c r="L850" s="53">
        <v>0</v>
      </c>
      <c r="M850" s="53">
        <v>0</v>
      </c>
      <c r="N850" s="53">
        <v>0</v>
      </c>
      <c r="O850" s="60">
        <v>0</v>
      </c>
      <c r="P850" s="11"/>
      <c r="Q850" s="52">
        <v>0</v>
      </c>
      <c r="R850" s="53">
        <v>0</v>
      </c>
      <c r="S850" s="53">
        <v>0</v>
      </c>
      <c r="T850" s="53">
        <v>0</v>
      </c>
      <c r="U850" s="60">
        <v>0</v>
      </c>
      <c r="V850" s="6"/>
    </row>
    <row r="851" spans="2:22">
      <c r="B851" s="1"/>
      <c r="C851" s="57" t="s">
        <v>2901</v>
      </c>
      <c r="D851" s="12"/>
      <c r="E851" s="56">
        <v>0</v>
      </c>
      <c r="F851" s="57">
        <v>0</v>
      </c>
      <c r="G851" s="57">
        <v>0</v>
      </c>
      <c r="H851" s="57">
        <v>0</v>
      </c>
      <c r="I851" s="59">
        <v>0</v>
      </c>
      <c r="J851" s="12"/>
      <c r="K851" s="56">
        <v>0</v>
      </c>
      <c r="L851" s="57">
        <v>0</v>
      </c>
      <c r="M851" s="57">
        <v>0</v>
      </c>
      <c r="N851" s="57">
        <v>0</v>
      </c>
      <c r="O851" s="59">
        <v>0</v>
      </c>
      <c r="P851" s="12"/>
      <c r="Q851" s="56">
        <v>0</v>
      </c>
      <c r="R851" s="57">
        <v>0</v>
      </c>
      <c r="S851" s="57">
        <v>0</v>
      </c>
      <c r="T851" s="57">
        <v>0</v>
      </c>
      <c r="U851" s="59">
        <v>0</v>
      </c>
      <c r="V851" s="6"/>
    </row>
    <row r="852" spans="2:22">
      <c r="B852" s="1"/>
      <c r="C852" s="53" t="s">
        <v>2902</v>
      </c>
      <c r="D852" s="11"/>
      <c r="E852" s="52">
        <v>0</v>
      </c>
      <c r="F852" s="53">
        <v>0</v>
      </c>
      <c r="G852" s="53">
        <v>0</v>
      </c>
      <c r="H852" s="53">
        <v>0</v>
      </c>
      <c r="I852" s="60">
        <v>0</v>
      </c>
      <c r="J852" s="11"/>
      <c r="K852" s="52">
        <v>0</v>
      </c>
      <c r="L852" s="53">
        <v>0</v>
      </c>
      <c r="M852" s="53">
        <v>0</v>
      </c>
      <c r="N852" s="53">
        <v>0</v>
      </c>
      <c r="O852" s="60">
        <v>0</v>
      </c>
      <c r="P852" s="11"/>
      <c r="Q852" s="52">
        <v>0</v>
      </c>
      <c r="R852" s="53">
        <v>0</v>
      </c>
      <c r="S852" s="53">
        <v>0</v>
      </c>
      <c r="T852" s="53">
        <v>0</v>
      </c>
      <c r="U852" s="60">
        <v>0</v>
      </c>
      <c r="V852" s="6"/>
    </row>
    <row r="853" spans="2:22">
      <c r="B853" s="1"/>
      <c r="C853" s="57" t="s">
        <v>2903</v>
      </c>
      <c r="D853" s="12"/>
      <c r="E853" s="56">
        <v>0</v>
      </c>
      <c r="F853" s="57">
        <v>0</v>
      </c>
      <c r="G853" s="57">
        <v>0</v>
      </c>
      <c r="H853" s="57">
        <v>0</v>
      </c>
      <c r="I853" s="59">
        <v>0</v>
      </c>
      <c r="J853" s="12"/>
      <c r="K853" s="56">
        <v>0</v>
      </c>
      <c r="L853" s="57">
        <v>0</v>
      </c>
      <c r="M853" s="57">
        <v>0</v>
      </c>
      <c r="N853" s="57">
        <v>0</v>
      </c>
      <c r="O853" s="59">
        <v>0</v>
      </c>
      <c r="P853" s="12"/>
      <c r="Q853" s="56">
        <v>71477.45</v>
      </c>
      <c r="R853" s="57">
        <v>0</v>
      </c>
      <c r="S853" s="57">
        <v>0</v>
      </c>
      <c r="T853" s="57">
        <v>0</v>
      </c>
      <c r="U853" s="59">
        <v>71477.45</v>
      </c>
      <c r="V853" s="6"/>
    </row>
    <row r="854" spans="2:22">
      <c r="B854" s="1"/>
      <c r="C854" s="53" t="s">
        <v>2904</v>
      </c>
      <c r="D854" s="11"/>
      <c r="E854" s="52">
        <v>0</v>
      </c>
      <c r="F854" s="53">
        <v>0</v>
      </c>
      <c r="G854" s="53">
        <v>0</v>
      </c>
      <c r="H854" s="53">
        <v>0</v>
      </c>
      <c r="I854" s="60">
        <v>0</v>
      </c>
      <c r="J854" s="11"/>
      <c r="K854" s="52">
        <v>0</v>
      </c>
      <c r="L854" s="53">
        <v>0</v>
      </c>
      <c r="M854" s="53">
        <v>0</v>
      </c>
      <c r="N854" s="53">
        <v>0</v>
      </c>
      <c r="O854" s="60">
        <v>0</v>
      </c>
      <c r="P854" s="11"/>
      <c r="Q854" s="52">
        <v>71477.45</v>
      </c>
      <c r="R854" s="53">
        <v>0</v>
      </c>
      <c r="S854" s="53">
        <v>0</v>
      </c>
      <c r="T854" s="53">
        <v>0</v>
      </c>
      <c r="U854" s="60">
        <v>71477.45</v>
      </c>
      <c r="V854" s="6"/>
    </row>
    <row r="855" spans="2:22" ht="25.5" customHeight="1">
      <c r="B855" s="1"/>
      <c r="C855" s="57" t="s">
        <v>2905</v>
      </c>
      <c r="D855" s="12"/>
      <c r="E855" s="56">
        <v>0</v>
      </c>
      <c r="F855" s="57">
        <v>0</v>
      </c>
      <c r="G855" s="57">
        <v>0</v>
      </c>
      <c r="H855" s="57">
        <v>0</v>
      </c>
      <c r="I855" s="59">
        <v>0</v>
      </c>
      <c r="J855" s="12"/>
      <c r="K855" s="56">
        <v>0</v>
      </c>
      <c r="L855" s="57">
        <v>0</v>
      </c>
      <c r="M855" s="57">
        <v>0</v>
      </c>
      <c r="N855" s="57">
        <v>0</v>
      </c>
      <c r="O855" s="59">
        <v>0</v>
      </c>
      <c r="P855" s="12"/>
      <c r="Q855" s="56">
        <v>0</v>
      </c>
      <c r="R855" s="57">
        <v>0</v>
      </c>
      <c r="S855" s="57">
        <v>0</v>
      </c>
      <c r="T855" s="57">
        <v>0</v>
      </c>
      <c r="U855" s="59">
        <v>0</v>
      </c>
      <c r="V855" s="6"/>
    </row>
    <row r="856" spans="2:22">
      <c r="B856" s="1"/>
      <c r="C856" s="53" t="s">
        <v>2906</v>
      </c>
      <c r="D856" s="11"/>
      <c r="E856" s="52">
        <v>0</v>
      </c>
      <c r="F856" s="53">
        <v>0</v>
      </c>
      <c r="G856" s="53">
        <v>0</v>
      </c>
      <c r="H856" s="53">
        <v>0</v>
      </c>
      <c r="I856" s="60">
        <v>0</v>
      </c>
      <c r="J856" s="11"/>
      <c r="K856" s="52">
        <v>0</v>
      </c>
      <c r="L856" s="53">
        <v>0</v>
      </c>
      <c r="M856" s="53">
        <v>0</v>
      </c>
      <c r="N856" s="53">
        <v>0</v>
      </c>
      <c r="O856" s="60">
        <v>0</v>
      </c>
      <c r="P856" s="11"/>
      <c r="Q856" s="52">
        <v>0</v>
      </c>
      <c r="R856" s="53">
        <v>0</v>
      </c>
      <c r="S856" s="53">
        <v>0</v>
      </c>
      <c r="T856" s="53">
        <v>0</v>
      </c>
      <c r="U856" s="60">
        <v>0</v>
      </c>
      <c r="V856" s="6"/>
    </row>
    <row r="857" spans="2:22" ht="25.5" customHeight="1">
      <c r="B857" s="1"/>
      <c r="C857" s="57" t="s">
        <v>2907</v>
      </c>
      <c r="D857" s="12"/>
      <c r="E857" s="56">
        <v>0</v>
      </c>
      <c r="F857" s="57">
        <v>0</v>
      </c>
      <c r="G857" s="57">
        <v>0</v>
      </c>
      <c r="H857" s="57">
        <v>0</v>
      </c>
      <c r="I857" s="59">
        <v>0</v>
      </c>
      <c r="J857" s="12"/>
      <c r="K857" s="56">
        <v>0</v>
      </c>
      <c r="L857" s="57">
        <v>0</v>
      </c>
      <c r="M857" s="57">
        <v>0</v>
      </c>
      <c r="N857" s="57">
        <v>0</v>
      </c>
      <c r="O857" s="59">
        <v>0</v>
      </c>
      <c r="P857" s="12"/>
      <c r="Q857" s="56">
        <v>0</v>
      </c>
      <c r="R857" s="57">
        <v>0</v>
      </c>
      <c r="S857" s="57">
        <v>0</v>
      </c>
      <c r="T857" s="57">
        <v>0</v>
      </c>
      <c r="U857" s="59">
        <v>0</v>
      </c>
      <c r="V857" s="6"/>
    </row>
    <row r="858" spans="2:22" ht="25.5" customHeight="1">
      <c r="B858" s="1"/>
      <c r="C858" s="53" t="s">
        <v>2908</v>
      </c>
      <c r="D858" s="11"/>
      <c r="E858" s="52">
        <v>0</v>
      </c>
      <c r="F858" s="53">
        <v>0</v>
      </c>
      <c r="G858" s="53">
        <v>0</v>
      </c>
      <c r="H858" s="53">
        <v>0</v>
      </c>
      <c r="I858" s="60">
        <v>0</v>
      </c>
      <c r="J858" s="11"/>
      <c r="K858" s="52">
        <v>0</v>
      </c>
      <c r="L858" s="53">
        <v>0</v>
      </c>
      <c r="M858" s="53">
        <v>0</v>
      </c>
      <c r="N858" s="53">
        <v>0</v>
      </c>
      <c r="O858" s="60">
        <v>0</v>
      </c>
      <c r="P858" s="11"/>
      <c r="Q858" s="52">
        <v>0</v>
      </c>
      <c r="R858" s="53">
        <v>0</v>
      </c>
      <c r="S858" s="53">
        <v>0</v>
      </c>
      <c r="T858" s="53">
        <v>0</v>
      </c>
      <c r="U858" s="60">
        <v>0</v>
      </c>
      <c r="V858" s="6"/>
    </row>
    <row r="859" spans="2:22" ht="25.5" customHeight="1">
      <c r="B859" s="1"/>
      <c r="C859" s="57" t="s">
        <v>2909</v>
      </c>
      <c r="D859" s="12"/>
      <c r="E859" s="56">
        <v>0</v>
      </c>
      <c r="F859" s="57">
        <v>0</v>
      </c>
      <c r="G859" s="57">
        <v>0</v>
      </c>
      <c r="H859" s="57">
        <v>0</v>
      </c>
      <c r="I859" s="59">
        <v>0</v>
      </c>
      <c r="J859" s="12"/>
      <c r="K859" s="56">
        <v>0</v>
      </c>
      <c r="L859" s="57">
        <v>0</v>
      </c>
      <c r="M859" s="57">
        <v>0</v>
      </c>
      <c r="N859" s="57">
        <v>0</v>
      </c>
      <c r="O859" s="59">
        <v>0</v>
      </c>
      <c r="P859" s="12"/>
      <c r="Q859" s="56">
        <v>0</v>
      </c>
      <c r="R859" s="57">
        <v>0</v>
      </c>
      <c r="S859" s="57">
        <v>0</v>
      </c>
      <c r="T859" s="57">
        <v>0</v>
      </c>
      <c r="U859" s="59">
        <v>0</v>
      </c>
      <c r="V859" s="6"/>
    </row>
    <row r="860" spans="2:22" ht="25.5" customHeight="1">
      <c r="B860" s="1"/>
      <c r="C860" s="53" t="s">
        <v>2910</v>
      </c>
      <c r="D860" s="11"/>
      <c r="E860" s="52">
        <v>0</v>
      </c>
      <c r="F860" s="53">
        <v>0</v>
      </c>
      <c r="G860" s="53">
        <v>0</v>
      </c>
      <c r="H860" s="53">
        <v>0</v>
      </c>
      <c r="I860" s="60">
        <v>0</v>
      </c>
      <c r="J860" s="11"/>
      <c r="K860" s="52">
        <v>0</v>
      </c>
      <c r="L860" s="53">
        <v>0</v>
      </c>
      <c r="M860" s="53">
        <v>0</v>
      </c>
      <c r="N860" s="53">
        <v>0</v>
      </c>
      <c r="O860" s="60">
        <v>0</v>
      </c>
      <c r="P860" s="11"/>
      <c r="Q860" s="52">
        <v>0</v>
      </c>
      <c r="R860" s="53">
        <v>0</v>
      </c>
      <c r="S860" s="53">
        <v>0</v>
      </c>
      <c r="T860" s="53">
        <v>0</v>
      </c>
      <c r="U860" s="60">
        <v>0</v>
      </c>
      <c r="V860" s="6"/>
    </row>
    <row r="861" spans="2:22">
      <c r="B861" s="1"/>
      <c r="C861" s="57" t="s">
        <v>2911</v>
      </c>
      <c r="D861" s="12"/>
      <c r="E861" s="56">
        <v>0</v>
      </c>
      <c r="F861" s="57">
        <v>0</v>
      </c>
      <c r="G861" s="57">
        <v>0</v>
      </c>
      <c r="H861" s="57">
        <v>0</v>
      </c>
      <c r="I861" s="59">
        <v>0</v>
      </c>
      <c r="J861" s="12"/>
      <c r="K861" s="56">
        <v>26550163.329999998</v>
      </c>
      <c r="L861" s="57">
        <v>0</v>
      </c>
      <c r="M861" s="57">
        <v>0</v>
      </c>
      <c r="N861" s="57">
        <v>0</v>
      </c>
      <c r="O861" s="59">
        <v>26550163.329999998</v>
      </c>
      <c r="P861" s="12"/>
      <c r="Q861" s="56">
        <v>130803.68</v>
      </c>
      <c r="R861" s="57">
        <v>0</v>
      </c>
      <c r="S861" s="57">
        <v>0</v>
      </c>
      <c r="T861" s="57">
        <v>0</v>
      </c>
      <c r="U861" s="59">
        <v>130803.68</v>
      </c>
      <c r="V861" s="6"/>
    </row>
    <row r="862" spans="2:22">
      <c r="B862" s="1"/>
      <c r="C862" s="53" t="s">
        <v>2912</v>
      </c>
      <c r="D862" s="11"/>
      <c r="E862" s="52">
        <v>0</v>
      </c>
      <c r="F862" s="53">
        <v>0</v>
      </c>
      <c r="G862" s="53">
        <v>0</v>
      </c>
      <c r="H862" s="53">
        <v>0</v>
      </c>
      <c r="I862" s="60">
        <v>0</v>
      </c>
      <c r="J862" s="11"/>
      <c r="K862" s="52">
        <v>26550163.329999998</v>
      </c>
      <c r="L862" s="53">
        <v>0</v>
      </c>
      <c r="M862" s="53">
        <v>0</v>
      </c>
      <c r="N862" s="53">
        <v>0</v>
      </c>
      <c r="O862" s="60">
        <v>26550163.329999998</v>
      </c>
      <c r="P862" s="11"/>
      <c r="Q862" s="52">
        <v>130803.68</v>
      </c>
      <c r="R862" s="53">
        <v>0</v>
      </c>
      <c r="S862" s="53">
        <v>0</v>
      </c>
      <c r="T862" s="53">
        <v>0</v>
      </c>
      <c r="U862" s="60">
        <v>130803.68</v>
      </c>
      <c r="V862" s="6"/>
    </row>
    <row r="863" spans="2:22">
      <c r="B863" s="1"/>
      <c r="C863" s="57" t="s">
        <v>2913</v>
      </c>
      <c r="D863" s="12"/>
      <c r="E863" s="56">
        <v>0</v>
      </c>
      <c r="F863" s="57">
        <v>0</v>
      </c>
      <c r="G863" s="57">
        <v>0</v>
      </c>
      <c r="H863" s="57">
        <v>0</v>
      </c>
      <c r="I863" s="59">
        <v>0</v>
      </c>
      <c r="J863" s="12"/>
      <c r="K863" s="56">
        <v>0</v>
      </c>
      <c r="L863" s="57">
        <v>0</v>
      </c>
      <c r="M863" s="57">
        <v>0</v>
      </c>
      <c r="N863" s="57">
        <v>0</v>
      </c>
      <c r="O863" s="59">
        <v>0</v>
      </c>
      <c r="P863" s="12"/>
      <c r="Q863" s="56">
        <v>322039.96999999997</v>
      </c>
      <c r="R863" s="57">
        <v>0</v>
      </c>
      <c r="S863" s="57">
        <v>0</v>
      </c>
      <c r="T863" s="57">
        <v>8000</v>
      </c>
      <c r="U863" s="59">
        <v>314039.96999999997</v>
      </c>
      <c r="V863" s="6"/>
    </row>
    <row r="864" spans="2:22">
      <c r="B864" s="1"/>
      <c r="C864" s="53" t="s">
        <v>2914</v>
      </c>
      <c r="D864" s="11"/>
      <c r="E864" s="52">
        <v>0</v>
      </c>
      <c r="F864" s="53">
        <v>0</v>
      </c>
      <c r="G864" s="53">
        <v>0</v>
      </c>
      <c r="H864" s="53">
        <v>0</v>
      </c>
      <c r="I864" s="60">
        <v>0</v>
      </c>
      <c r="J864" s="11"/>
      <c r="K864" s="52">
        <v>3780366.62</v>
      </c>
      <c r="L864" s="53">
        <v>0</v>
      </c>
      <c r="M864" s="53">
        <v>0</v>
      </c>
      <c r="N864" s="53">
        <v>0</v>
      </c>
      <c r="O864" s="60">
        <v>3780366.62</v>
      </c>
      <c r="P864" s="11"/>
      <c r="Q864" s="52">
        <v>0</v>
      </c>
      <c r="R864" s="53">
        <v>0</v>
      </c>
      <c r="S864" s="53">
        <v>0</v>
      </c>
      <c r="T864" s="53">
        <v>0</v>
      </c>
      <c r="U864" s="60">
        <v>0</v>
      </c>
      <c r="V864" s="6"/>
    </row>
    <row r="865" spans="2:22">
      <c r="B865" s="1"/>
      <c r="C865" s="57" t="s">
        <v>2915</v>
      </c>
      <c r="D865" s="12"/>
      <c r="E865" s="56">
        <v>176627387.62</v>
      </c>
      <c r="F865" s="57">
        <v>0</v>
      </c>
      <c r="G865" s="57">
        <v>0</v>
      </c>
      <c r="H865" s="57">
        <v>-369260.57</v>
      </c>
      <c r="I865" s="59">
        <v>176258127.05000001</v>
      </c>
      <c r="J865" s="12"/>
      <c r="K865" s="56">
        <v>25278038.010000002</v>
      </c>
      <c r="L865" s="57">
        <v>0</v>
      </c>
      <c r="M865" s="57">
        <v>0</v>
      </c>
      <c r="N865" s="57">
        <v>0</v>
      </c>
      <c r="O865" s="59">
        <v>25278038.010000002</v>
      </c>
      <c r="P865" s="12"/>
      <c r="Q865" s="56">
        <v>48599838.729999997</v>
      </c>
      <c r="R865" s="57">
        <v>0</v>
      </c>
      <c r="S865" s="57">
        <v>0</v>
      </c>
      <c r="T865" s="57">
        <v>0</v>
      </c>
      <c r="U865" s="59">
        <v>48599838.729999997</v>
      </c>
      <c r="V865" s="6"/>
    </row>
    <row r="866" spans="2:22">
      <c r="B866" s="1"/>
      <c r="C866" s="53" t="s">
        <v>2916</v>
      </c>
      <c r="D866" s="11"/>
      <c r="E866" s="52">
        <v>79376639.799999997</v>
      </c>
      <c r="F866" s="53">
        <v>0</v>
      </c>
      <c r="G866" s="53">
        <v>0</v>
      </c>
      <c r="H866" s="53">
        <v>-2717377.42</v>
      </c>
      <c r="I866" s="60">
        <v>76659262.379999995</v>
      </c>
      <c r="J866" s="11"/>
      <c r="K866" s="52">
        <v>3738057379.6500001</v>
      </c>
      <c r="L866" s="53">
        <v>0</v>
      </c>
      <c r="M866" s="53">
        <v>0</v>
      </c>
      <c r="N866" s="53">
        <v>3191.97</v>
      </c>
      <c r="O866" s="60">
        <v>3738054187.6799998</v>
      </c>
      <c r="P866" s="11"/>
      <c r="Q866" s="52">
        <v>1108525648.5999999</v>
      </c>
      <c r="R866" s="53">
        <v>0</v>
      </c>
      <c r="S866" s="53">
        <v>0</v>
      </c>
      <c r="T866" s="53">
        <v>92255.59</v>
      </c>
      <c r="U866" s="60">
        <v>1108433393.01</v>
      </c>
      <c r="V866" s="6"/>
    </row>
    <row r="867" spans="2:22">
      <c r="B867" s="1"/>
      <c r="C867" s="57" t="s">
        <v>2917</v>
      </c>
      <c r="D867" s="12"/>
      <c r="E867" s="56">
        <v>16987012.309999999</v>
      </c>
      <c r="F867" s="57">
        <v>0</v>
      </c>
      <c r="G867" s="57">
        <v>0</v>
      </c>
      <c r="H867" s="57">
        <v>-1664736.89</v>
      </c>
      <c r="I867" s="59">
        <v>15322275.42</v>
      </c>
      <c r="J867" s="12"/>
      <c r="K867" s="56">
        <v>372003256.01999998</v>
      </c>
      <c r="L867" s="57">
        <v>0</v>
      </c>
      <c r="M867" s="57">
        <v>0</v>
      </c>
      <c r="N867" s="57">
        <v>3191.97</v>
      </c>
      <c r="O867" s="59">
        <v>372000064.05000001</v>
      </c>
      <c r="P867" s="12"/>
      <c r="Q867" s="56">
        <v>355344683.27999997</v>
      </c>
      <c r="R867" s="57">
        <v>0</v>
      </c>
      <c r="S867" s="57">
        <v>0</v>
      </c>
      <c r="T867" s="57">
        <v>651.55999999999995</v>
      </c>
      <c r="U867" s="59">
        <v>355344031.72000003</v>
      </c>
      <c r="V867" s="6"/>
    </row>
    <row r="868" spans="2:22">
      <c r="B868" s="1"/>
      <c r="C868" s="53" t="s">
        <v>2918</v>
      </c>
      <c r="D868" s="11"/>
      <c r="E868" s="52">
        <v>12823594.890000001</v>
      </c>
      <c r="F868" s="53">
        <v>0</v>
      </c>
      <c r="G868" s="53">
        <v>0</v>
      </c>
      <c r="H868" s="53">
        <v>-159416.24</v>
      </c>
      <c r="I868" s="60">
        <v>12664178.65</v>
      </c>
      <c r="J868" s="11"/>
      <c r="K868" s="52">
        <v>303764627.5</v>
      </c>
      <c r="L868" s="53">
        <v>0</v>
      </c>
      <c r="M868" s="53">
        <v>0</v>
      </c>
      <c r="N868" s="53">
        <v>0</v>
      </c>
      <c r="O868" s="60">
        <v>303764627.5</v>
      </c>
      <c r="P868" s="11"/>
      <c r="Q868" s="52">
        <v>340728337.07999998</v>
      </c>
      <c r="R868" s="53">
        <v>0</v>
      </c>
      <c r="S868" s="53">
        <v>0</v>
      </c>
      <c r="T868" s="53">
        <v>651.55999999999995</v>
      </c>
      <c r="U868" s="60">
        <v>340727685.51999998</v>
      </c>
      <c r="V868" s="6"/>
    </row>
    <row r="869" spans="2:22">
      <c r="B869" s="1"/>
      <c r="C869" s="57" t="s">
        <v>2919</v>
      </c>
      <c r="D869" s="12"/>
      <c r="E869" s="56">
        <v>25800</v>
      </c>
      <c r="F869" s="57">
        <v>0</v>
      </c>
      <c r="G869" s="57">
        <v>0</v>
      </c>
      <c r="H869" s="57">
        <v>0</v>
      </c>
      <c r="I869" s="59">
        <v>25800</v>
      </c>
      <c r="J869" s="12"/>
      <c r="K869" s="56">
        <v>0</v>
      </c>
      <c r="L869" s="57">
        <v>0</v>
      </c>
      <c r="M869" s="57">
        <v>0</v>
      </c>
      <c r="N869" s="57">
        <v>0</v>
      </c>
      <c r="O869" s="59">
        <v>0</v>
      </c>
      <c r="P869" s="12"/>
      <c r="Q869" s="56">
        <v>0</v>
      </c>
      <c r="R869" s="57">
        <v>0</v>
      </c>
      <c r="S869" s="57">
        <v>0</v>
      </c>
      <c r="T869" s="57">
        <v>0</v>
      </c>
      <c r="U869" s="59">
        <v>0</v>
      </c>
      <c r="V869" s="6"/>
    </row>
    <row r="870" spans="2:22">
      <c r="B870" s="1"/>
      <c r="C870" s="53" t="s">
        <v>2920</v>
      </c>
      <c r="D870" s="11"/>
      <c r="E870" s="52">
        <v>1271864.92</v>
      </c>
      <c r="F870" s="53">
        <v>0</v>
      </c>
      <c r="G870" s="53">
        <v>0</v>
      </c>
      <c r="H870" s="53">
        <v>-24101.59</v>
      </c>
      <c r="I870" s="60">
        <v>1247763.33</v>
      </c>
      <c r="J870" s="11"/>
      <c r="K870" s="52">
        <v>3113585.62</v>
      </c>
      <c r="L870" s="53">
        <v>0</v>
      </c>
      <c r="M870" s="53">
        <v>0</v>
      </c>
      <c r="N870" s="53">
        <v>3191.97</v>
      </c>
      <c r="O870" s="60">
        <v>3110393.65</v>
      </c>
      <c r="P870" s="11"/>
      <c r="Q870" s="52">
        <v>7912423.2800000003</v>
      </c>
      <c r="R870" s="53">
        <v>0</v>
      </c>
      <c r="S870" s="53">
        <v>0</v>
      </c>
      <c r="T870" s="53">
        <v>0</v>
      </c>
      <c r="U870" s="60">
        <v>7912423.2800000003</v>
      </c>
      <c r="V870" s="6"/>
    </row>
    <row r="871" spans="2:22">
      <c r="B871" s="1"/>
      <c r="C871" s="57" t="s">
        <v>2921</v>
      </c>
      <c r="D871" s="12"/>
      <c r="E871" s="56">
        <v>2865752.5</v>
      </c>
      <c r="F871" s="57">
        <v>0</v>
      </c>
      <c r="G871" s="57">
        <v>0</v>
      </c>
      <c r="H871" s="57">
        <v>-1481219.06</v>
      </c>
      <c r="I871" s="59">
        <v>1384533.44</v>
      </c>
      <c r="J871" s="12"/>
      <c r="K871" s="56">
        <v>65125042.899999999</v>
      </c>
      <c r="L871" s="57">
        <v>0</v>
      </c>
      <c r="M871" s="57">
        <v>0</v>
      </c>
      <c r="N871" s="57">
        <v>0</v>
      </c>
      <c r="O871" s="59">
        <v>65125042.899999999</v>
      </c>
      <c r="P871" s="12"/>
      <c r="Q871" s="56">
        <v>6703922.9199999999</v>
      </c>
      <c r="R871" s="57">
        <v>0</v>
      </c>
      <c r="S871" s="57">
        <v>0</v>
      </c>
      <c r="T871" s="57">
        <v>0</v>
      </c>
      <c r="U871" s="59">
        <v>6703922.9199999999</v>
      </c>
      <c r="V871" s="6"/>
    </row>
    <row r="872" spans="2:22" ht="25.5" customHeight="1">
      <c r="B872" s="1"/>
      <c r="C872" s="53" t="s">
        <v>2922</v>
      </c>
      <c r="D872" s="11"/>
      <c r="E872" s="52">
        <v>0</v>
      </c>
      <c r="F872" s="53">
        <v>0</v>
      </c>
      <c r="G872" s="53">
        <v>0</v>
      </c>
      <c r="H872" s="53">
        <v>0</v>
      </c>
      <c r="I872" s="60">
        <v>0</v>
      </c>
      <c r="J872" s="11"/>
      <c r="K872" s="52">
        <v>34559822.240000002</v>
      </c>
      <c r="L872" s="53">
        <v>0</v>
      </c>
      <c r="M872" s="53">
        <v>0</v>
      </c>
      <c r="N872" s="53">
        <v>0</v>
      </c>
      <c r="O872" s="60">
        <v>34559822.240000002</v>
      </c>
      <c r="P872" s="11"/>
      <c r="Q872" s="52">
        <v>95727594.439999998</v>
      </c>
      <c r="R872" s="53">
        <v>0</v>
      </c>
      <c r="S872" s="53">
        <v>0</v>
      </c>
      <c r="T872" s="53">
        <v>0</v>
      </c>
      <c r="U872" s="60">
        <v>95727594.439999998</v>
      </c>
      <c r="V872" s="6"/>
    </row>
    <row r="873" spans="2:22">
      <c r="B873" s="1"/>
      <c r="C873" s="57" t="s">
        <v>2923</v>
      </c>
      <c r="D873" s="12"/>
      <c r="E873" s="56">
        <v>0</v>
      </c>
      <c r="F873" s="57">
        <v>0</v>
      </c>
      <c r="G873" s="57">
        <v>0</v>
      </c>
      <c r="H873" s="57">
        <v>0</v>
      </c>
      <c r="I873" s="59">
        <v>0</v>
      </c>
      <c r="J873" s="12"/>
      <c r="K873" s="56">
        <v>0</v>
      </c>
      <c r="L873" s="57">
        <v>0</v>
      </c>
      <c r="M873" s="57">
        <v>0</v>
      </c>
      <c r="N873" s="57">
        <v>0</v>
      </c>
      <c r="O873" s="59">
        <v>0</v>
      </c>
      <c r="P873" s="12"/>
      <c r="Q873" s="56">
        <v>2922361.96</v>
      </c>
      <c r="R873" s="57">
        <v>0</v>
      </c>
      <c r="S873" s="57">
        <v>0</v>
      </c>
      <c r="T873" s="57">
        <v>0</v>
      </c>
      <c r="U873" s="59">
        <v>2922361.96</v>
      </c>
      <c r="V873" s="6"/>
    </row>
    <row r="874" spans="2:22">
      <c r="B874" s="1"/>
      <c r="C874" s="53" t="s">
        <v>2924</v>
      </c>
      <c r="D874" s="11"/>
      <c r="E874" s="52">
        <v>0</v>
      </c>
      <c r="F874" s="53">
        <v>0</v>
      </c>
      <c r="G874" s="53">
        <v>0</v>
      </c>
      <c r="H874" s="53">
        <v>0</v>
      </c>
      <c r="I874" s="60">
        <v>0</v>
      </c>
      <c r="J874" s="11"/>
      <c r="K874" s="52">
        <v>34559822.240000002</v>
      </c>
      <c r="L874" s="53">
        <v>0</v>
      </c>
      <c r="M874" s="53">
        <v>0</v>
      </c>
      <c r="N874" s="53">
        <v>0</v>
      </c>
      <c r="O874" s="60">
        <v>34559822.240000002</v>
      </c>
      <c r="P874" s="11"/>
      <c r="Q874" s="52">
        <v>92805232.480000004</v>
      </c>
      <c r="R874" s="53">
        <v>0</v>
      </c>
      <c r="S874" s="53">
        <v>0</v>
      </c>
      <c r="T874" s="53">
        <v>0</v>
      </c>
      <c r="U874" s="60">
        <v>92805232.480000004</v>
      </c>
      <c r="V874" s="6"/>
    </row>
    <row r="875" spans="2:22">
      <c r="B875" s="1"/>
      <c r="C875" s="57" t="s">
        <v>2925</v>
      </c>
      <c r="D875" s="12"/>
      <c r="E875" s="56">
        <v>0</v>
      </c>
      <c r="F875" s="57">
        <v>0</v>
      </c>
      <c r="G875" s="57">
        <v>0</v>
      </c>
      <c r="H875" s="57">
        <v>0</v>
      </c>
      <c r="I875" s="59">
        <v>0</v>
      </c>
      <c r="J875" s="12"/>
      <c r="K875" s="56">
        <v>0</v>
      </c>
      <c r="L875" s="57">
        <v>0</v>
      </c>
      <c r="M875" s="57">
        <v>0</v>
      </c>
      <c r="N875" s="57">
        <v>0</v>
      </c>
      <c r="O875" s="59">
        <v>0</v>
      </c>
      <c r="P875" s="12"/>
      <c r="Q875" s="56">
        <v>0</v>
      </c>
      <c r="R875" s="57">
        <v>0</v>
      </c>
      <c r="S875" s="57">
        <v>0</v>
      </c>
      <c r="T875" s="57">
        <v>0</v>
      </c>
      <c r="U875" s="59">
        <v>0</v>
      </c>
      <c r="V875" s="6"/>
    </row>
    <row r="876" spans="2:22">
      <c r="B876" s="1"/>
      <c r="C876" s="53" t="s">
        <v>2926</v>
      </c>
      <c r="D876" s="11"/>
      <c r="E876" s="52">
        <v>0</v>
      </c>
      <c r="F876" s="53">
        <v>0</v>
      </c>
      <c r="G876" s="53">
        <v>0</v>
      </c>
      <c r="H876" s="53">
        <v>0</v>
      </c>
      <c r="I876" s="60">
        <v>0</v>
      </c>
      <c r="J876" s="11"/>
      <c r="K876" s="52">
        <v>0</v>
      </c>
      <c r="L876" s="53">
        <v>0</v>
      </c>
      <c r="M876" s="53">
        <v>0</v>
      </c>
      <c r="N876" s="53">
        <v>0</v>
      </c>
      <c r="O876" s="60">
        <v>0</v>
      </c>
      <c r="P876" s="11"/>
      <c r="Q876" s="52">
        <v>0</v>
      </c>
      <c r="R876" s="53">
        <v>0</v>
      </c>
      <c r="S876" s="53">
        <v>0</v>
      </c>
      <c r="T876" s="53">
        <v>0</v>
      </c>
      <c r="U876" s="60">
        <v>0</v>
      </c>
      <c r="V876" s="6"/>
    </row>
    <row r="877" spans="2:22">
      <c r="B877" s="1"/>
      <c r="C877" s="57" t="s">
        <v>2927</v>
      </c>
      <c r="D877" s="12"/>
      <c r="E877" s="56">
        <v>62389577.490000002</v>
      </c>
      <c r="F877" s="57">
        <v>0</v>
      </c>
      <c r="G877" s="57">
        <v>0</v>
      </c>
      <c r="H877" s="57">
        <v>-1052640.53</v>
      </c>
      <c r="I877" s="59">
        <v>61336936.960000001</v>
      </c>
      <c r="J877" s="12"/>
      <c r="K877" s="56">
        <v>2832658918.3499999</v>
      </c>
      <c r="L877" s="57">
        <v>0</v>
      </c>
      <c r="M877" s="57">
        <v>0</v>
      </c>
      <c r="N877" s="57">
        <v>0</v>
      </c>
      <c r="O877" s="59">
        <v>2832658918.3499999</v>
      </c>
      <c r="P877" s="12"/>
      <c r="Q877" s="56">
        <v>588171054.40999997</v>
      </c>
      <c r="R877" s="57">
        <v>0</v>
      </c>
      <c r="S877" s="57">
        <v>0</v>
      </c>
      <c r="T877" s="57">
        <v>0</v>
      </c>
      <c r="U877" s="59">
        <v>588171054.40999997</v>
      </c>
      <c r="V877" s="6"/>
    </row>
    <row r="878" spans="2:22">
      <c r="B878" s="1"/>
      <c r="C878" s="53" t="s">
        <v>2928</v>
      </c>
      <c r="D878" s="11"/>
      <c r="E878" s="52">
        <v>62389577.490000002</v>
      </c>
      <c r="F878" s="53">
        <v>0</v>
      </c>
      <c r="G878" s="53">
        <v>0</v>
      </c>
      <c r="H878" s="53">
        <v>-1052640.53</v>
      </c>
      <c r="I878" s="60">
        <v>61336936.960000001</v>
      </c>
      <c r="J878" s="11"/>
      <c r="K878" s="52">
        <v>672249448.34000003</v>
      </c>
      <c r="L878" s="53">
        <v>0</v>
      </c>
      <c r="M878" s="53">
        <v>0</v>
      </c>
      <c r="N878" s="53">
        <v>0</v>
      </c>
      <c r="O878" s="60">
        <v>672249448.34000003</v>
      </c>
      <c r="P878" s="11"/>
      <c r="Q878" s="52">
        <v>99567594.310000002</v>
      </c>
      <c r="R878" s="53">
        <v>0</v>
      </c>
      <c r="S878" s="53">
        <v>0</v>
      </c>
      <c r="T878" s="53">
        <v>0</v>
      </c>
      <c r="U878" s="60">
        <v>99567594.310000002</v>
      </c>
      <c r="V878" s="6"/>
    </row>
    <row r="879" spans="2:22" ht="25.5" customHeight="1">
      <c r="B879" s="1"/>
      <c r="C879" s="57" t="s">
        <v>2929</v>
      </c>
      <c r="D879" s="12"/>
      <c r="E879" s="56">
        <v>0</v>
      </c>
      <c r="F879" s="57">
        <v>0</v>
      </c>
      <c r="G879" s="57">
        <v>0</v>
      </c>
      <c r="H879" s="57">
        <v>0</v>
      </c>
      <c r="I879" s="59">
        <v>0</v>
      </c>
      <c r="J879" s="12"/>
      <c r="K879" s="56">
        <v>352577090.19999999</v>
      </c>
      <c r="L879" s="57">
        <v>0</v>
      </c>
      <c r="M879" s="57">
        <v>0</v>
      </c>
      <c r="N879" s="57">
        <v>0</v>
      </c>
      <c r="O879" s="59">
        <v>352577090.19999999</v>
      </c>
      <c r="P879" s="12"/>
      <c r="Q879" s="56">
        <v>69797539.890000001</v>
      </c>
      <c r="R879" s="57">
        <v>0</v>
      </c>
      <c r="S879" s="57">
        <v>0</v>
      </c>
      <c r="T879" s="57">
        <v>0</v>
      </c>
      <c r="U879" s="59">
        <v>69797539.890000001</v>
      </c>
      <c r="V879" s="6"/>
    </row>
    <row r="880" spans="2:22" ht="25.5" customHeight="1">
      <c r="B880" s="1"/>
      <c r="C880" s="53" t="s">
        <v>2930</v>
      </c>
      <c r="D880" s="11"/>
      <c r="E880" s="52">
        <v>0</v>
      </c>
      <c r="F880" s="53">
        <v>0</v>
      </c>
      <c r="G880" s="53">
        <v>0</v>
      </c>
      <c r="H880" s="53">
        <v>0</v>
      </c>
      <c r="I880" s="60">
        <v>0</v>
      </c>
      <c r="J880" s="11"/>
      <c r="K880" s="52">
        <v>264375110.11000001</v>
      </c>
      <c r="L880" s="53">
        <v>0</v>
      </c>
      <c r="M880" s="53">
        <v>0</v>
      </c>
      <c r="N880" s="53">
        <v>0</v>
      </c>
      <c r="O880" s="60">
        <v>264375110.11000001</v>
      </c>
      <c r="P880" s="11"/>
      <c r="Q880" s="52">
        <v>69797539.890000001</v>
      </c>
      <c r="R880" s="53">
        <v>0</v>
      </c>
      <c r="S880" s="53">
        <v>0</v>
      </c>
      <c r="T880" s="53">
        <v>0</v>
      </c>
      <c r="U880" s="60">
        <v>69797539.890000001</v>
      </c>
      <c r="V880" s="6"/>
    </row>
    <row r="881" spans="2:22">
      <c r="B881" s="1"/>
      <c r="C881" s="46" t="s">
        <v>2931</v>
      </c>
      <c r="D881" s="12"/>
      <c r="E881" s="56">
        <v>0</v>
      </c>
      <c r="F881" s="57">
        <v>0</v>
      </c>
      <c r="G881" s="57">
        <v>0</v>
      </c>
      <c r="H881" s="57">
        <v>0</v>
      </c>
      <c r="I881" s="59">
        <v>0</v>
      </c>
      <c r="J881" s="12"/>
      <c r="K881" s="56">
        <v>88201980.090000004</v>
      </c>
      <c r="L881" s="57">
        <v>0</v>
      </c>
      <c r="M881" s="57">
        <v>0</v>
      </c>
      <c r="N881" s="57">
        <v>0</v>
      </c>
      <c r="O881" s="59">
        <v>88201980.090000004</v>
      </c>
      <c r="P881" s="12"/>
      <c r="Q881" s="56">
        <v>0</v>
      </c>
      <c r="R881" s="57">
        <v>0</v>
      </c>
      <c r="S881" s="57">
        <v>0</v>
      </c>
      <c r="T881" s="57">
        <v>0</v>
      </c>
      <c r="U881" s="59">
        <v>0</v>
      </c>
      <c r="V881" s="6"/>
    </row>
    <row r="882" spans="2:22" ht="25.5" customHeight="1">
      <c r="B882" s="1"/>
      <c r="C882" s="53" t="s">
        <v>2932</v>
      </c>
      <c r="D882" s="11"/>
      <c r="E882" s="52">
        <v>0</v>
      </c>
      <c r="F882" s="53">
        <v>0</v>
      </c>
      <c r="G882" s="53">
        <v>0</v>
      </c>
      <c r="H882" s="53">
        <v>0</v>
      </c>
      <c r="I882" s="60">
        <v>0</v>
      </c>
      <c r="J882" s="11"/>
      <c r="K882" s="52">
        <v>1807832379.8099999</v>
      </c>
      <c r="L882" s="53">
        <v>0</v>
      </c>
      <c r="M882" s="53">
        <v>0</v>
      </c>
      <c r="N882" s="53">
        <v>0</v>
      </c>
      <c r="O882" s="60">
        <v>1807832379.8099999</v>
      </c>
      <c r="P882" s="11"/>
      <c r="Q882" s="52">
        <v>418805920.20999998</v>
      </c>
      <c r="R882" s="53">
        <v>0</v>
      </c>
      <c r="S882" s="53">
        <v>0</v>
      </c>
      <c r="T882" s="53">
        <v>0</v>
      </c>
      <c r="U882" s="60">
        <v>418805920.20999998</v>
      </c>
      <c r="V882" s="6"/>
    </row>
    <row r="883" spans="2:22" ht="25.5" customHeight="1">
      <c r="B883" s="1"/>
      <c r="C883" s="57" t="s">
        <v>2933</v>
      </c>
      <c r="D883" s="12"/>
      <c r="E883" s="56">
        <v>0</v>
      </c>
      <c r="F883" s="57">
        <v>0</v>
      </c>
      <c r="G883" s="57">
        <v>0</v>
      </c>
      <c r="H883" s="57">
        <v>0</v>
      </c>
      <c r="I883" s="59">
        <v>0</v>
      </c>
      <c r="J883" s="12"/>
      <c r="K883" s="56">
        <v>1807832379.8099999</v>
      </c>
      <c r="L883" s="57">
        <v>0</v>
      </c>
      <c r="M883" s="57">
        <v>0</v>
      </c>
      <c r="N883" s="57">
        <v>0</v>
      </c>
      <c r="O883" s="59">
        <v>1807832379.8099999</v>
      </c>
      <c r="P883" s="12"/>
      <c r="Q883" s="56">
        <v>418805920.20999998</v>
      </c>
      <c r="R883" s="57">
        <v>0</v>
      </c>
      <c r="S883" s="57">
        <v>0</v>
      </c>
      <c r="T883" s="57">
        <v>0</v>
      </c>
      <c r="U883" s="59">
        <v>418805920.20999998</v>
      </c>
      <c r="V883" s="6"/>
    </row>
    <row r="884" spans="2:22">
      <c r="B884" s="1"/>
      <c r="C884" s="53" t="s">
        <v>2934</v>
      </c>
      <c r="D884" s="11"/>
      <c r="E884" s="52">
        <v>0</v>
      </c>
      <c r="F884" s="53">
        <v>0</v>
      </c>
      <c r="G884" s="53">
        <v>0</v>
      </c>
      <c r="H884" s="53">
        <v>0</v>
      </c>
      <c r="I884" s="60">
        <v>0</v>
      </c>
      <c r="J884" s="11"/>
      <c r="K884" s="52">
        <v>484723287.70999998</v>
      </c>
      <c r="L884" s="53">
        <v>0</v>
      </c>
      <c r="M884" s="53">
        <v>0</v>
      </c>
      <c r="N884" s="53">
        <v>0</v>
      </c>
      <c r="O884" s="60">
        <v>484723287.70999998</v>
      </c>
      <c r="P884" s="11"/>
      <c r="Q884" s="52">
        <v>83333361.189999998</v>
      </c>
      <c r="R884" s="53">
        <v>0</v>
      </c>
      <c r="S884" s="53">
        <v>0</v>
      </c>
      <c r="T884" s="53">
        <v>0</v>
      </c>
      <c r="U884" s="60">
        <v>83333361.189999998</v>
      </c>
      <c r="V884" s="6"/>
    </row>
    <row r="885" spans="2:22">
      <c r="B885" s="1"/>
      <c r="C885" s="57" t="s">
        <v>2935</v>
      </c>
      <c r="D885" s="12"/>
      <c r="E885" s="56">
        <v>0</v>
      </c>
      <c r="F885" s="57">
        <v>0</v>
      </c>
      <c r="G885" s="57">
        <v>0</v>
      </c>
      <c r="H885" s="57">
        <v>0</v>
      </c>
      <c r="I885" s="59">
        <v>0</v>
      </c>
      <c r="J885" s="12"/>
      <c r="K885" s="56">
        <v>0</v>
      </c>
      <c r="L885" s="57">
        <v>0</v>
      </c>
      <c r="M885" s="57">
        <v>0</v>
      </c>
      <c r="N885" s="57">
        <v>0</v>
      </c>
      <c r="O885" s="59">
        <v>0</v>
      </c>
      <c r="P885" s="12"/>
      <c r="Q885" s="56">
        <v>0</v>
      </c>
      <c r="R885" s="57">
        <v>0</v>
      </c>
      <c r="S885" s="57">
        <v>0</v>
      </c>
      <c r="T885" s="57">
        <v>0</v>
      </c>
      <c r="U885" s="59">
        <v>0</v>
      </c>
      <c r="V885" s="6"/>
    </row>
    <row r="886" spans="2:22">
      <c r="B886" s="1"/>
      <c r="C886" s="53" t="s">
        <v>2936</v>
      </c>
      <c r="D886" s="11"/>
      <c r="E886" s="52">
        <v>0</v>
      </c>
      <c r="F886" s="53">
        <v>0</v>
      </c>
      <c r="G886" s="53">
        <v>0</v>
      </c>
      <c r="H886" s="53">
        <v>0</v>
      </c>
      <c r="I886" s="60">
        <v>0</v>
      </c>
      <c r="J886" s="11"/>
      <c r="K886" s="52">
        <v>0</v>
      </c>
      <c r="L886" s="53">
        <v>0</v>
      </c>
      <c r="M886" s="53">
        <v>0</v>
      </c>
      <c r="N886" s="53">
        <v>0</v>
      </c>
      <c r="O886" s="60">
        <v>0</v>
      </c>
      <c r="P886" s="11"/>
      <c r="Q886" s="52">
        <v>0</v>
      </c>
      <c r="R886" s="53">
        <v>0</v>
      </c>
      <c r="S886" s="53">
        <v>0</v>
      </c>
      <c r="T886" s="53">
        <v>0</v>
      </c>
      <c r="U886" s="60">
        <v>0</v>
      </c>
      <c r="V886" s="6"/>
    </row>
    <row r="887" spans="2:22">
      <c r="B887" s="1"/>
      <c r="C887" s="57" t="s">
        <v>2937</v>
      </c>
      <c r="D887" s="12"/>
      <c r="E887" s="56">
        <v>0</v>
      </c>
      <c r="F887" s="57">
        <v>0</v>
      </c>
      <c r="G887" s="57">
        <v>0</v>
      </c>
      <c r="H887" s="57">
        <v>0</v>
      </c>
      <c r="I887" s="59">
        <v>0</v>
      </c>
      <c r="J887" s="12"/>
      <c r="K887" s="56">
        <v>3210082.39</v>
      </c>
      <c r="L887" s="57">
        <v>0</v>
      </c>
      <c r="M887" s="57">
        <v>0</v>
      </c>
      <c r="N887" s="57">
        <v>0</v>
      </c>
      <c r="O887" s="59">
        <v>3210082.39</v>
      </c>
      <c r="P887" s="12"/>
      <c r="Q887" s="56">
        <v>0</v>
      </c>
      <c r="R887" s="57">
        <v>0</v>
      </c>
      <c r="S887" s="57">
        <v>0</v>
      </c>
      <c r="T887" s="57">
        <v>0</v>
      </c>
      <c r="U887" s="59">
        <v>0</v>
      </c>
      <c r="V887" s="6"/>
    </row>
    <row r="888" spans="2:22">
      <c r="B888" s="1"/>
      <c r="C888" s="53" t="s">
        <v>2938</v>
      </c>
      <c r="D888" s="11"/>
      <c r="E888" s="52">
        <v>0</v>
      </c>
      <c r="F888" s="53">
        <v>0</v>
      </c>
      <c r="G888" s="53">
        <v>0</v>
      </c>
      <c r="H888" s="53">
        <v>0</v>
      </c>
      <c r="I888" s="60">
        <v>0</v>
      </c>
      <c r="J888" s="11"/>
      <c r="K888" s="52">
        <v>1319899009.71</v>
      </c>
      <c r="L888" s="53">
        <v>0</v>
      </c>
      <c r="M888" s="53">
        <v>0</v>
      </c>
      <c r="N888" s="53">
        <v>0</v>
      </c>
      <c r="O888" s="60">
        <v>1319899009.71</v>
      </c>
      <c r="P888" s="11"/>
      <c r="Q888" s="52">
        <v>335472559.01999998</v>
      </c>
      <c r="R888" s="53">
        <v>0</v>
      </c>
      <c r="S888" s="53">
        <v>0</v>
      </c>
      <c r="T888" s="53">
        <v>0</v>
      </c>
      <c r="U888" s="60">
        <v>335472559.01999998</v>
      </c>
      <c r="V888" s="6"/>
    </row>
    <row r="889" spans="2:22">
      <c r="B889" s="1"/>
      <c r="C889" s="57" t="s">
        <v>2939</v>
      </c>
      <c r="D889" s="12"/>
      <c r="E889" s="56">
        <v>0</v>
      </c>
      <c r="F889" s="57">
        <v>0</v>
      </c>
      <c r="G889" s="57">
        <v>0</v>
      </c>
      <c r="H889" s="57">
        <v>0</v>
      </c>
      <c r="I889" s="59">
        <v>0</v>
      </c>
      <c r="J889" s="12"/>
      <c r="K889" s="56">
        <v>0</v>
      </c>
      <c r="L889" s="57">
        <v>0</v>
      </c>
      <c r="M889" s="57">
        <v>0</v>
      </c>
      <c r="N889" s="57">
        <v>0</v>
      </c>
      <c r="O889" s="59">
        <v>0</v>
      </c>
      <c r="P889" s="12"/>
      <c r="Q889" s="56">
        <v>0</v>
      </c>
      <c r="R889" s="57">
        <v>0</v>
      </c>
      <c r="S889" s="57">
        <v>0</v>
      </c>
      <c r="T889" s="57">
        <v>536.91</v>
      </c>
      <c r="U889" s="59">
        <v>-536.91</v>
      </c>
      <c r="V889" s="6"/>
    </row>
    <row r="890" spans="2:22">
      <c r="B890" s="1"/>
      <c r="C890" s="53" t="s">
        <v>2940</v>
      </c>
      <c r="D890" s="11"/>
      <c r="E890" s="52">
        <v>0</v>
      </c>
      <c r="F890" s="53">
        <v>0</v>
      </c>
      <c r="G890" s="53">
        <v>0</v>
      </c>
      <c r="H890" s="53">
        <v>0</v>
      </c>
      <c r="I890" s="60">
        <v>0</v>
      </c>
      <c r="J890" s="11"/>
      <c r="K890" s="52">
        <v>0</v>
      </c>
      <c r="L890" s="53">
        <v>0</v>
      </c>
      <c r="M890" s="53">
        <v>0</v>
      </c>
      <c r="N890" s="53">
        <v>0</v>
      </c>
      <c r="O890" s="60">
        <v>0</v>
      </c>
      <c r="P890" s="11"/>
      <c r="Q890" s="52">
        <v>0</v>
      </c>
      <c r="R890" s="53">
        <v>0</v>
      </c>
      <c r="S890" s="53">
        <v>0</v>
      </c>
      <c r="T890" s="53">
        <v>536.91</v>
      </c>
      <c r="U890" s="60">
        <v>-536.91</v>
      </c>
      <c r="V890" s="6"/>
    </row>
    <row r="891" spans="2:22">
      <c r="B891" s="1"/>
      <c r="C891" s="57" t="s">
        <v>2941</v>
      </c>
      <c r="D891" s="12"/>
      <c r="E891" s="56">
        <v>0</v>
      </c>
      <c r="F891" s="57">
        <v>0</v>
      </c>
      <c r="G891" s="57">
        <v>0</v>
      </c>
      <c r="H891" s="57">
        <v>0</v>
      </c>
      <c r="I891" s="59">
        <v>0</v>
      </c>
      <c r="J891" s="12"/>
      <c r="K891" s="56">
        <v>0</v>
      </c>
      <c r="L891" s="57">
        <v>0</v>
      </c>
      <c r="M891" s="57">
        <v>0</v>
      </c>
      <c r="N891" s="57">
        <v>0</v>
      </c>
      <c r="O891" s="59">
        <v>0</v>
      </c>
      <c r="P891" s="12"/>
      <c r="Q891" s="56">
        <v>0</v>
      </c>
      <c r="R891" s="57">
        <v>0</v>
      </c>
      <c r="S891" s="57">
        <v>0</v>
      </c>
      <c r="T891" s="57">
        <v>0</v>
      </c>
      <c r="U891" s="59">
        <v>0</v>
      </c>
      <c r="V891" s="6"/>
    </row>
    <row r="892" spans="2:22" ht="25.5" customHeight="1">
      <c r="B892" s="1"/>
      <c r="C892" s="53" t="s">
        <v>2942</v>
      </c>
      <c r="D892" s="11"/>
      <c r="E892" s="52">
        <v>0</v>
      </c>
      <c r="F892" s="53">
        <v>0</v>
      </c>
      <c r="G892" s="53">
        <v>0</v>
      </c>
      <c r="H892" s="53">
        <v>0</v>
      </c>
      <c r="I892" s="60">
        <v>0</v>
      </c>
      <c r="J892" s="11"/>
      <c r="K892" s="52">
        <v>0</v>
      </c>
      <c r="L892" s="53">
        <v>0</v>
      </c>
      <c r="M892" s="53">
        <v>0</v>
      </c>
      <c r="N892" s="53">
        <v>0</v>
      </c>
      <c r="O892" s="60">
        <v>0</v>
      </c>
      <c r="P892" s="11"/>
      <c r="Q892" s="52">
        <v>0</v>
      </c>
      <c r="R892" s="53">
        <v>0</v>
      </c>
      <c r="S892" s="53">
        <v>0</v>
      </c>
      <c r="T892" s="53">
        <v>0</v>
      </c>
      <c r="U892" s="60">
        <v>0</v>
      </c>
      <c r="V892" s="6"/>
    </row>
    <row r="893" spans="2:22">
      <c r="B893" s="1"/>
      <c r="C893" s="57" t="s">
        <v>2943</v>
      </c>
      <c r="D893" s="12"/>
      <c r="E893" s="56">
        <v>50</v>
      </c>
      <c r="F893" s="57">
        <v>0</v>
      </c>
      <c r="G893" s="57">
        <v>0</v>
      </c>
      <c r="H893" s="57">
        <v>0</v>
      </c>
      <c r="I893" s="59">
        <v>50</v>
      </c>
      <c r="J893" s="12"/>
      <c r="K893" s="56">
        <v>498835383.04000002</v>
      </c>
      <c r="L893" s="57">
        <v>0</v>
      </c>
      <c r="M893" s="57">
        <v>0</v>
      </c>
      <c r="N893" s="57">
        <v>0</v>
      </c>
      <c r="O893" s="59">
        <v>498835383.04000002</v>
      </c>
      <c r="P893" s="12"/>
      <c r="Q893" s="56">
        <v>69282316.469999999</v>
      </c>
      <c r="R893" s="57">
        <v>0</v>
      </c>
      <c r="S893" s="57">
        <v>0</v>
      </c>
      <c r="T893" s="57">
        <v>91067.12</v>
      </c>
      <c r="U893" s="59">
        <v>69191249.349999994</v>
      </c>
      <c r="V893" s="6"/>
    </row>
    <row r="894" spans="2:22">
      <c r="B894" s="1"/>
      <c r="C894" s="53" t="s">
        <v>2944</v>
      </c>
      <c r="D894" s="11"/>
      <c r="E894" s="52">
        <v>0</v>
      </c>
      <c r="F894" s="53">
        <v>0</v>
      </c>
      <c r="G894" s="53">
        <v>0</v>
      </c>
      <c r="H894" s="53">
        <v>0</v>
      </c>
      <c r="I894" s="60">
        <v>0</v>
      </c>
      <c r="J894" s="11"/>
      <c r="K894" s="52">
        <v>2360886600.3899999</v>
      </c>
      <c r="L894" s="53">
        <v>0</v>
      </c>
      <c r="M894" s="53">
        <v>0</v>
      </c>
      <c r="N894" s="53">
        <v>0</v>
      </c>
      <c r="O894" s="60">
        <v>2360886600.3899999</v>
      </c>
      <c r="P894" s="11"/>
      <c r="Q894" s="52">
        <v>670396960.60000002</v>
      </c>
      <c r="R894" s="53">
        <v>0</v>
      </c>
      <c r="S894" s="53">
        <v>2628372.31</v>
      </c>
      <c r="T894" s="53">
        <v>0</v>
      </c>
      <c r="U894" s="60">
        <v>667768588.28999996</v>
      </c>
      <c r="V894" s="6"/>
    </row>
    <row r="895" spans="2:22">
      <c r="B895" s="1"/>
      <c r="C895" s="57" t="s">
        <v>2945</v>
      </c>
      <c r="D895" s="12"/>
      <c r="E895" s="56">
        <v>0</v>
      </c>
      <c r="F895" s="57">
        <v>0</v>
      </c>
      <c r="G895" s="57">
        <v>0</v>
      </c>
      <c r="H895" s="57">
        <v>0</v>
      </c>
      <c r="I895" s="59">
        <v>0</v>
      </c>
      <c r="J895" s="12"/>
      <c r="K895" s="56">
        <v>0</v>
      </c>
      <c r="L895" s="57">
        <v>0</v>
      </c>
      <c r="M895" s="57">
        <v>0</v>
      </c>
      <c r="N895" s="57">
        <v>0</v>
      </c>
      <c r="O895" s="59">
        <v>0</v>
      </c>
      <c r="P895" s="12"/>
      <c r="Q895" s="56">
        <v>37122295.93</v>
      </c>
      <c r="R895" s="57">
        <v>0</v>
      </c>
      <c r="S895" s="57">
        <v>0</v>
      </c>
      <c r="T895" s="57">
        <v>0</v>
      </c>
      <c r="U895" s="59">
        <v>37122295.93</v>
      </c>
      <c r="V895" s="6"/>
    </row>
    <row r="896" spans="2:22" ht="25.5" customHeight="1">
      <c r="B896" s="1"/>
      <c r="C896" s="53" t="s">
        <v>2946</v>
      </c>
      <c r="D896" s="11"/>
      <c r="E896" s="52">
        <v>0</v>
      </c>
      <c r="F896" s="53">
        <v>0</v>
      </c>
      <c r="G896" s="53">
        <v>0</v>
      </c>
      <c r="H896" s="53">
        <v>0</v>
      </c>
      <c r="I896" s="60">
        <v>0</v>
      </c>
      <c r="J896" s="11"/>
      <c r="K896" s="52">
        <v>2360886600.3899999</v>
      </c>
      <c r="L896" s="53">
        <v>0</v>
      </c>
      <c r="M896" s="53">
        <v>0</v>
      </c>
      <c r="N896" s="53">
        <v>0</v>
      </c>
      <c r="O896" s="60">
        <v>2360886600.3899999</v>
      </c>
      <c r="P896" s="11"/>
      <c r="Q896" s="52">
        <v>923783.03</v>
      </c>
      <c r="R896" s="53">
        <v>0</v>
      </c>
      <c r="S896" s="53">
        <v>0</v>
      </c>
      <c r="T896" s="53">
        <v>0</v>
      </c>
      <c r="U896" s="60">
        <v>923783.03</v>
      </c>
      <c r="V896" s="6"/>
    </row>
    <row r="897" spans="2:22">
      <c r="B897" s="1"/>
      <c r="C897" s="57" t="s">
        <v>2947</v>
      </c>
      <c r="D897" s="12"/>
      <c r="E897" s="56">
        <v>0</v>
      </c>
      <c r="F897" s="57">
        <v>0</v>
      </c>
      <c r="G897" s="57">
        <v>0</v>
      </c>
      <c r="H897" s="57">
        <v>0</v>
      </c>
      <c r="I897" s="59">
        <v>0</v>
      </c>
      <c r="J897" s="12"/>
      <c r="K897" s="56">
        <v>0</v>
      </c>
      <c r="L897" s="57">
        <v>0</v>
      </c>
      <c r="M897" s="57">
        <v>0</v>
      </c>
      <c r="N897" s="57">
        <v>0</v>
      </c>
      <c r="O897" s="59">
        <v>0</v>
      </c>
      <c r="P897" s="12"/>
      <c r="Q897" s="56">
        <v>632299439.86000001</v>
      </c>
      <c r="R897" s="57">
        <v>0</v>
      </c>
      <c r="S897" s="57">
        <v>0</v>
      </c>
      <c r="T897" s="57">
        <v>0</v>
      </c>
      <c r="U897" s="59">
        <v>632299439.86000001</v>
      </c>
      <c r="V897" s="6"/>
    </row>
    <row r="898" spans="2:22">
      <c r="B898" s="1"/>
      <c r="C898" s="53" t="s">
        <v>2948</v>
      </c>
      <c r="D898" s="11"/>
      <c r="E898" s="52">
        <v>0</v>
      </c>
      <c r="F898" s="53">
        <v>0</v>
      </c>
      <c r="G898" s="53">
        <v>0</v>
      </c>
      <c r="H898" s="53">
        <v>0</v>
      </c>
      <c r="I898" s="60">
        <v>0</v>
      </c>
      <c r="J898" s="11"/>
      <c r="K898" s="52">
        <v>0</v>
      </c>
      <c r="L898" s="53">
        <v>0</v>
      </c>
      <c r="M898" s="53">
        <v>0</v>
      </c>
      <c r="N898" s="53">
        <v>0</v>
      </c>
      <c r="O898" s="60">
        <v>0</v>
      </c>
      <c r="P898" s="11"/>
      <c r="Q898" s="52">
        <v>0</v>
      </c>
      <c r="R898" s="53">
        <v>0</v>
      </c>
      <c r="S898" s="53">
        <v>0</v>
      </c>
      <c r="T898" s="53">
        <v>0</v>
      </c>
      <c r="U898" s="60">
        <v>0</v>
      </c>
      <c r="V898" s="6"/>
    </row>
    <row r="899" spans="2:22">
      <c r="B899" s="1"/>
      <c r="C899" s="57" t="s">
        <v>2949</v>
      </c>
      <c r="D899" s="12"/>
      <c r="E899" s="56">
        <v>0</v>
      </c>
      <c r="F899" s="57">
        <v>0</v>
      </c>
      <c r="G899" s="57">
        <v>0</v>
      </c>
      <c r="H899" s="57">
        <v>0</v>
      </c>
      <c r="I899" s="59">
        <v>0</v>
      </c>
      <c r="J899" s="12"/>
      <c r="K899" s="56">
        <v>0</v>
      </c>
      <c r="L899" s="57">
        <v>0</v>
      </c>
      <c r="M899" s="57">
        <v>0</v>
      </c>
      <c r="N899" s="57">
        <v>0</v>
      </c>
      <c r="O899" s="59">
        <v>0</v>
      </c>
      <c r="P899" s="12"/>
      <c r="Q899" s="56">
        <v>51441.78</v>
      </c>
      <c r="R899" s="57">
        <v>0</v>
      </c>
      <c r="S899" s="57">
        <v>2628372.31</v>
      </c>
      <c r="T899" s="57">
        <v>0</v>
      </c>
      <c r="U899" s="59">
        <v>-2576930.5299999998</v>
      </c>
      <c r="V899" s="6"/>
    </row>
    <row r="900" spans="2:22">
      <c r="B900" s="1"/>
      <c r="C900" s="53" t="s">
        <v>2950</v>
      </c>
      <c r="D900" s="11"/>
      <c r="E900" s="52">
        <v>0</v>
      </c>
      <c r="F900" s="53">
        <v>0</v>
      </c>
      <c r="G900" s="53">
        <v>0</v>
      </c>
      <c r="H900" s="53">
        <v>0</v>
      </c>
      <c r="I900" s="60">
        <v>0</v>
      </c>
      <c r="J900" s="11"/>
      <c r="K900" s="52">
        <v>0</v>
      </c>
      <c r="L900" s="53">
        <v>0</v>
      </c>
      <c r="M900" s="53">
        <v>0</v>
      </c>
      <c r="N900" s="53">
        <v>0</v>
      </c>
      <c r="O900" s="60">
        <v>0</v>
      </c>
      <c r="P900" s="11"/>
      <c r="Q900" s="52">
        <v>0</v>
      </c>
      <c r="R900" s="53">
        <v>0</v>
      </c>
      <c r="S900" s="53">
        <v>0</v>
      </c>
      <c r="T900" s="53">
        <v>0</v>
      </c>
      <c r="U900" s="60">
        <v>0</v>
      </c>
      <c r="V900" s="6"/>
    </row>
    <row r="901" spans="2:22">
      <c r="B901" s="1"/>
      <c r="C901" s="57" t="s">
        <v>2951</v>
      </c>
      <c r="D901" s="12"/>
      <c r="E901" s="56">
        <v>0</v>
      </c>
      <c r="F901" s="57">
        <v>0</v>
      </c>
      <c r="G901" s="57">
        <v>0</v>
      </c>
      <c r="H901" s="57">
        <v>0</v>
      </c>
      <c r="I901" s="59">
        <v>0</v>
      </c>
      <c r="J901" s="12"/>
      <c r="K901" s="56">
        <v>0</v>
      </c>
      <c r="L901" s="57">
        <v>0</v>
      </c>
      <c r="M901" s="57">
        <v>0</v>
      </c>
      <c r="N901" s="57">
        <v>0</v>
      </c>
      <c r="O901" s="59">
        <v>0</v>
      </c>
      <c r="P901" s="12"/>
      <c r="Q901" s="56">
        <v>0</v>
      </c>
      <c r="R901" s="57">
        <v>0</v>
      </c>
      <c r="S901" s="57">
        <v>0</v>
      </c>
      <c r="T901" s="57">
        <v>0</v>
      </c>
      <c r="U901" s="59">
        <v>0</v>
      </c>
      <c r="V901" s="6"/>
    </row>
    <row r="902" spans="2:22" ht="25.5" customHeight="1">
      <c r="B902" s="1"/>
      <c r="C902" s="53" t="s">
        <v>2952</v>
      </c>
      <c r="D902" s="11"/>
      <c r="E902" s="52">
        <v>0</v>
      </c>
      <c r="F902" s="53">
        <v>0</v>
      </c>
      <c r="G902" s="53">
        <v>0</v>
      </c>
      <c r="H902" s="53">
        <v>0</v>
      </c>
      <c r="I902" s="60">
        <v>0</v>
      </c>
      <c r="J902" s="11"/>
      <c r="K902" s="52">
        <v>0</v>
      </c>
      <c r="L902" s="53">
        <v>0</v>
      </c>
      <c r="M902" s="53">
        <v>0</v>
      </c>
      <c r="N902" s="53">
        <v>0</v>
      </c>
      <c r="O902" s="60">
        <v>0</v>
      </c>
      <c r="P902" s="11"/>
      <c r="Q902" s="52">
        <v>0</v>
      </c>
      <c r="R902" s="53">
        <v>0</v>
      </c>
      <c r="S902" s="53">
        <v>0</v>
      </c>
      <c r="T902" s="53">
        <v>0</v>
      </c>
      <c r="U902" s="60">
        <v>0</v>
      </c>
      <c r="V902" s="6"/>
    </row>
    <row r="903" spans="2:22">
      <c r="B903" s="1"/>
      <c r="C903" s="57" t="s">
        <v>2953</v>
      </c>
      <c r="D903" s="12"/>
      <c r="E903" s="56">
        <v>10199481514.09</v>
      </c>
      <c r="F903" s="57">
        <v>0</v>
      </c>
      <c r="G903" s="57">
        <v>0</v>
      </c>
      <c r="H903" s="57">
        <v>-1857035.7</v>
      </c>
      <c r="I903" s="59">
        <v>10197624478.389999</v>
      </c>
      <c r="J903" s="12"/>
      <c r="K903" s="56">
        <v>25761858882.18</v>
      </c>
      <c r="L903" s="57">
        <v>0</v>
      </c>
      <c r="M903" s="57">
        <v>0</v>
      </c>
      <c r="N903" s="57">
        <v>1605.27</v>
      </c>
      <c r="O903" s="59">
        <v>25761857276.91</v>
      </c>
      <c r="P903" s="12"/>
      <c r="Q903" s="56">
        <v>3572925234.9099998</v>
      </c>
      <c r="R903" s="57">
        <v>7524.56</v>
      </c>
      <c r="S903" s="57">
        <v>0</v>
      </c>
      <c r="T903" s="57">
        <v>7826.74</v>
      </c>
      <c r="U903" s="59">
        <v>3572909883.6100001</v>
      </c>
      <c r="V903" s="6"/>
    </row>
    <row r="904" spans="2:22">
      <c r="B904" s="1"/>
      <c r="C904" s="53" t="s">
        <v>2954</v>
      </c>
      <c r="D904" s="11"/>
      <c r="E904" s="52">
        <v>170686.44</v>
      </c>
      <c r="F904" s="53">
        <v>0</v>
      </c>
      <c r="G904" s="53">
        <v>0</v>
      </c>
      <c r="H904" s="53">
        <v>-128947.82</v>
      </c>
      <c r="I904" s="60">
        <v>41738.620000000003</v>
      </c>
      <c r="J904" s="11"/>
      <c r="K904" s="52">
        <v>337081147.5</v>
      </c>
      <c r="L904" s="53">
        <v>0</v>
      </c>
      <c r="M904" s="53">
        <v>0</v>
      </c>
      <c r="N904" s="53">
        <v>1605.27</v>
      </c>
      <c r="O904" s="60">
        <v>337079542.23000002</v>
      </c>
      <c r="P904" s="11"/>
      <c r="Q904" s="52">
        <v>11969092.609999999</v>
      </c>
      <c r="R904" s="53">
        <v>0</v>
      </c>
      <c r="S904" s="53">
        <v>0</v>
      </c>
      <c r="T904" s="53">
        <v>0</v>
      </c>
      <c r="U904" s="60">
        <v>11969092.609999999</v>
      </c>
      <c r="V904" s="6"/>
    </row>
    <row r="905" spans="2:22">
      <c r="B905" s="1"/>
      <c r="C905" s="57" t="s">
        <v>2955</v>
      </c>
      <c r="D905" s="12"/>
      <c r="E905" s="56">
        <v>1836481.85</v>
      </c>
      <c r="F905" s="57">
        <v>0</v>
      </c>
      <c r="G905" s="57">
        <v>0</v>
      </c>
      <c r="H905" s="57">
        <v>-923593.68</v>
      </c>
      <c r="I905" s="59">
        <v>912888.17</v>
      </c>
      <c r="J905" s="12"/>
      <c r="K905" s="56">
        <v>2749302417.7800002</v>
      </c>
      <c r="L905" s="57">
        <v>0</v>
      </c>
      <c r="M905" s="57">
        <v>0</v>
      </c>
      <c r="N905" s="57">
        <v>0</v>
      </c>
      <c r="O905" s="59">
        <v>2749302417.7800002</v>
      </c>
      <c r="P905" s="12"/>
      <c r="Q905" s="56">
        <v>176882808.88999999</v>
      </c>
      <c r="R905" s="57">
        <v>0</v>
      </c>
      <c r="S905" s="57">
        <v>0</v>
      </c>
      <c r="T905" s="57">
        <v>1235.19</v>
      </c>
      <c r="U905" s="59">
        <v>176881573.69999999</v>
      </c>
      <c r="V905" s="6"/>
    </row>
    <row r="906" spans="2:22" ht="25.5" customHeight="1">
      <c r="B906" s="1"/>
      <c r="C906" s="53" t="s">
        <v>2956</v>
      </c>
      <c r="D906" s="11"/>
      <c r="E906" s="52">
        <v>0</v>
      </c>
      <c r="F906" s="53">
        <v>0</v>
      </c>
      <c r="G906" s="53">
        <v>0</v>
      </c>
      <c r="H906" s="53">
        <v>0</v>
      </c>
      <c r="I906" s="60">
        <v>0</v>
      </c>
      <c r="J906" s="11"/>
      <c r="K906" s="52">
        <v>0</v>
      </c>
      <c r="L906" s="53">
        <v>0</v>
      </c>
      <c r="M906" s="53">
        <v>0</v>
      </c>
      <c r="N906" s="53">
        <v>0</v>
      </c>
      <c r="O906" s="60">
        <v>0</v>
      </c>
      <c r="P906" s="11"/>
      <c r="Q906" s="52">
        <v>0</v>
      </c>
      <c r="R906" s="53">
        <v>0</v>
      </c>
      <c r="S906" s="53">
        <v>0</v>
      </c>
      <c r="T906" s="53">
        <v>0</v>
      </c>
      <c r="U906" s="60">
        <v>0</v>
      </c>
      <c r="V906" s="6"/>
    </row>
    <row r="907" spans="2:22">
      <c r="B907" s="1"/>
      <c r="C907" s="57" t="s">
        <v>2957</v>
      </c>
      <c r="D907" s="12"/>
      <c r="E907" s="56">
        <v>10197474345.799999</v>
      </c>
      <c r="F907" s="57">
        <v>0</v>
      </c>
      <c r="G907" s="57">
        <v>0</v>
      </c>
      <c r="H907" s="57">
        <v>-804494.2</v>
      </c>
      <c r="I907" s="59">
        <v>10196669851.6</v>
      </c>
      <c r="J907" s="12"/>
      <c r="K907" s="56">
        <v>22675475316.900002</v>
      </c>
      <c r="L907" s="57">
        <v>0</v>
      </c>
      <c r="M907" s="57">
        <v>0</v>
      </c>
      <c r="N907" s="57">
        <v>0</v>
      </c>
      <c r="O907" s="59">
        <v>22675475316.900002</v>
      </c>
      <c r="P907" s="12"/>
      <c r="Q907" s="56">
        <v>3384073333.4099998</v>
      </c>
      <c r="R907" s="57">
        <v>7524.56</v>
      </c>
      <c r="S907" s="57">
        <v>0</v>
      </c>
      <c r="T907" s="57">
        <v>6591.55</v>
      </c>
      <c r="U907" s="59">
        <v>3384059217.3000002</v>
      </c>
      <c r="V907" s="6"/>
    </row>
    <row r="908" spans="2:22" ht="25.5" customHeight="1">
      <c r="B908" s="1"/>
      <c r="C908" s="53" t="s">
        <v>2958</v>
      </c>
      <c r="D908" s="11"/>
      <c r="E908" s="52">
        <v>0</v>
      </c>
      <c r="F908" s="53">
        <v>0</v>
      </c>
      <c r="G908" s="53">
        <v>0</v>
      </c>
      <c r="H908" s="53">
        <v>0</v>
      </c>
      <c r="I908" s="60">
        <v>0</v>
      </c>
      <c r="J908" s="11"/>
      <c r="K908" s="52">
        <v>12164046424.43</v>
      </c>
      <c r="L908" s="53">
        <v>0</v>
      </c>
      <c r="M908" s="53">
        <v>0</v>
      </c>
      <c r="N908" s="53">
        <v>0</v>
      </c>
      <c r="O908" s="60">
        <v>12164046424.43</v>
      </c>
      <c r="P908" s="11"/>
      <c r="Q908" s="52">
        <v>2130553311.1099999</v>
      </c>
      <c r="R908" s="53">
        <v>0</v>
      </c>
      <c r="S908" s="53">
        <v>0</v>
      </c>
      <c r="T908" s="53">
        <v>6591.55</v>
      </c>
      <c r="U908" s="60">
        <v>2130546719.5599999</v>
      </c>
      <c r="V908" s="6"/>
    </row>
    <row r="909" spans="2:22">
      <c r="B909" s="1"/>
      <c r="C909" s="57" t="s">
        <v>2959</v>
      </c>
      <c r="D909" s="12"/>
      <c r="E909" s="56">
        <v>10194930000</v>
      </c>
      <c r="F909" s="57">
        <v>0</v>
      </c>
      <c r="G909" s="57">
        <v>0</v>
      </c>
      <c r="H909" s="57">
        <v>0</v>
      </c>
      <c r="I909" s="59">
        <v>10194930000</v>
      </c>
      <c r="J909" s="12"/>
      <c r="K909" s="56">
        <v>0</v>
      </c>
      <c r="L909" s="57">
        <v>0</v>
      </c>
      <c r="M909" s="57">
        <v>0</v>
      </c>
      <c r="N909" s="57">
        <v>0</v>
      </c>
      <c r="O909" s="59">
        <v>0</v>
      </c>
      <c r="P909" s="12"/>
      <c r="Q909" s="56">
        <v>100860.28</v>
      </c>
      <c r="R909" s="57">
        <v>0</v>
      </c>
      <c r="S909" s="57">
        <v>0</v>
      </c>
      <c r="T909" s="57">
        <v>0</v>
      </c>
      <c r="U909" s="59">
        <v>100860.28</v>
      </c>
      <c r="V909" s="6"/>
    </row>
    <row r="910" spans="2:22" ht="25.5" customHeight="1">
      <c r="B910" s="1"/>
      <c r="C910" s="53" t="s">
        <v>2960</v>
      </c>
      <c r="D910" s="11"/>
      <c r="E910" s="52">
        <v>0</v>
      </c>
      <c r="F910" s="53">
        <v>0</v>
      </c>
      <c r="G910" s="53">
        <v>0</v>
      </c>
      <c r="H910" s="53">
        <v>0</v>
      </c>
      <c r="I910" s="60">
        <v>0</v>
      </c>
      <c r="J910" s="11"/>
      <c r="K910" s="52">
        <v>9751528559.8799992</v>
      </c>
      <c r="L910" s="53">
        <v>0</v>
      </c>
      <c r="M910" s="53">
        <v>0</v>
      </c>
      <c r="N910" s="53">
        <v>0</v>
      </c>
      <c r="O910" s="60">
        <v>9751528559.8799992</v>
      </c>
      <c r="P910" s="11"/>
      <c r="Q910" s="52">
        <v>3914048.14</v>
      </c>
      <c r="R910" s="53">
        <v>0</v>
      </c>
      <c r="S910" s="53">
        <v>0</v>
      </c>
      <c r="T910" s="53">
        <v>0</v>
      </c>
      <c r="U910" s="60">
        <v>3914048.14</v>
      </c>
      <c r="V910" s="6"/>
    </row>
    <row r="911" spans="2:22">
      <c r="B911" s="1"/>
      <c r="C911" s="57" t="s">
        <v>2961</v>
      </c>
      <c r="D911" s="12"/>
      <c r="E911" s="56">
        <v>0</v>
      </c>
      <c r="F911" s="57">
        <v>0</v>
      </c>
      <c r="G911" s="57">
        <v>0</v>
      </c>
      <c r="H911" s="57">
        <v>0</v>
      </c>
      <c r="I911" s="59">
        <v>0</v>
      </c>
      <c r="J911" s="12"/>
      <c r="K911" s="56">
        <v>0</v>
      </c>
      <c r="L911" s="57">
        <v>0</v>
      </c>
      <c r="M911" s="57">
        <v>0</v>
      </c>
      <c r="N911" s="57">
        <v>0</v>
      </c>
      <c r="O911" s="59">
        <v>0</v>
      </c>
      <c r="P911" s="12"/>
      <c r="Q911" s="56">
        <v>0</v>
      </c>
      <c r="R911" s="57">
        <v>0</v>
      </c>
      <c r="S911" s="57">
        <v>0</v>
      </c>
      <c r="T911" s="57">
        <v>0</v>
      </c>
      <c r="U911" s="59">
        <v>0</v>
      </c>
      <c r="V911" s="6"/>
    </row>
    <row r="912" spans="2:22">
      <c r="B912" s="1"/>
      <c r="C912" s="53" t="s">
        <v>2962</v>
      </c>
      <c r="D912" s="11"/>
      <c r="E912" s="52">
        <v>0</v>
      </c>
      <c r="F912" s="53">
        <v>0</v>
      </c>
      <c r="G912" s="53">
        <v>0</v>
      </c>
      <c r="H912" s="53">
        <v>0</v>
      </c>
      <c r="I912" s="60">
        <v>0</v>
      </c>
      <c r="J912" s="11"/>
      <c r="K912" s="52">
        <v>0</v>
      </c>
      <c r="L912" s="53">
        <v>0</v>
      </c>
      <c r="M912" s="53">
        <v>0</v>
      </c>
      <c r="N912" s="53">
        <v>0</v>
      </c>
      <c r="O912" s="60">
        <v>0</v>
      </c>
      <c r="P912" s="11"/>
      <c r="Q912" s="52">
        <v>0</v>
      </c>
      <c r="R912" s="53">
        <v>0</v>
      </c>
      <c r="S912" s="53">
        <v>0</v>
      </c>
      <c r="T912" s="53">
        <v>0</v>
      </c>
      <c r="U912" s="60">
        <v>0</v>
      </c>
      <c r="V912" s="6"/>
    </row>
    <row r="913" spans="2:22">
      <c r="B913" s="1"/>
      <c r="C913" s="57" t="s">
        <v>2963</v>
      </c>
      <c r="D913" s="12"/>
      <c r="E913" s="56">
        <v>0</v>
      </c>
      <c r="F913" s="57">
        <v>0</v>
      </c>
      <c r="G913" s="57">
        <v>0</v>
      </c>
      <c r="H913" s="57">
        <v>0</v>
      </c>
      <c r="I913" s="59">
        <v>0</v>
      </c>
      <c r="J913" s="12"/>
      <c r="K913" s="56">
        <v>0</v>
      </c>
      <c r="L913" s="57">
        <v>0</v>
      </c>
      <c r="M913" s="57">
        <v>0</v>
      </c>
      <c r="N913" s="57">
        <v>0</v>
      </c>
      <c r="O913" s="59">
        <v>0</v>
      </c>
      <c r="P913" s="12"/>
      <c r="Q913" s="56">
        <v>0</v>
      </c>
      <c r="R913" s="57">
        <v>0</v>
      </c>
      <c r="S913" s="57">
        <v>0</v>
      </c>
      <c r="T913" s="57">
        <v>0</v>
      </c>
      <c r="U913" s="59">
        <v>0</v>
      </c>
      <c r="V913" s="6"/>
    </row>
    <row r="914" spans="2:22">
      <c r="B914" s="1"/>
      <c r="C914" s="53" t="s">
        <v>2964</v>
      </c>
      <c r="D914" s="11"/>
      <c r="E914" s="52">
        <v>0</v>
      </c>
      <c r="F914" s="53">
        <v>0</v>
      </c>
      <c r="G914" s="53">
        <v>0</v>
      </c>
      <c r="H914" s="53">
        <v>0</v>
      </c>
      <c r="I914" s="60">
        <v>0</v>
      </c>
      <c r="J914" s="11"/>
      <c r="K914" s="52">
        <v>0</v>
      </c>
      <c r="L914" s="53">
        <v>0</v>
      </c>
      <c r="M914" s="53">
        <v>0</v>
      </c>
      <c r="N914" s="53">
        <v>0</v>
      </c>
      <c r="O914" s="60">
        <v>0</v>
      </c>
      <c r="P914" s="11"/>
      <c r="Q914" s="52">
        <v>0</v>
      </c>
      <c r="R914" s="53">
        <v>0</v>
      </c>
      <c r="S914" s="53">
        <v>0</v>
      </c>
      <c r="T914" s="53">
        <v>0</v>
      </c>
      <c r="U914" s="60">
        <v>0</v>
      </c>
      <c r="V914" s="6"/>
    </row>
    <row r="915" spans="2:22" ht="25.5" customHeight="1">
      <c r="B915" s="1"/>
      <c r="C915" s="57" t="s">
        <v>2965</v>
      </c>
      <c r="D915" s="12"/>
      <c r="E915" s="56">
        <v>0</v>
      </c>
      <c r="F915" s="57">
        <v>0</v>
      </c>
      <c r="G915" s="57">
        <v>0</v>
      </c>
      <c r="H915" s="57">
        <v>0</v>
      </c>
      <c r="I915" s="59">
        <v>0</v>
      </c>
      <c r="J915" s="12"/>
      <c r="K915" s="56">
        <v>0</v>
      </c>
      <c r="L915" s="57">
        <v>0</v>
      </c>
      <c r="M915" s="57">
        <v>0</v>
      </c>
      <c r="N915" s="57">
        <v>0</v>
      </c>
      <c r="O915" s="59">
        <v>0</v>
      </c>
      <c r="P915" s="12"/>
      <c r="Q915" s="56">
        <v>0</v>
      </c>
      <c r="R915" s="57">
        <v>0</v>
      </c>
      <c r="S915" s="57">
        <v>0</v>
      </c>
      <c r="T915" s="57">
        <v>0</v>
      </c>
      <c r="U915" s="59">
        <v>0</v>
      </c>
      <c r="V915" s="6"/>
    </row>
    <row r="916" spans="2:22">
      <c r="B916" s="1"/>
      <c r="C916" s="53" t="s">
        <v>2966</v>
      </c>
      <c r="D916" s="11"/>
      <c r="E916" s="52">
        <v>0</v>
      </c>
      <c r="F916" s="53">
        <v>0</v>
      </c>
      <c r="G916" s="53">
        <v>0</v>
      </c>
      <c r="H916" s="53">
        <v>0</v>
      </c>
      <c r="I916" s="60">
        <v>0</v>
      </c>
      <c r="J916" s="11"/>
      <c r="K916" s="52">
        <v>0</v>
      </c>
      <c r="L916" s="53">
        <v>0</v>
      </c>
      <c r="M916" s="53">
        <v>0</v>
      </c>
      <c r="N916" s="53">
        <v>0</v>
      </c>
      <c r="O916" s="60">
        <v>0</v>
      </c>
      <c r="P916" s="11"/>
      <c r="Q916" s="52">
        <v>0</v>
      </c>
      <c r="R916" s="53">
        <v>0</v>
      </c>
      <c r="S916" s="53">
        <v>0</v>
      </c>
      <c r="T916" s="53">
        <v>0</v>
      </c>
      <c r="U916" s="60">
        <v>0</v>
      </c>
      <c r="V916" s="6"/>
    </row>
    <row r="917" spans="2:22">
      <c r="B917" s="1"/>
      <c r="C917" s="57" t="s">
        <v>2967</v>
      </c>
      <c r="D917" s="12"/>
      <c r="E917" s="56">
        <v>0</v>
      </c>
      <c r="F917" s="57">
        <v>0</v>
      </c>
      <c r="G917" s="57">
        <v>0</v>
      </c>
      <c r="H917" s="57">
        <v>0</v>
      </c>
      <c r="I917" s="59">
        <v>0</v>
      </c>
      <c r="J917" s="12"/>
      <c r="K917" s="56">
        <v>0</v>
      </c>
      <c r="L917" s="57">
        <v>0</v>
      </c>
      <c r="M917" s="57">
        <v>0</v>
      </c>
      <c r="N917" s="57">
        <v>0</v>
      </c>
      <c r="O917" s="59">
        <v>0</v>
      </c>
      <c r="P917" s="12"/>
      <c r="Q917" s="56">
        <v>2644410.85</v>
      </c>
      <c r="R917" s="57">
        <v>0</v>
      </c>
      <c r="S917" s="57">
        <v>0</v>
      </c>
      <c r="T917" s="57">
        <v>0</v>
      </c>
      <c r="U917" s="59">
        <v>2644410.85</v>
      </c>
      <c r="V917" s="6"/>
    </row>
    <row r="918" spans="2:22">
      <c r="B918" s="1"/>
      <c r="C918" s="53" t="s">
        <v>2968</v>
      </c>
      <c r="D918" s="11"/>
      <c r="E918" s="52">
        <v>0</v>
      </c>
      <c r="F918" s="53">
        <v>0</v>
      </c>
      <c r="G918" s="53">
        <v>0</v>
      </c>
      <c r="H918" s="53">
        <v>0</v>
      </c>
      <c r="I918" s="60">
        <v>0</v>
      </c>
      <c r="J918" s="11"/>
      <c r="K918" s="52">
        <v>0</v>
      </c>
      <c r="L918" s="53">
        <v>0</v>
      </c>
      <c r="M918" s="53">
        <v>0</v>
      </c>
      <c r="N918" s="53">
        <v>0</v>
      </c>
      <c r="O918" s="60">
        <v>0</v>
      </c>
      <c r="P918" s="11"/>
      <c r="Q918" s="52">
        <v>1682341.07</v>
      </c>
      <c r="R918" s="53">
        <v>0</v>
      </c>
      <c r="S918" s="53">
        <v>0</v>
      </c>
      <c r="T918" s="53">
        <v>0</v>
      </c>
      <c r="U918" s="60">
        <v>1682341.07</v>
      </c>
      <c r="V918" s="6"/>
    </row>
    <row r="919" spans="2:22" ht="25.5" customHeight="1">
      <c r="B919" s="1"/>
      <c r="C919" s="57" t="s">
        <v>2969</v>
      </c>
      <c r="D919" s="12"/>
      <c r="E919" s="56">
        <v>0</v>
      </c>
      <c r="F919" s="57">
        <v>0</v>
      </c>
      <c r="G919" s="57">
        <v>0</v>
      </c>
      <c r="H919" s="57">
        <v>0</v>
      </c>
      <c r="I919" s="59">
        <v>0</v>
      </c>
      <c r="J919" s="12"/>
      <c r="K919" s="56">
        <v>0</v>
      </c>
      <c r="L919" s="57">
        <v>0</v>
      </c>
      <c r="M919" s="57">
        <v>0</v>
      </c>
      <c r="N919" s="57">
        <v>0</v>
      </c>
      <c r="O919" s="59">
        <v>0</v>
      </c>
      <c r="P919" s="12"/>
      <c r="Q919" s="56">
        <v>60908.45</v>
      </c>
      <c r="R919" s="57">
        <v>0</v>
      </c>
      <c r="S919" s="57">
        <v>0</v>
      </c>
      <c r="T919" s="57">
        <v>0</v>
      </c>
      <c r="U919" s="59">
        <v>60908.45</v>
      </c>
      <c r="V919" s="6"/>
    </row>
    <row r="920" spans="2:22" ht="25.5" customHeight="1">
      <c r="B920" s="1"/>
      <c r="C920" s="53" t="s">
        <v>2970</v>
      </c>
      <c r="D920" s="11"/>
      <c r="E920" s="52">
        <v>2281556.5499999998</v>
      </c>
      <c r="F920" s="53">
        <v>0</v>
      </c>
      <c r="G920" s="53">
        <v>0</v>
      </c>
      <c r="H920" s="53">
        <v>-804494.2</v>
      </c>
      <c r="I920" s="60">
        <v>1477062.35</v>
      </c>
      <c r="J920" s="11"/>
      <c r="K920" s="52">
        <v>0</v>
      </c>
      <c r="L920" s="53">
        <v>0</v>
      </c>
      <c r="M920" s="53">
        <v>0</v>
      </c>
      <c r="N920" s="53">
        <v>0</v>
      </c>
      <c r="O920" s="60">
        <v>0</v>
      </c>
      <c r="P920" s="11"/>
      <c r="Q920" s="52">
        <v>173000</v>
      </c>
      <c r="R920" s="53">
        <v>0</v>
      </c>
      <c r="S920" s="53">
        <v>0</v>
      </c>
      <c r="T920" s="53">
        <v>0</v>
      </c>
      <c r="U920" s="60">
        <v>173000</v>
      </c>
      <c r="V920" s="6"/>
    </row>
    <row r="921" spans="2:22">
      <c r="B921" s="1"/>
      <c r="C921" s="57" t="s">
        <v>2971</v>
      </c>
      <c r="D921" s="12"/>
      <c r="E921" s="56">
        <v>0</v>
      </c>
      <c r="F921" s="57">
        <v>0</v>
      </c>
      <c r="G921" s="57">
        <v>0</v>
      </c>
      <c r="H921" s="57">
        <v>0</v>
      </c>
      <c r="I921" s="59">
        <v>0</v>
      </c>
      <c r="J921" s="12"/>
      <c r="K921" s="56">
        <v>0</v>
      </c>
      <c r="L921" s="57">
        <v>0</v>
      </c>
      <c r="M921" s="57">
        <v>0</v>
      </c>
      <c r="N921" s="57">
        <v>0</v>
      </c>
      <c r="O921" s="59">
        <v>0</v>
      </c>
      <c r="P921" s="12"/>
      <c r="Q921" s="56">
        <v>48545766.399999999</v>
      </c>
      <c r="R921" s="57">
        <v>0</v>
      </c>
      <c r="S921" s="57">
        <v>0</v>
      </c>
      <c r="T921" s="57">
        <v>0</v>
      </c>
      <c r="U921" s="59">
        <v>48545766.399999999</v>
      </c>
      <c r="V921" s="6"/>
    </row>
    <row r="922" spans="2:22">
      <c r="B922" s="1"/>
      <c r="C922" s="53" t="s">
        <v>2972</v>
      </c>
      <c r="D922" s="11"/>
      <c r="E922" s="52">
        <v>262789.25</v>
      </c>
      <c r="F922" s="53">
        <v>0</v>
      </c>
      <c r="G922" s="53">
        <v>0</v>
      </c>
      <c r="H922" s="53">
        <v>0</v>
      </c>
      <c r="I922" s="60">
        <v>262789.25</v>
      </c>
      <c r="J922" s="11"/>
      <c r="K922" s="52">
        <v>759900332.59000003</v>
      </c>
      <c r="L922" s="53">
        <v>0</v>
      </c>
      <c r="M922" s="53">
        <v>0</v>
      </c>
      <c r="N922" s="53">
        <v>0</v>
      </c>
      <c r="O922" s="60">
        <v>759900332.59000003</v>
      </c>
      <c r="P922" s="11"/>
      <c r="Q922" s="52">
        <v>1196398687.1099999</v>
      </c>
      <c r="R922" s="53">
        <v>7524.56</v>
      </c>
      <c r="S922" s="53">
        <v>0</v>
      </c>
      <c r="T922" s="53">
        <v>0</v>
      </c>
      <c r="U922" s="60">
        <v>1196391162.55</v>
      </c>
      <c r="V922" s="6"/>
    </row>
    <row r="923" spans="2:22">
      <c r="B923" s="1"/>
      <c r="C923" s="57" t="s">
        <v>2973</v>
      </c>
      <c r="D923" s="12"/>
      <c r="E923" s="56">
        <v>2213269889.96</v>
      </c>
      <c r="F923" s="57">
        <v>0</v>
      </c>
      <c r="G923" s="57">
        <v>0</v>
      </c>
      <c r="H923" s="57">
        <v>-91287021.239999995</v>
      </c>
      <c r="I923" s="59">
        <v>2121982868.72</v>
      </c>
      <c r="J923" s="12"/>
      <c r="K923" s="56">
        <v>1120065653.29</v>
      </c>
      <c r="L923" s="57">
        <v>0</v>
      </c>
      <c r="M923" s="57">
        <v>0</v>
      </c>
      <c r="N923" s="57">
        <v>176511.3</v>
      </c>
      <c r="O923" s="59">
        <v>1119889141.99</v>
      </c>
      <c r="P923" s="12"/>
      <c r="Q923" s="56">
        <v>656727380.38999999</v>
      </c>
      <c r="R923" s="57">
        <v>0</v>
      </c>
      <c r="S923" s="57">
        <v>2</v>
      </c>
      <c r="T923" s="57">
        <v>0</v>
      </c>
      <c r="U923" s="59">
        <v>656727378.38999999</v>
      </c>
      <c r="V923" s="6"/>
    </row>
    <row r="924" spans="2:22">
      <c r="B924" s="1"/>
      <c r="C924" s="53" t="s">
        <v>2974</v>
      </c>
      <c r="D924" s="11"/>
      <c r="E924" s="52">
        <v>2213269889.96</v>
      </c>
      <c r="F924" s="53">
        <v>0</v>
      </c>
      <c r="G924" s="53">
        <v>0</v>
      </c>
      <c r="H924" s="53">
        <v>-91287021.239999995</v>
      </c>
      <c r="I924" s="60">
        <v>2121982868.72</v>
      </c>
      <c r="J924" s="11"/>
      <c r="K924" s="52">
        <v>0</v>
      </c>
      <c r="L924" s="53">
        <v>0</v>
      </c>
      <c r="M924" s="53">
        <v>0</v>
      </c>
      <c r="N924" s="53">
        <v>0</v>
      </c>
      <c r="O924" s="60">
        <v>0</v>
      </c>
      <c r="P924" s="11"/>
      <c r="Q924" s="52">
        <v>80</v>
      </c>
      <c r="R924" s="53">
        <v>0</v>
      </c>
      <c r="S924" s="53">
        <v>0</v>
      </c>
      <c r="T924" s="53">
        <v>0</v>
      </c>
      <c r="U924" s="60">
        <v>80</v>
      </c>
      <c r="V924" s="6"/>
    </row>
    <row r="925" spans="2:22">
      <c r="B925" s="1"/>
      <c r="C925" s="57" t="s">
        <v>2975</v>
      </c>
      <c r="D925" s="12"/>
      <c r="E925" s="56">
        <v>2213269889.96</v>
      </c>
      <c r="F925" s="57">
        <v>0</v>
      </c>
      <c r="G925" s="57">
        <v>0</v>
      </c>
      <c r="H925" s="57">
        <v>-91287021.239999995</v>
      </c>
      <c r="I925" s="59">
        <v>2121982868.72</v>
      </c>
      <c r="J925" s="12"/>
      <c r="K925" s="56">
        <v>0</v>
      </c>
      <c r="L925" s="57">
        <v>0</v>
      </c>
      <c r="M925" s="57">
        <v>0</v>
      </c>
      <c r="N925" s="57">
        <v>0</v>
      </c>
      <c r="O925" s="59">
        <v>0</v>
      </c>
      <c r="P925" s="12"/>
      <c r="Q925" s="56">
        <v>80</v>
      </c>
      <c r="R925" s="57">
        <v>0</v>
      </c>
      <c r="S925" s="57">
        <v>0</v>
      </c>
      <c r="T925" s="57">
        <v>0</v>
      </c>
      <c r="U925" s="59">
        <v>80</v>
      </c>
      <c r="V925" s="6"/>
    </row>
    <row r="926" spans="2:22">
      <c r="B926" s="1"/>
      <c r="C926" s="53" t="s">
        <v>2976</v>
      </c>
      <c r="D926" s="11"/>
      <c r="E926" s="52">
        <v>0</v>
      </c>
      <c r="F926" s="53">
        <v>0</v>
      </c>
      <c r="G926" s="53">
        <v>0</v>
      </c>
      <c r="H926" s="53">
        <v>0</v>
      </c>
      <c r="I926" s="60">
        <v>0</v>
      </c>
      <c r="J926" s="11"/>
      <c r="K926" s="52">
        <v>0</v>
      </c>
      <c r="L926" s="53">
        <v>0</v>
      </c>
      <c r="M926" s="53">
        <v>0</v>
      </c>
      <c r="N926" s="53">
        <v>0</v>
      </c>
      <c r="O926" s="60">
        <v>0</v>
      </c>
      <c r="P926" s="11"/>
      <c r="Q926" s="52">
        <v>0</v>
      </c>
      <c r="R926" s="53">
        <v>0</v>
      </c>
      <c r="S926" s="53">
        <v>0</v>
      </c>
      <c r="T926" s="53">
        <v>0</v>
      </c>
      <c r="U926" s="60">
        <v>0</v>
      </c>
      <c r="V926" s="6"/>
    </row>
    <row r="927" spans="2:22">
      <c r="B927" s="1"/>
      <c r="C927" s="57" t="s">
        <v>2977</v>
      </c>
      <c r="D927" s="12"/>
      <c r="E927" s="56">
        <v>0</v>
      </c>
      <c r="F927" s="57">
        <v>0</v>
      </c>
      <c r="G927" s="57">
        <v>0</v>
      </c>
      <c r="H927" s="57">
        <v>0</v>
      </c>
      <c r="I927" s="59">
        <v>0</v>
      </c>
      <c r="J927" s="12"/>
      <c r="K927" s="56">
        <v>103530669.88</v>
      </c>
      <c r="L927" s="57">
        <v>0</v>
      </c>
      <c r="M927" s="57">
        <v>0</v>
      </c>
      <c r="N927" s="57">
        <v>0</v>
      </c>
      <c r="O927" s="59">
        <v>103530669.88</v>
      </c>
      <c r="P927" s="12"/>
      <c r="Q927" s="56">
        <v>5238113.42</v>
      </c>
      <c r="R927" s="57">
        <v>0</v>
      </c>
      <c r="S927" s="57">
        <v>0</v>
      </c>
      <c r="T927" s="57">
        <v>0</v>
      </c>
      <c r="U927" s="59">
        <v>5238113.42</v>
      </c>
      <c r="V927" s="6"/>
    </row>
    <row r="928" spans="2:22">
      <c r="B928" s="1"/>
      <c r="C928" s="53" t="s">
        <v>2978</v>
      </c>
      <c r="D928" s="11"/>
      <c r="E928" s="52">
        <v>0</v>
      </c>
      <c r="F928" s="53">
        <v>0</v>
      </c>
      <c r="G928" s="53">
        <v>0</v>
      </c>
      <c r="H928" s="53">
        <v>0</v>
      </c>
      <c r="I928" s="60">
        <v>0</v>
      </c>
      <c r="J928" s="11"/>
      <c r="K928" s="52">
        <v>0</v>
      </c>
      <c r="L928" s="53">
        <v>0</v>
      </c>
      <c r="M928" s="53">
        <v>0</v>
      </c>
      <c r="N928" s="53">
        <v>0</v>
      </c>
      <c r="O928" s="60">
        <v>0</v>
      </c>
      <c r="P928" s="11"/>
      <c r="Q928" s="52">
        <v>839150.93</v>
      </c>
      <c r="R928" s="53">
        <v>0</v>
      </c>
      <c r="S928" s="53">
        <v>0</v>
      </c>
      <c r="T928" s="53">
        <v>0</v>
      </c>
      <c r="U928" s="60">
        <v>839150.93</v>
      </c>
      <c r="V928" s="6"/>
    </row>
    <row r="929" spans="2:22">
      <c r="B929" s="1"/>
      <c r="C929" s="57" t="s">
        <v>2979</v>
      </c>
      <c r="D929" s="12"/>
      <c r="E929" s="56">
        <v>0</v>
      </c>
      <c r="F929" s="57">
        <v>0</v>
      </c>
      <c r="G929" s="57">
        <v>0</v>
      </c>
      <c r="H929" s="57">
        <v>0</v>
      </c>
      <c r="I929" s="59">
        <v>0</v>
      </c>
      <c r="J929" s="12"/>
      <c r="K929" s="56">
        <v>103530669.88</v>
      </c>
      <c r="L929" s="57">
        <v>0</v>
      </c>
      <c r="M929" s="57">
        <v>0</v>
      </c>
      <c r="N929" s="57">
        <v>0</v>
      </c>
      <c r="O929" s="59">
        <v>103530669.88</v>
      </c>
      <c r="P929" s="12"/>
      <c r="Q929" s="56">
        <v>4398962.49</v>
      </c>
      <c r="R929" s="57">
        <v>0</v>
      </c>
      <c r="S929" s="57">
        <v>0</v>
      </c>
      <c r="T929" s="57">
        <v>0</v>
      </c>
      <c r="U929" s="59">
        <v>4398962.49</v>
      </c>
      <c r="V929" s="6"/>
    </row>
    <row r="930" spans="2:22">
      <c r="B930" s="1"/>
      <c r="C930" s="53" t="s">
        <v>2980</v>
      </c>
      <c r="D930" s="11"/>
      <c r="E930" s="52">
        <v>0</v>
      </c>
      <c r="F930" s="53">
        <v>0</v>
      </c>
      <c r="G930" s="53">
        <v>0</v>
      </c>
      <c r="H930" s="53">
        <v>0</v>
      </c>
      <c r="I930" s="60">
        <v>0</v>
      </c>
      <c r="J930" s="11"/>
      <c r="K930" s="52">
        <v>0</v>
      </c>
      <c r="L930" s="53">
        <v>0</v>
      </c>
      <c r="M930" s="53">
        <v>0</v>
      </c>
      <c r="N930" s="53">
        <v>0</v>
      </c>
      <c r="O930" s="60">
        <v>0</v>
      </c>
      <c r="P930" s="11"/>
      <c r="Q930" s="52">
        <v>0</v>
      </c>
      <c r="R930" s="53">
        <v>0</v>
      </c>
      <c r="S930" s="53">
        <v>0</v>
      </c>
      <c r="T930" s="53">
        <v>0</v>
      </c>
      <c r="U930" s="60">
        <v>0</v>
      </c>
      <c r="V930" s="6"/>
    </row>
    <row r="931" spans="2:22">
      <c r="B931" s="1"/>
      <c r="C931" s="57" t="s">
        <v>2981</v>
      </c>
      <c r="D931" s="12"/>
      <c r="E931" s="56">
        <v>0</v>
      </c>
      <c r="F931" s="57">
        <v>0</v>
      </c>
      <c r="G931" s="57">
        <v>0</v>
      </c>
      <c r="H931" s="57">
        <v>0</v>
      </c>
      <c r="I931" s="59">
        <v>0</v>
      </c>
      <c r="J931" s="12"/>
      <c r="K931" s="56">
        <v>228340875.5</v>
      </c>
      <c r="L931" s="57">
        <v>0</v>
      </c>
      <c r="M931" s="57">
        <v>0</v>
      </c>
      <c r="N931" s="57">
        <v>0</v>
      </c>
      <c r="O931" s="59">
        <v>228340875.5</v>
      </c>
      <c r="P931" s="12"/>
      <c r="Q931" s="56">
        <v>30597073.260000002</v>
      </c>
      <c r="R931" s="57">
        <v>0</v>
      </c>
      <c r="S931" s="57">
        <v>0</v>
      </c>
      <c r="T931" s="57">
        <v>0</v>
      </c>
      <c r="U931" s="59">
        <v>30597073.260000002</v>
      </c>
      <c r="V931" s="6"/>
    </row>
    <row r="932" spans="2:22">
      <c r="B932" s="1"/>
      <c r="C932" s="53" t="s">
        <v>2982</v>
      </c>
      <c r="D932" s="11"/>
      <c r="E932" s="52">
        <v>0</v>
      </c>
      <c r="F932" s="53">
        <v>0</v>
      </c>
      <c r="G932" s="53">
        <v>0</v>
      </c>
      <c r="H932" s="53">
        <v>0</v>
      </c>
      <c r="I932" s="60">
        <v>0</v>
      </c>
      <c r="J932" s="11"/>
      <c r="K932" s="52">
        <v>181269.14</v>
      </c>
      <c r="L932" s="53">
        <v>0</v>
      </c>
      <c r="M932" s="53">
        <v>0</v>
      </c>
      <c r="N932" s="53">
        <v>176511.3</v>
      </c>
      <c r="O932" s="60">
        <v>4757.84</v>
      </c>
      <c r="P932" s="11"/>
      <c r="Q932" s="52">
        <v>537974838.99000001</v>
      </c>
      <c r="R932" s="53">
        <v>0</v>
      </c>
      <c r="S932" s="53">
        <v>0</v>
      </c>
      <c r="T932" s="53">
        <v>0</v>
      </c>
      <c r="U932" s="60">
        <v>537974838.99000001</v>
      </c>
      <c r="V932" s="6"/>
    </row>
    <row r="933" spans="2:22">
      <c r="B933" s="1"/>
      <c r="C933" s="57" t="s">
        <v>2983</v>
      </c>
      <c r="D933" s="12"/>
      <c r="E933" s="56">
        <v>0</v>
      </c>
      <c r="F933" s="57">
        <v>0</v>
      </c>
      <c r="G933" s="57">
        <v>0</v>
      </c>
      <c r="H933" s="57">
        <v>0</v>
      </c>
      <c r="I933" s="59">
        <v>0</v>
      </c>
      <c r="J933" s="12"/>
      <c r="K933" s="56">
        <v>0</v>
      </c>
      <c r="L933" s="57">
        <v>0</v>
      </c>
      <c r="M933" s="57">
        <v>0</v>
      </c>
      <c r="N933" s="57">
        <v>0</v>
      </c>
      <c r="O933" s="59">
        <v>0</v>
      </c>
      <c r="P933" s="12"/>
      <c r="Q933" s="56">
        <v>19712199.989999998</v>
      </c>
      <c r="R933" s="57">
        <v>0</v>
      </c>
      <c r="S933" s="57">
        <v>0</v>
      </c>
      <c r="T933" s="57">
        <v>0</v>
      </c>
      <c r="U933" s="59">
        <v>19712199.989999998</v>
      </c>
      <c r="V933" s="6"/>
    </row>
    <row r="934" spans="2:22">
      <c r="B934" s="1"/>
      <c r="C934" s="53" t="s">
        <v>2984</v>
      </c>
      <c r="D934" s="11"/>
      <c r="E934" s="52">
        <v>0</v>
      </c>
      <c r="F934" s="53">
        <v>0</v>
      </c>
      <c r="G934" s="53">
        <v>0</v>
      </c>
      <c r="H934" s="53">
        <v>0</v>
      </c>
      <c r="I934" s="60">
        <v>0</v>
      </c>
      <c r="J934" s="11"/>
      <c r="K934" s="52">
        <v>0</v>
      </c>
      <c r="L934" s="53">
        <v>0</v>
      </c>
      <c r="M934" s="53">
        <v>0</v>
      </c>
      <c r="N934" s="53">
        <v>0</v>
      </c>
      <c r="O934" s="60">
        <v>0</v>
      </c>
      <c r="P934" s="11"/>
      <c r="Q934" s="52">
        <v>3648265.65</v>
      </c>
      <c r="R934" s="53">
        <v>0</v>
      </c>
      <c r="S934" s="53">
        <v>0</v>
      </c>
      <c r="T934" s="53">
        <v>0</v>
      </c>
      <c r="U934" s="60">
        <v>3648265.65</v>
      </c>
      <c r="V934" s="6"/>
    </row>
    <row r="935" spans="2:22" ht="25.5" customHeight="1">
      <c r="B935" s="1"/>
      <c r="C935" s="57" t="s">
        <v>2985</v>
      </c>
      <c r="D935" s="12"/>
      <c r="E935" s="56">
        <v>0</v>
      </c>
      <c r="F935" s="57">
        <v>0</v>
      </c>
      <c r="G935" s="57">
        <v>0</v>
      </c>
      <c r="H935" s="57">
        <v>0</v>
      </c>
      <c r="I935" s="59">
        <v>0</v>
      </c>
      <c r="J935" s="12"/>
      <c r="K935" s="56">
        <v>0</v>
      </c>
      <c r="L935" s="57">
        <v>0</v>
      </c>
      <c r="M935" s="57">
        <v>0</v>
      </c>
      <c r="N935" s="57">
        <v>0</v>
      </c>
      <c r="O935" s="59">
        <v>0</v>
      </c>
      <c r="P935" s="12"/>
      <c r="Q935" s="56">
        <v>16063934.34</v>
      </c>
      <c r="R935" s="57">
        <v>0</v>
      </c>
      <c r="S935" s="57">
        <v>0</v>
      </c>
      <c r="T935" s="57">
        <v>0</v>
      </c>
      <c r="U935" s="59">
        <v>16063934.34</v>
      </c>
      <c r="V935" s="6"/>
    </row>
    <row r="936" spans="2:22" ht="25.5" customHeight="1">
      <c r="B936" s="1"/>
      <c r="C936" s="53" t="s">
        <v>2986</v>
      </c>
      <c r="D936" s="11"/>
      <c r="E936" s="52">
        <v>0</v>
      </c>
      <c r="F936" s="53">
        <v>0</v>
      </c>
      <c r="G936" s="53">
        <v>0</v>
      </c>
      <c r="H936" s="53">
        <v>0</v>
      </c>
      <c r="I936" s="60">
        <v>0</v>
      </c>
      <c r="J936" s="11"/>
      <c r="K936" s="52">
        <v>181269.14</v>
      </c>
      <c r="L936" s="53">
        <v>0</v>
      </c>
      <c r="M936" s="53">
        <v>0</v>
      </c>
      <c r="N936" s="53">
        <v>176511.3</v>
      </c>
      <c r="O936" s="60">
        <v>4757.84</v>
      </c>
      <c r="P936" s="11"/>
      <c r="Q936" s="52">
        <v>26393205.469999999</v>
      </c>
      <c r="R936" s="53">
        <v>0</v>
      </c>
      <c r="S936" s="53">
        <v>0</v>
      </c>
      <c r="T936" s="53">
        <v>0</v>
      </c>
      <c r="U936" s="60">
        <v>26393205.469999999</v>
      </c>
      <c r="V936" s="6"/>
    </row>
    <row r="937" spans="2:22" ht="25.5" customHeight="1">
      <c r="B937" s="1"/>
      <c r="C937" s="57" t="s">
        <v>2987</v>
      </c>
      <c r="D937" s="12"/>
      <c r="E937" s="56">
        <v>0</v>
      </c>
      <c r="F937" s="57">
        <v>0</v>
      </c>
      <c r="G937" s="57">
        <v>0</v>
      </c>
      <c r="H937" s="57">
        <v>0</v>
      </c>
      <c r="I937" s="59">
        <v>0</v>
      </c>
      <c r="J937" s="12"/>
      <c r="K937" s="56">
        <v>0</v>
      </c>
      <c r="L937" s="57">
        <v>0</v>
      </c>
      <c r="M937" s="57">
        <v>0</v>
      </c>
      <c r="N937" s="57">
        <v>0</v>
      </c>
      <c r="O937" s="59">
        <v>0</v>
      </c>
      <c r="P937" s="12"/>
      <c r="Q937" s="56">
        <v>5985747.3099999996</v>
      </c>
      <c r="R937" s="57">
        <v>0</v>
      </c>
      <c r="S937" s="57">
        <v>0</v>
      </c>
      <c r="T937" s="57">
        <v>0</v>
      </c>
      <c r="U937" s="59">
        <v>5985747.3099999996</v>
      </c>
      <c r="V937" s="6"/>
    </row>
    <row r="938" spans="2:22" ht="25.5" customHeight="1">
      <c r="B938" s="1"/>
      <c r="C938" s="53" t="s">
        <v>2988</v>
      </c>
      <c r="D938" s="11"/>
      <c r="E938" s="52">
        <v>0</v>
      </c>
      <c r="F938" s="53">
        <v>0</v>
      </c>
      <c r="G938" s="53">
        <v>0</v>
      </c>
      <c r="H938" s="53">
        <v>0</v>
      </c>
      <c r="I938" s="60">
        <v>0</v>
      </c>
      <c r="J938" s="11"/>
      <c r="K938" s="52">
        <v>181269.14</v>
      </c>
      <c r="L938" s="53">
        <v>0</v>
      </c>
      <c r="M938" s="53">
        <v>0</v>
      </c>
      <c r="N938" s="53">
        <v>176511.3</v>
      </c>
      <c r="O938" s="60">
        <v>4757.84</v>
      </c>
      <c r="P938" s="11"/>
      <c r="Q938" s="52">
        <v>20407458.16</v>
      </c>
      <c r="R938" s="53">
        <v>0</v>
      </c>
      <c r="S938" s="53">
        <v>0</v>
      </c>
      <c r="T938" s="53">
        <v>0</v>
      </c>
      <c r="U938" s="60">
        <v>20407458.16</v>
      </c>
      <c r="V938" s="6"/>
    </row>
    <row r="939" spans="2:22">
      <c r="B939" s="1"/>
      <c r="C939" s="57" t="s">
        <v>2989</v>
      </c>
      <c r="D939" s="12"/>
      <c r="E939" s="56">
        <v>0</v>
      </c>
      <c r="F939" s="57">
        <v>0</v>
      </c>
      <c r="G939" s="57">
        <v>0</v>
      </c>
      <c r="H939" s="57">
        <v>0</v>
      </c>
      <c r="I939" s="59">
        <v>0</v>
      </c>
      <c r="J939" s="12"/>
      <c r="K939" s="56">
        <v>0</v>
      </c>
      <c r="L939" s="57">
        <v>0</v>
      </c>
      <c r="M939" s="57">
        <v>0</v>
      </c>
      <c r="N939" s="57">
        <v>0</v>
      </c>
      <c r="O939" s="59">
        <v>0</v>
      </c>
      <c r="P939" s="12"/>
      <c r="Q939" s="56">
        <v>491869433.22000003</v>
      </c>
      <c r="R939" s="57">
        <v>0</v>
      </c>
      <c r="S939" s="57">
        <v>0</v>
      </c>
      <c r="T939" s="57">
        <v>0</v>
      </c>
      <c r="U939" s="59">
        <v>491869433.22000003</v>
      </c>
      <c r="V939" s="6"/>
    </row>
    <row r="940" spans="2:22">
      <c r="B940" s="1"/>
      <c r="C940" s="53" t="s">
        <v>2990</v>
      </c>
      <c r="D940" s="11"/>
      <c r="E940" s="52">
        <v>0</v>
      </c>
      <c r="F940" s="53">
        <v>0</v>
      </c>
      <c r="G940" s="53">
        <v>0</v>
      </c>
      <c r="H940" s="53">
        <v>0</v>
      </c>
      <c r="I940" s="60">
        <v>0</v>
      </c>
      <c r="J940" s="11"/>
      <c r="K940" s="52">
        <v>0</v>
      </c>
      <c r="L940" s="53">
        <v>0</v>
      </c>
      <c r="M940" s="53">
        <v>0</v>
      </c>
      <c r="N940" s="53">
        <v>0</v>
      </c>
      <c r="O940" s="60">
        <v>0</v>
      </c>
      <c r="P940" s="11"/>
      <c r="Q940" s="52">
        <v>8685535.8200000003</v>
      </c>
      <c r="R940" s="53">
        <v>0</v>
      </c>
      <c r="S940" s="53">
        <v>0</v>
      </c>
      <c r="T940" s="53">
        <v>0</v>
      </c>
      <c r="U940" s="60">
        <v>8685535.8200000003</v>
      </c>
      <c r="V940" s="6"/>
    </row>
    <row r="941" spans="2:22">
      <c r="B941" s="1"/>
      <c r="C941" s="57" t="s">
        <v>2991</v>
      </c>
      <c r="D941" s="12"/>
      <c r="E941" s="56">
        <v>0</v>
      </c>
      <c r="F941" s="57">
        <v>0</v>
      </c>
      <c r="G941" s="57">
        <v>0</v>
      </c>
      <c r="H941" s="57">
        <v>0</v>
      </c>
      <c r="I941" s="59">
        <v>0</v>
      </c>
      <c r="J941" s="12"/>
      <c r="K941" s="56">
        <v>0</v>
      </c>
      <c r="L941" s="57">
        <v>0</v>
      </c>
      <c r="M941" s="57">
        <v>0</v>
      </c>
      <c r="N941" s="57">
        <v>0</v>
      </c>
      <c r="O941" s="59">
        <v>0</v>
      </c>
      <c r="P941" s="12"/>
      <c r="Q941" s="56">
        <v>483183897.39999998</v>
      </c>
      <c r="R941" s="57">
        <v>0</v>
      </c>
      <c r="S941" s="57">
        <v>0</v>
      </c>
      <c r="T941" s="57">
        <v>0</v>
      </c>
      <c r="U941" s="59">
        <v>483183897.39999998</v>
      </c>
      <c r="V941" s="6"/>
    </row>
    <row r="942" spans="2:22">
      <c r="B942" s="1"/>
      <c r="C942" s="53" t="s">
        <v>2992</v>
      </c>
      <c r="D942" s="11"/>
      <c r="E942" s="52">
        <v>0</v>
      </c>
      <c r="F942" s="53">
        <v>0</v>
      </c>
      <c r="G942" s="53">
        <v>0</v>
      </c>
      <c r="H942" s="53">
        <v>0</v>
      </c>
      <c r="I942" s="60">
        <v>0</v>
      </c>
      <c r="J942" s="11"/>
      <c r="K942" s="52">
        <v>0</v>
      </c>
      <c r="L942" s="53">
        <v>0</v>
      </c>
      <c r="M942" s="53">
        <v>0</v>
      </c>
      <c r="N942" s="53">
        <v>0</v>
      </c>
      <c r="O942" s="60">
        <v>0</v>
      </c>
      <c r="P942" s="11"/>
      <c r="Q942" s="52">
        <v>0.31</v>
      </c>
      <c r="R942" s="53">
        <v>0</v>
      </c>
      <c r="S942" s="53">
        <v>0</v>
      </c>
      <c r="T942" s="53">
        <v>0</v>
      </c>
      <c r="U942" s="60">
        <v>0.31</v>
      </c>
      <c r="V942" s="6"/>
    </row>
    <row r="943" spans="2:22">
      <c r="B943" s="1"/>
      <c r="C943" s="57" t="s">
        <v>2993</v>
      </c>
      <c r="D943" s="12"/>
      <c r="E943" s="56">
        <v>0</v>
      </c>
      <c r="F943" s="57">
        <v>0</v>
      </c>
      <c r="G943" s="57">
        <v>0</v>
      </c>
      <c r="H943" s="57">
        <v>0</v>
      </c>
      <c r="I943" s="59">
        <v>0</v>
      </c>
      <c r="J943" s="12"/>
      <c r="K943" s="56">
        <v>0</v>
      </c>
      <c r="L943" s="57">
        <v>0</v>
      </c>
      <c r="M943" s="57">
        <v>0</v>
      </c>
      <c r="N943" s="57">
        <v>0</v>
      </c>
      <c r="O943" s="59">
        <v>0</v>
      </c>
      <c r="P943" s="12"/>
      <c r="Q943" s="56">
        <v>113491.27</v>
      </c>
      <c r="R943" s="57">
        <v>0</v>
      </c>
      <c r="S943" s="57">
        <v>0</v>
      </c>
      <c r="T943" s="57">
        <v>0</v>
      </c>
      <c r="U943" s="59">
        <v>113491.27</v>
      </c>
      <c r="V943" s="6"/>
    </row>
    <row r="944" spans="2:22">
      <c r="B944" s="1"/>
      <c r="C944" s="53" t="s">
        <v>2994</v>
      </c>
      <c r="D944" s="11"/>
      <c r="E944" s="52">
        <v>0</v>
      </c>
      <c r="F944" s="53">
        <v>0</v>
      </c>
      <c r="G944" s="53">
        <v>0</v>
      </c>
      <c r="H944" s="53">
        <v>0</v>
      </c>
      <c r="I944" s="60">
        <v>0</v>
      </c>
      <c r="J944" s="11"/>
      <c r="K944" s="52">
        <v>0</v>
      </c>
      <c r="L944" s="53">
        <v>0</v>
      </c>
      <c r="M944" s="53">
        <v>0</v>
      </c>
      <c r="N944" s="53">
        <v>0</v>
      </c>
      <c r="O944" s="60">
        <v>0</v>
      </c>
      <c r="P944" s="11"/>
      <c r="Q944" s="52">
        <v>0</v>
      </c>
      <c r="R944" s="53">
        <v>0</v>
      </c>
      <c r="S944" s="53">
        <v>0</v>
      </c>
      <c r="T944" s="53">
        <v>0</v>
      </c>
      <c r="U944" s="60">
        <v>0</v>
      </c>
      <c r="V944" s="6"/>
    </row>
    <row r="945" spans="2:22">
      <c r="B945" s="1"/>
      <c r="C945" s="57" t="s">
        <v>2995</v>
      </c>
      <c r="D945" s="12"/>
      <c r="E945" s="56">
        <v>0</v>
      </c>
      <c r="F945" s="57">
        <v>0</v>
      </c>
      <c r="G945" s="57">
        <v>0</v>
      </c>
      <c r="H945" s="57">
        <v>0</v>
      </c>
      <c r="I945" s="59">
        <v>0</v>
      </c>
      <c r="J945" s="12"/>
      <c r="K945" s="56">
        <v>0</v>
      </c>
      <c r="L945" s="57">
        <v>0</v>
      </c>
      <c r="M945" s="57">
        <v>0</v>
      </c>
      <c r="N945" s="57">
        <v>0</v>
      </c>
      <c r="O945" s="59">
        <v>0</v>
      </c>
      <c r="P945" s="12"/>
      <c r="Q945" s="56">
        <v>0</v>
      </c>
      <c r="R945" s="57">
        <v>0</v>
      </c>
      <c r="S945" s="57">
        <v>0</v>
      </c>
      <c r="T945" s="57">
        <v>0</v>
      </c>
      <c r="U945" s="59">
        <v>0</v>
      </c>
      <c r="V945" s="6"/>
    </row>
    <row r="946" spans="2:22" ht="25.5" customHeight="1">
      <c r="B946" s="1"/>
      <c r="C946" s="53" t="s">
        <v>2996</v>
      </c>
      <c r="D946" s="11"/>
      <c r="E946" s="52">
        <v>0</v>
      </c>
      <c r="F946" s="53">
        <v>0</v>
      </c>
      <c r="G946" s="53">
        <v>0</v>
      </c>
      <c r="H946" s="53">
        <v>0</v>
      </c>
      <c r="I946" s="60">
        <v>0</v>
      </c>
      <c r="J946" s="11"/>
      <c r="K946" s="52">
        <v>0</v>
      </c>
      <c r="L946" s="53">
        <v>0</v>
      </c>
      <c r="M946" s="53">
        <v>0</v>
      </c>
      <c r="N946" s="53">
        <v>0</v>
      </c>
      <c r="O946" s="60">
        <v>0</v>
      </c>
      <c r="P946" s="11"/>
      <c r="Q946" s="52">
        <v>0</v>
      </c>
      <c r="R946" s="53">
        <v>0</v>
      </c>
      <c r="S946" s="53">
        <v>0</v>
      </c>
      <c r="T946" s="53">
        <v>0</v>
      </c>
      <c r="U946" s="60">
        <v>0</v>
      </c>
      <c r="V946" s="6"/>
    </row>
    <row r="947" spans="2:22">
      <c r="B947" s="1"/>
      <c r="C947" s="57" t="s">
        <v>2997</v>
      </c>
      <c r="D947" s="12"/>
      <c r="E947" s="56">
        <v>0</v>
      </c>
      <c r="F947" s="57">
        <v>0</v>
      </c>
      <c r="G947" s="57">
        <v>0</v>
      </c>
      <c r="H947" s="57">
        <v>0</v>
      </c>
      <c r="I947" s="59">
        <v>0</v>
      </c>
      <c r="J947" s="12"/>
      <c r="K947" s="56">
        <v>788012838.76999998</v>
      </c>
      <c r="L947" s="57">
        <v>0</v>
      </c>
      <c r="M947" s="57">
        <v>0</v>
      </c>
      <c r="N947" s="57">
        <v>0</v>
      </c>
      <c r="O947" s="59">
        <v>788012838.76999998</v>
      </c>
      <c r="P947" s="12"/>
      <c r="Q947" s="56">
        <v>82917274.719999999</v>
      </c>
      <c r="R947" s="57">
        <v>0</v>
      </c>
      <c r="S947" s="57">
        <v>2</v>
      </c>
      <c r="T947" s="57">
        <v>0</v>
      </c>
      <c r="U947" s="59">
        <v>82917272.719999999</v>
      </c>
      <c r="V947" s="6"/>
    </row>
    <row r="948" spans="2:22">
      <c r="B948" s="1"/>
      <c r="C948" s="53" t="s">
        <v>2998</v>
      </c>
      <c r="D948" s="11"/>
      <c r="E948" s="52">
        <v>3094759332064.6201</v>
      </c>
      <c r="F948" s="53">
        <v>0</v>
      </c>
      <c r="G948" s="53">
        <v>0</v>
      </c>
      <c r="H948" s="53">
        <v>-103886808389.8</v>
      </c>
      <c r="I948" s="60">
        <v>2990872523674.8198</v>
      </c>
      <c r="J948" s="11"/>
      <c r="K948" s="52">
        <v>1099165240325.38</v>
      </c>
      <c r="L948" s="53">
        <v>21516913256.27</v>
      </c>
      <c r="M948" s="53">
        <v>59446173068.449997</v>
      </c>
      <c r="N948" s="53">
        <v>4173720912.8000002</v>
      </c>
      <c r="O948" s="60">
        <v>1014028433087.86</v>
      </c>
      <c r="P948" s="11"/>
      <c r="Q948" s="52">
        <v>682658265506.5</v>
      </c>
      <c r="R948" s="53">
        <v>1450162840.6900001</v>
      </c>
      <c r="S948" s="53">
        <v>39925360939.540001</v>
      </c>
      <c r="T948" s="53">
        <v>3674299481.1399999</v>
      </c>
      <c r="U948" s="60">
        <v>637608442245.13</v>
      </c>
      <c r="V948" s="6"/>
    </row>
    <row r="949" spans="2:22" ht="15.75" customHeight="1" thickBot="1"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7"/>
    </row>
  </sheetData>
  <mergeCells count="2">
    <mergeCell ref="C4:U4"/>
    <mergeCell ref="C3:U3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3929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58" t="s">
        <v>3688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166" t="s">
        <v>4006</v>
      </c>
      <c r="D9" s="167">
        <f>'Q27'!D17</f>
        <v>81</v>
      </c>
      <c r="E9" s="167"/>
      <c r="F9" s="167">
        <f>'Q27'!F17</f>
        <v>5153</v>
      </c>
      <c r="G9" s="167"/>
      <c r="H9" s="167">
        <f>'Q27'!H17</f>
        <v>100</v>
      </c>
      <c r="I9" s="167"/>
      <c r="J9" s="167">
        <f>SUM(D9+F9+H9)</f>
        <v>5334</v>
      </c>
      <c r="K9" s="168">
        <f>'Q27'!K17</f>
        <v>4402</v>
      </c>
      <c r="L9" s="165"/>
    </row>
    <row r="10" spans="2:12" ht="15.75" customHeight="1" thickBot="1">
      <c r="B10" s="155"/>
      <c r="C10" s="166" t="s">
        <v>4007</v>
      </c>
      <c r="D10" s="169">
        <f>'Q28'!D16</f>
        <v>1.534434E-2</v>
      </c>
      <c r="E10" s="167"/>
      <c r="F10" s="169">
        <f>'Q28'!F16</f>
        <v>1362.6689506199998</v>
      </c>
      <c r="G10" s="167"/>
      <c r="H10" s="169">
        <f>'Q28'!H16</f>
        <v>29.758607699999999</v>
      </c>
      <c r="I10" s="167"/>
      <c r="J10" s="169">
        <f>SUM(D10+F10+H10)</f>
        <v>1392.4429026599998</v>
      </c>
      <c r="K10" s="170">
        <f>'Q24'!K18</f>
        <v>861.34169216999999</v>
      </c>
      <c r="L10" s="165"/>
    </row>
    <row r="11" spans="2:12">
      <c r="B11" s="155"/>
      <c r="C11" s="171" t="s">
        <v>3697</v>
      </c>
      <c r="D11" s="172">
        <f>SUM(D9:D10)</f>
        <v>81.015344339999999</v>
      </c>
      <c r="E11" s="173"/>
      <c r="F11" s="172">
        <f>SUM(F9:F10)</f>
        <v>6515.66895062</v>
      </c>
      <c r="G11" s="173"/>
      <c r="H11" s="172">
        <f>SUM(H9:H10)</f>
        <v>129.7586077</v>
      </c>
      <c r="I11" s="173"/>
      <c r="J11" s="172">
        <f>SUM(D11+F11+H11)</f>
        <v>6726.4429026600001</v>
      </c>
      <c r="K11" s="174">
        <f>SUM(K9:K10)</f>
        <v>5263.34169217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161" customWidth="1"/>
    <col min="2" max="2" width="5.28515625" style="161" customWidth="1"/>
    <col min="3" max="3" width="60.7109375" style="161" customWidth="1"/>
    <col min="4" max="4" width="12.140625" style="161" bestFit="1" customWidth="1"/>
    <col min="5" max="5" width="10.7109375" style="161" customWidth="1"/>
    <col min="6" max="6" width="12.140625" style="161" bestFit="1" customWidth="1"/>
    <col min="7" max="7" width="10.7109375" style="161" customWidth="1"/>
    <col min="8" max="8" width="12.140625" style="161" bestFit="1" customWidth="1"/>
    <col min="9" max="9" width="10.7109375" style="161" customWidth="1"/>
    <col min="10" max="10" width="13.5703125" style="161" bestFit="1" customWidth="1"/>
    <col min="11" max="11" width="10.7109375" style="161" customWidth="1"/>
    <col min="12" max="12" width="5.28515625" style="161" customWidth="1"/>
    <col min="13" max="13" width="10.7109375" style="161" customWidth="1"/>
    <col min="14" max="16384" width="10.7109375" style="16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4008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>
      <c r="B7" s="187"/>
      <c r="C7" s="190" t="s">
        <v>4009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3689</v>
      </c>
      <c r="D9" s="167">
        <v>6</v>
      </c>
      <c r="E9" s="167"/>
      <c r="F9" s="167">
        <v>19</v>
      </c>
      <c r="G9" s="167"/>
      <c r="H9" s="167">
        <v>29</v>
      </c>
      <c r="I9" s="167"/>
      <c r="J9" s="167">
        <f t="shared" ref="J9:J17" si="0">SUM(D9+F9+H9)</f>
        <v>54</v>
      </c>
      <c r="K9" s="168">
        <v>43</v>
      </c>
      <c r="L9" s="194"/>
    </row>
    <row r="10" spans="2:12">
      <c r="B10" s="187"/>
      <c r="C10" s="166" t="s">
        <v>3690</v>
      </c>
      <c r="D10" s="167">
        <v>0</v>
      </c>
      <c r="E10" s="167"/>
      <c r="F10" s="167">
        <v>3</v>
      </c>
      <c r="G10" s="167"/>
      <c r="H10" s="167">
        <v>8</v>
      </c>
      <c r="I10" s="167"/>
      <c r="J10" s="167">
        <f t="shared" si="0"/>
        <v>11</v>
      </c>
      <c r="K10" s="168">
        <v>26</v>
      </c>
      <c r="L10" s="194"/>
    </row>
    <row r="11" spans="2:12">
      <c r="B11" s="187"/>
      <c r="C11" s="166" t="s">
        <v>3691</v>
      </c>
      <c r="D11" s="167">
        <v>15</v>
      </c>
      <c r="E11" s="167"/>
      <c r="F11" s="167">
        <v>12</v>
      </c>
      <c r="G11" s="167"/>
      <c r="H11" s="167">
        <v>11</v>
      </c>
      <c r="I11" s="167"/>
      <c r="J11" s="167">
        <f t="shared" si="0"/>
        <v>38</v>
      </c>
      <c r="K11" s="168">
        <v>35</v>
      </c>
      <c r="L11" s="194"/>
    </row>
    <row r="12" spans="2:12">
      <c r="B12" s="187"/>
      <c r="C12" s="166" t="s">
        <v>3692</v>
      </c>
      <c r="D12" s="167">
        <v>17</v>
      </c>
      <c r="E12" s="167"/>
      <c r="F12" s="167">
        <v>0</v>
      </c>
      <c r="G12" s="167"/>
      <c r="H12" s="167">
        <v>0</v>
      </c>
      <c r="I12" s="167"/>
      <c r="J12" s="167">
        <f t="shared" si="0"/>
        <v>17</v>
      </c>
      <c r="K12" s="168">
        <v>2</v>
      </c>
      <c r="L12" s="194"/>
    </row>
    <row r="13" spans="2:12">
      <c r="B13" s="187"/>
      <c r="C13" s="166" t="s">
        <v>3693</v>
      </c>
      <c r="D13" s="167">
        <v>0</v>
      </c>
      <c r="E13" s="167"/>
      <c r="F13" s="167">
        <v>0</v>
      </c>
      <c r="G13" s="167"/>
      <c r="H13" s="167">
        <v>0</v>
      </c>
      <c r="I13" s="167"/>
      <c r="J13" s="167">
        <f t="shared" si="0"/>
        <v>0</v>
      </c>
      <c r="K13" s="168">
        <v>2</v>
      </c>
      <c r="L13" s="194"/>
    </row>
    <row r="14" spans="2:12">
      <c r="B14" s="187"/>
      <c r="C14" s="166" t="s">
        <v>3694</v>
      </c>
      <c r="D14" s="167">
        <v>0</v>
      </c>
      <c r="E14" s="167"/>
      <c r="F14" s="167">
        <v>0</v>
      </c>
      <c r="G14" s="167"/>
      <c r="H14" s="167">
        <v>0</v>
      </c>
      <c r="I14" s="167"/>
      <c r="J14" s="167">
        <f t="shared" si="0"/>
        <v>0</v>
      </c>
      <c r="K14" s="168">
        <v>0</v>
      </c>
      <c r="L14" s="194"/>
    </row>
    <row r="15" spans="2:12">
      <c r="B15" s="187"/>
      <c r="C15" s="166" t="s">
        <v>3695</v>
      </c>
      <c r="D15" s="167">
        <v>0</v>
      </c>
      <c r="E15" s="167"/>
      <c r="F15" s="167">
        <v>21</v>
      </c>
      <c r="G15" s="167"/>
      <c r="H15" s="167">
        <v>1</v>
      </c>
      <c r="I15" s="167"/>
      <c r="J15" s="167">
        <f t="shared" si="0"/>
        <v>22</v>
      </c>
      <c r="K15" s="168">
        <v>9</v>
      </c>
      <c r="L15" s="194"/>
    </row>
    <row r="16" spans="2:12" ht="15.75" customHeight="1" thickBot="1">
      <c r="B16" s="187"/>
      <c r="C16" s="166" t="s">
        <v>3696</v>
      </c>
      <c r="D16" s="169">
        <v>43</v>
      </c>
      <c r="E16" s="167"/>
      <c r="F16" s="169">
        <v>5098</v>
      </c>
      <c r="G16" s="167"/>
      <c r="H16" s="169">
        <v>51</v>
      </c>
      <c r="I16" s="167"/>
      <c r="J16" s="169">
        <f t="shared" si="0"/>
        <v>5192</v>
      </c>
      <c r="K16" s="170">
        <v>4285</v>
      </c>
      <c r="L16" s="194"/>
    </row>
    <row r="17" spans="2:12">
      <c r="B17" s="187"/>
      <c r="C17" s="195" t="s">
        <v>4010</v>
      </c>
      <c r="D17" s="196">
        <f>SUM(D9:D16)</f>
        <v>81</v>
      </c>
      <c r="E17" s="197"/>
      <c r="F17" s="196">
        <f>SUM(F9:F16)</f>
        <v>5153</v>
      </c>
      <c r="G17" s="197"/>
      <c r="H17" s="196">
        <f>SUM(H9:H16)</f>
        <v>100</v>
      </c>
      <c r="I17" s="197"/>
      <c r="J17" s="196">
        <f t="shared" si="0"/>
        <v>5334</v>
      </c>
      <c r="K17" s="198">
        <v>4402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0.7109375" style="301" customWidth="1"/>
    <col min="4" max="4" width="12.140625" style="301" bestFit="1" customWidth="1"/>
    <col min="5" max="5" width="10.7109375" style="301" customWidth="1"/>
    <col min="6" max="6" width="12.140625" style="301" bestFit="1" customWidth="1"/>
    <col min="7" max="7" width="10.7109375" style="301" customWidth="1"/>
    <col min="8" max="8" width="12.140625" style="301" bestFit="1" customWidth="1"/>
    <col min="9" max="9" width="10.7109375" style="301" customWidth="1"/>
    <col min="10" max="10" width="13.5703125" style="301" bestFit="1" customWidth="1"/>
    <col min="11" max="11" width="10.7109375" style="30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4011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302" t="s">
        <v>3509</v>
      </c>
      <c r="E6" s="302"/>
      <c r="F6" s="302" t="s">
        <v>3510</v>
      </c>
      <c r="G6" s="302"/>
      <c r="H6" s="302" t="s">
        <v>3511</v>
      </c>
      <c r="I6" s="302"/>
      <c r="J6" s="341" t="s">
        <v>3512</v>
      </c>
      <c r="K6" s="338"/>
      <c r="L6" s="188"/>
    </row>
    <row r="7" spans="2:12">
      <c r="B7" s="187"/>
      <c r="C7" s="190" t="s">
        <v>4012</v>
      </c>
      <c r="D7" s="300">
        <v>2019</v>
      </c>
      <c r="E7" s="300"/>
      <c r="F7" s="300">
        <v>2019</v>
      </c>
      <c r="G7" s="300"/>
      <c r="H7" s="300">
        <v>2019</v>
      </c>
      <c r="I7" s="302"/>
      <c r="J7" s="30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3689</v>
      </c>
      <c r="D9" s="167">
        <f>Base_BP!E284/1000000</f>
        <v>0</v>
      </c>
      <c r="E9" s="167"/>
      <c r="F9" s="167">
        <f>Base_BP!I284/1000000</f>
        <v>0.27486379999999999</v>
      </c>
      <c r="G9" s="167"/>
      <c r="H9" s="167">
        <f>Base_BP!M284/1000000</f>
        <v>8.9906599999999993E-3</v>
      </c>
      <c r="I9" s="167"/>
      <c r="J9" s="167">
        <f t="shared" ref="J9:J17" si="0">SUM(D9+F9+H9)</f>
        <v>0.28385445999999998</v>
      </c>
      <c r="K9" s="168">
        <v>0.28228932000000001</v>
      </c>
      <c r="L9" s="194"/>
    </row>
    <row r="10" spans="2:12">
      <c r="B10" s="187"/>
      <c r="C10" s="166" t="s">
        <v>3690</v>
      </c>
      <c r="D10" s="167">
        <f>Base_BP!E285/1000000</f>
        <v>0</v>
      </c>
      <c r="E10" s="167"/>
      <c r="F10" s="167">
        <f>Base_BP!I285/1000000</f>
        <v>0</v>
      </c>
      <c r="G10" s="167"/>
      <c r="H10" s="167">
        <f>Base_BP!M285/1000000</f>
        <v>0.93551786000000003</v>
      </c>
      <c r="I10" s="167"/>
      <c r="J10" s="167">
        <f t="shared" si="0"/>
        <v>0.93551786000000003</v>
      </c>
      <c r="K10" s="168">
        <v>1.0917426699999999</v>
      </c>
      <c r="L10" s="194"/>
    </row>
    <row r="11" spans="2:12">
      <c r="B11" s="187"/>
      <c r="C11" s="166" t="s">
        <v>3691</v>
      </c>
      <c r="D11" s="167">
        <f>Base_BP!E286/1000000</f>
        <v>0.34809971000000001</v>
      </c>
      <c r="E11" s="167"/>
      <c r="F11" s="167">
        <f>Base_BP!I286/1000000</f>
        <v>0.46033377000000003</v>
      </c>
      <c r="G11" s="167"/>
      <c r="H11" s="167">
        <f>Base_BP!M286/1000000</f>
        <v>7.3369600000000007E-2</v>
      </c>
      <c r="I11" s="167"/>
      <c r="J11" s="167">
        <f t="shared" si="0"/>
        <v>0.88180308000000007</v>
      </c>
      <c r="K11" s="168">
        <v>1.24755134</v>
      </c>
      <c r="L11" s="194"/>
    </row>
    <row r="12" spans="2:12">
      <c r="B12" s="187"/>
      <c r="C12" s="166" t="s">
        <v>3692</v>
      </c>
      <c r="D12" s="167">
        <f>Base_BP!E287/1000000</f>
        <v>1.6394369999999998E-2</v>
      </c>
      <c r="E12" s="167"/>
      <c r="F12" s="167">
        <f>Base_BP!I287/1000000</f>
        <v>0</v>
      </c>
      <c r="G12" s="167"/>
      <c r="H12" s="167">
        <f>Base_BP!M287/1000000</f>
        <v>6.5630000000000003E-3</v>
      </c>
      <c r="I12" s="167"/>
      <c r="J12" s="167">
        <f t="shared" si="0"/>
        <v>2.2957369999999998E-2</v>
      </c>
      <c r="K12" s="168">
        <v>5.2957370000000004E-2</v>
      </c>
      <c r="L12" s="194"/>
    </row>
    <row r="13" spans="2:12">
      <c r="B13" s="187"/>
      <c r="C13" s="166" t="s">
        <v>3693</v>
      </c>
      <c r="D13" s="167">
        <f>Base_BP!E288/1000000</f>
        <v>0</v>
      </c>
      <c r="E13" s="167"/>
      <c r="F13" s="167">
        <f>Base_BP!I288/1000000</f>
        <v>0.39916067</v>
      </c>
      <c r="G13" s="167"/>
      <c r="H13" s="167">
        <f>Base_BP!M288/1000000</f>
        <v>0</v>
      </c>
      <c r="I13" s="167"/>
      <c r="J13" s="167">
        <f t="shared" si="0"/>
        <v>0.39916067</v>
      </c>
      <c r="K13" s="168">
        <v>0.46557441999999999</v>
      </c>
      <c r="L13" s="194"/>
    </row>
    <row r="14" spans="2:12">
      <c r="B14" s="187"/>
      <c r="C14" s="166" t="s">
        <v>3694</v>
      </c>
      <c r="D14" s="167">
        <f>Base_BP!E289/1000000</f>
        <v>0</v>
      </c>
      <c r="E14" s="167"/>
      <c r="F14" s="167">
        <f>Base_BP!I289/1000000</f>
        <v>0</v>
      </c>
      <c r="G14" s="167"/>
      <c r="H14" s="167">
        <f>Base_BP!M289/1000000</f>
        <v>0</v>
      </c>
      <c r="I14" s="167"/>
      <c r="J14" s="167">
        <f t="shared" si="0"/>
        <v>0</v>
      </c>
      <c r="K14" s="168">
        <v>0</v>
      </c>
      <c r="L14" s="194"/>
    </row>
    <row r="15" spans="2:12">
      <c r="B15" s="187"/>
      <c r="C15" s="166" t="s">
        <v>3695</v>
      </c>
      <c r="D15" s="167">
        <f>Base_BP!E290/1000000</f>
        <v>0</v>
      </c>
      <c r="E15" s="167"/>
      <c r="F15" s="167">
        <f>Base_BP!I290/1000000</f>
        <v>0</v>
      </c>
      <c r="G15" s="167"/>
      <c r="H15" s="167">
        <f>Base_BP!M290/1000000</f>
        <v>0</v>
      </c>
      <c r="I15" s="167"/>
      <c r="J15" s="167">
        <f t="shared" si="0"/>
        <v>0</v>
      </c>
      <c r="K15" s="168">
        <v>4.9722912900000003</v>
      </c>
      <c r="L15" s="194"/>
    </row>
    <row r="16" spans="2:12" ht="15.75" customHeight="1" thickBot="1">
      <c r="B16" s="187"/>
      <c r="C16" s="166" t="s">
        <v>3696</v>
      </c>
      <c r="D16" s="169">
        <f>Base_BP!E291/1000000</f>
        <v>1.534434E-2</v>
      </c>
      <c r="E16" s="167"/>
      <c r="F16" s="169">
        <f>Base_BP!I291/1000000</f>
        <v>1362.6689506199998</v>
      </c>
      <c r="G16" s="167"/>
      <c r="H16" s="169">
        <f>Base_BP!M291/1000000</f>
        <v>29.758607699999999</v>
      </c>
      <c r="I16" s="167"/>
      <c r="J16" s="169">
        <f t="shared" si="0"/>
        <v>1392.4429026599998</v>
      </c>
      <c r="K16" s="170">
        <v>1317.038499</v>
      </c>
      <c r="L16" s="194"/>
    </row>
    <row r="17" spans="2:12">
      <c r="B17" s="187"/>
      <c r="C17" s="195" t="s">
        <v>4013</v>
      </c>
      <c r="D17" s="196">
        <f>SUM(D9:D16)</f>
        <v>0.37983842000000001</v>
      </c>
      <c r="E17" s="197"/>
      <c r="F17" s="196">
        <f>SUM(F9:F16)</f>
        <v>1363.8033088599998</v>
      </c>
      <c r="G17" s="197"/>
      <c r="H17" s="196">
        <f>SUM(H9:H16)</f>
        <v>30.783048819999998</v>
      </c>
      <c r="I17" s="197"/>
      <c r="J17" s="196">
        <f t="shared" si="0"/>
        <v>1394.9661960999997</v>
      </c>
      <c r="K17" s="198">
        <f>SUM(K9:K16)</f>
        <v>1325.15090541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8.75"/>
  <cols>
    <col min="1" max="1" width="6.85546875" style="161" customWidth="1"/>
    <col min="2" max="2" width="5.28515625" style="161" customWidth="1"/>
    <col min="3" max="3" width="60.7109375" style="161" customWidth="1"/>
    <col min="4" max="4" width="14.42578125" style="161" bestFit="1" customWidth="1"/>
    <col min="5" max="5" width="3.28515625" style="161" customWidth="1"/>
    <col min="6" max="6" width="14.42578125" style="161" bestFit="1" customWidth="1"/>
    <col min="7" max="7" width="3.42578125" style="161" customWidth="1"/>
    <col min="8" max="8" width="16" style="161" customWidth="1"/>
    <col min="9" max="9" width="5.42578125" style="161" customWidth="1"/>
    <col min="10" max="10" width="14.42578125" style="161" bestFit="1" customWidth="1"/>
    <col min="11" max="11" width="10.7109375" style="161" customWidth="1"/>
    <col min="12" max="12" width="5.28515625" style="161" customWidth="1"/>
    <col min="13" max="13" width="10.7109375" style="161" customWidth="1"/>
    <col min="14" max="16384" width="10.7109375" style="16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3930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>
      <c r="B7" s="187"/>
      <c r="C7" s="190" t="s">
        <v>3698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3699</v>
      </c>
      <c r="D9" s="167">
        <v>393922</v>
      </c>
      <c r="E9" s="167"/>
      <c r="F9" s="167">
        <v>153564</v>
      </c>
      <c r="G9" s="167"/>
      <c r="H9" s="167">
        <v>7906</v>
      </c>
      <c r="I9" s="167"/>
      <c r="J9" s="167">
        <f t="shared" ref="J9:J15" si="0">SUM(D9+F9+H9)</f>
        <v>555392</v>
      </c>
      <c r="K9" s="168">
        <v>518323</v>
      </c>
      <c r="L9" s="194"/>
    </row>
    <row r="10" spans="2:12">
      <c r="B10" s="187"/>
      <c r="C10" s="166" t="s">
        <v>3700</v>
      </c>
      <c r="D10" s="167">
        <v>1411</v>
      </c>
      <c r="E10" s="167"/>
      <c r="F10" s="167">
        <v>2381</v>
      </c>
      <c r="G10" s="167"/>
      <c r="H10" s="167">
        <v>642</v>
      </c>
      <c r="I10" s="167"/>
      <c r="J10" s="167">
        <f t="shared" si="0"/>
        <v>4434</v>
      </c>
      <c r="K10" s="168">
        <v>4108</v>
      </c>
      <c r="L10" s="194"/>
    </row>
    <row r="11" spans="2:12">
      <c r="B11" s="187"/>
      <c r="C11" s="166" t="s">
        <v>3701</v>
      </c>
      <c r="D11" s="167">
        <v>0</v>
      </c>
      <c r="E11" s="167"/>
      <c r="F11" s="167">
        <v>5927</v>
      </c>
      <c r="G11" s="167"/>
      <c r="H11" s="167">
        <v>2026</v>
      </c>
      <c r="I11" s="167"/>
      <c r="J11" s="167">
        <f t="shared" si="0"/>
        <v>7953</v>
      </c>
      <c r="K11" s="168">
        <v>7182</v>
      </c>
      <c r="L11" s="194"/>
    </row>
    <row r="12" spans="2:12">
      <c r="B12" s="187"/>
      <c r="C12" s="166" t="s">
        <v>3702</v>
      </c>
      <c r="D12" s="167">
        <v>2</v>
      </c>
      <c r="E12" s="204"/>
      <c r="F12" s="167">
        <v>7224</v>
      </c>
      <c r="G12" s="205"/>
      <c r="H12" s="167">
        <v>6455</v>
      </c>
      <c r="I12" s="204"/>
      <c r="J12" s="167">
        <f t="shared" si="0"/>
        <v>13681</v>
      </c>
      <c r="K12" s="168">
        <v>14304</v>
      </c>
      <c r="L12" s="194"/>
    </row>
    <row r="13" spans="2:12">
      <c r="B13" s="187"/>
      <c r="C13" s="166" t="s">
        <v>3703</v>
      </c>
      <c r="D13" s="167">
        <v>0</v>
      </c>
      <c r="E13" s="204"/>
      <c r="F13" s="167">
        <v>-28</v>
      </c>
      <c r="G13" s="205"/>
      <c r="H13" s="167">
        <v>-36</v>
      </c>
      <c r="I13" s="204"/>
      <c r="J13" s="167">
        <f t="shared" si="0"/>
        <v>-64</v>
      </c>
      <c r="K13" s="168">
        <v>-42</v>
      </c>
      <c r="L13" s="194"/>
    </row>
    <row r="14" spans="2:12" ht="15.75" customHeight="1" thickBot="1">
      <c r="B14" s="187"/>
      <c r="C14" s="166" t="s">
        <v>3704</v>
      </c>
      <c r="D14" s="169">
        <v>-24</v>
      </c>
      <c r="E14" s="204"/>
      <c r="F14" s="169">
        <v>-53</v>
      </c>
      <c r="G14" s="205"/>
      <c r="H14" s="169">
        <v>-72</v>
      </c>
      <c r="I14" s="204"/>
      <c r="J14" s="169">
        <f t="shared" si="0"/>
        <v>-149</v>
      </c>
      <c r="K14" s="170">
        <v>-145</v>
      </c>
      <c r="L14" s="194"/>
    </row>
    <row r="15" spans="2:12">
      <c r="B15" s="187"/>
      <c r="C15" s="195" t="s">
        <v>3705</v>
      </c>
      <c r="D15" s="196">
        <f>SUM(D9:D14)</f>
        <v>395311</v>
      </c>
      <c r="E15" s="197"/>
      <c r="F15" s="196">
        <f>SUM(F9:F14)</f>
        <v>169015</v>
      </c>
      <c r="G15" s="197"/>
      <c r="H15" s="196">
        <f>SUM(H9:H14)</f>
        <v>16921</v>
      </c>
      <c r="I15" s="197"/>
      <c r="J15" s="172">
        <f t="shared" si="0"/>
        <v>581247</v>
      </c>
      <c r="K15" s="198">
        <v>543729</v>
      </c>
      <c r="L15" s="194"/>
    </row>
    <row r="16" spans="2:12" ht="15.75" customHeight="1" thickBot="1">
      <c r="B16" s="199"/>
      <c r="C16" s="200"/>
      <c r="D16" s="201"/>
      <c r="E16" s="201"/>
      <c r="F16" s="201"/>
      <c r="G16" s="201"/>
      <c r="H16" s="201"/>
      <c r="I16" s="201"/>
      <c r="J16" s="201"/>
      <c r="K16" s="201"/>
      <c r="L16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4.42578125" style="33" bestFit="1" customWidth="1"/>
    <col min="5" max="5" width="2.7109375" style="33" customWidth="1"/>
    <col min="6" max="6" width="14.42578125" style="33" bestFit="1" customWidth="1"/>
    <col min="7" max="7" width="3" style="33" customWidth="1"/>
    <col min="8" max="8" width="15.28515625" style="33" bestFit="1" customWidth="1"/>
    <col min="9" max="9" width="2.85546875" style="33" customWidth="1"/>
    <col min="10" max="10" width="15.28515625" style="33" bestFit="1" customWidth="1"/>
    <col min="11" max="11" width="12.7109375" style="33" bestFit="1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3931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 ht="18.75">
      <c r="B7" s="187"/>
      <c r="C7" s="190" t="s">
        <v>3706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3707</v>
      </c>
      <c r="D9" s="167">
        <v>126302</v>
      </c>
      <c r="E9" s="167"/>
      <c r="F9" s="167">
        <v>90919</v>
      </c>
      <c r="G9" s="167"/>
      <c r="H9" s="167">
        <v>85896</v>
      </c>
      <c r="I9" s="167"/>
      <c r="J9" s="167">
        <f t="shared" ref="J9:J14" si="0">SUM(D9+F9+H9)</f>
        <v>303117</v>
      </c>
      <c r="K9" s="168">
        <v>289054</v>
      </c>
      <c r="L9" s="194"/>
    </row>
    <row r="10" spans="2:12" ht="18.75">
      <c r="B10" s="187"/>
      <c r="C10" s="166" t="s">
        <v>3708</v>
      </c>
      <c r="D10" s="167">
        <v>1316040</v>
      </c>
      <c r="E10" s="204"/>
      <c r="F10" s="167">
        <v>388577</v>
      </c>
      <c r="G10" s="205"/>
      <c r="H10" s="167">
        <v>344463</v>
      </c>
      <c r="I10" s="204"/>
      <c r="J10" s="167">
        <f t="shared" si="0"/>
        <v>2049080</v>
      </c>
      <c r="K10" s="168">
        <v>1865374</v>
      </c>
      <c r="L10" s="194"/>
    </row>
    <row r="11" spans="2:12" ht="18.75">
      <c r="B11" s="187"/>
      <c r="C11" s="166" t="s">
        <v>3709</v>
      </c>
      <c r="D11" s="167">
        <v>0</v>
      </c>
      <c r="E11" s="204"/>
      <c r="F11" s="167">
        <v>0</v>
      </c>
      <c r="G11" s="205"/>
      <c r="H11" s="167">
        <v>0</v>
      </c>
      <c r="I11" s="204"/>
      <c r="J11" s="167">
        <f t="shared" si="0"/>
        <v>0</v>
      </c>
      <c r="K11" s="168"/>
      <c r="L11" s="194"/>
    </row>
    <row r="12" spans="2:12" ht="18.75">
      <c r="B12" s="187"/>
      <c r="C12" s="166" t="s">
        <v>3710</v>
      </c>
      <c r="D12" s="167">
        <v>-32276</v>
      </c>
      <c r="E12" s="204"/>
      <c r="F12" s="167">
        <v>-27134</v>
      </c>
      <c r="G12" s="205"/>
      <c r="H12" s="167">
        <v>-18466</v>
      </c>
      <c r="I12" s="204"/>
      <c r="J12" s="167">
        <f t="shared" si="0"/>
        <v>-77876</v>
      </c>
      <c r="K12" s="168">
        <v>-62440</v>
      </c>
      <c r="L12" s="194"/>
    </row>
    <row r="13" spans="2:12" ht="15.75" customHeight="1" thickBot="1">
      <c r="B13" s="187"/>
      <c r="C13" s="166" t="s">
        <v>3711</v>
      </c>
      <c r="D13" s="169">
        <v>-1445</v>
      </c>
      <c r="E13" s="204"/>
      <c r="F13" s="169">
        <v>-1</v>
      </c>
      <c r="G13" s="205"/>
      <c r="H13" s="169">
        <v>-129</v>
      </c>
      <c r="I13" s="204"/>
      <c r="J13" s="169">
        <f t="shared" si="0"/>
        <v>-1575</v>
      </c>
      <c r="K13" s="170">
        <v>-629</v>
      </c>
      <c r="L13" s="194"/>
    </row>
    <row r="14" spans="2:12" ht="18.75">
      <c r="B14" s="187"/>
      <c r="C14" s="195" t="s">
        <v>3712</v>
      </c>
      <c r="D14" s="196">
        <f>SUM(D9:D13)</f>
        <v>1408621</v>
      </c>
      <c r="E14" s="197"/>
      <c r="F14" s="196">
        <f>SUM(F9:F13)</f>
        <v>452361</v>
      </c>
      <c r="G14" s="197"/>
      <c r="H14" s="196">
        <f>SUM(H9:H13)</f>
        <v>411764</v>
      </c>
      <c r="I14" s="197"/>
      <c r="J14" s="172">
        <f t="shared" si="0"/>
        <v>2272746</v>
      </c>
      <c r="K14" s="198">
        <v>2091359</v>
      </c>
      <c r="L14" s="194"/>
    </row>
    <row r="15" spans="2:12" ht="15.75" customHeight="1" thickBot="1"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2.140625" style="33" bestFit="1" customWidth="1"/>
    <col min="5" max="5" width="3.5703125" style="33" customWidth="1"/>
    <col min="6" max="6" width="12.140625" style="33" bestFit="1" customWidth="1"/>
    <col min="7" max="7" width="4" style="33" customWidth="1"/>
    <col min="8" max="8" width="16.140625" style="33" customWidth="1"/>
    <col min="9" max="9" width="4" style="33" customWidth="1"/>
    <col min="10" max="10" width="13.5703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3932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 ht="18.75">
      <c r="B7" s="187"/>
      <c r="C7" s="190" t="s">
        <v>3713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3714</v>
      </c>
      <c r="D9" s="167">
        <v>5256</v>
      </c>
      <c r="E9" s="204"/>
      <c r="F9" s="167">
        <v>2040</v>
      </c>
      <c r="G9" s="205"/>
      <c r="H9" s="167">
        <v>435</v>
      </c>
      <c r="I9" s="204"/>
      <c r="J9" s="167">
        <f t="shared" ref="J9:J14" si="0">SUM(D9+F9+H9)</f>
        <v>7731</v>
      </c>
      <c r="K9" s="168">
        <v>7113</v>
      </c>
      <c r="L9" s="194"/>
    </row>
    <row r="10" spans="2:12" ht="18.75">
      <c r="B10" s="187"/>
      <c r="C10" s="166" t="s">
        <v>3715</v>
      </c>
      <c r="D10" s="167">
        <v>3646</v>
      </c>
      <c r="E10" s="167"/>
      <c r="F10" s="167">
        <v>3133</v>
      </c>
      <c r="G10" s="167"/>
      <c r="H10" s="167">
        <v>89</v>
      </c>
      <c r="I10" s="167"/>
      <c r="J10" s="167">
        <f t="shared" si="0"/>
        <v>6868</v>
      </c>
      <c r="K10" s="168">
        <v>4551</v>
      </c>
      <c r="L10" s="194"/>
    </row>
    <row r="11" spans="2:12" ht="18.75">
      <c r="B11" s="187"/>
      <c r="C11" s="166" t="s">
        <v>3716</v>
      </c>
      <c r="D11" s="167">
        <v>16</v>
      </c>
      <c r="E11" s="204"/>
      <c r="F11" s="167">
        <v>5</v>
      </c>
      <c r="G11" s="205"/>
      <c r="H11" s="167">
        <v>105</v>
      </c>
      <c r="I11" s="204"/>
      <c r="J11" s="167">
        <f t="shared" si="0"/>
        <v>126</v>
      </c>
      <c r="K11" s="168">
        <v>173</v>
      </c>
      <c r="L11" s="194"/>
    </row>
    <row r="12" spans="2:12" ht="18.75">
      <c r="B12" s="187"/>
      <c r="C12" s="166" t="s">
        <v>3717</v>
      </c>
      <c r="D12" s="167">
        <v>-794</v>
      </c>
      <c r="E12" s="204"/>
      <c r="F12" s="167">
        <v>-319</v>
      </c>
      <c r="G12" s="205"/>
      <c r="H12" s="167">
        <v>-190</v>
      </c>
      <c r="I12" s="204"/>
      <c r="J12" s="167">
        <f t="shared" si="0"/>
        <v>-1303</v>
      </c>
      <c r="K12" s="168">
        <v>-1083</v>
      </c>
      <c r="L12" s="194"/>
    </row>
    <row r="13" spans="2:12" ht="15.75" customHeight="1" thickBot="1">
      <c r="B13" s="187"/>
      <c r="C13" s="166" t="s">
        <v>3718</v>
      </c>
      <c r="D13" s="169">
        <v>-6</v>
      </c>
      <c r="E13" s="204"/>
      <c r="F13" s="169">
        <v>0</v>
      </c>
      <c r="G13" s="205"/>
      <c r="H13" s="169">
        <v>-1</v>
      </c>
      <c r="I13" s="204"/>
      <c r="J13" s="169">
        <f t="shared" si="0"/>
        <v>-7</v>
      </c>
      <c r="K13" s="170">
        <v>-3</v>
      </c>
      <c r="L13" s="194"/>
    </row>
    <row r="14" spans="2:12" ht="18.75">
      <c r="B14" s="187"/>
      <c r="C14" s="195" t="s">
        <v>3719</v>
      </c>
      <c r="D14" s="196">
        <f>SUM(D9:D13)</f>
        <v>8118</v>
      </c>
      <c r="E14" s="197"/>
      <c r="F14" s="196">
        <f>SUM(F9:F13)</f>
        <v>4859</v>
      </c>
      <c r="G14" s="197"/>
      <c r="H14" s="196">
        <f>SUM(H9:H13)</f>
        <v>438</v>
      </c>
      <c r="I14" s="197"/>
      <c r="J14" s="172">
        <f t="shared" si="0"/>
        <v>13415</v>
      </c>
      <c r="K14" s="198">
        <v>10751</v>
      </c>
      <c r="L14" s="194"/>
    </row>
    <row r="15" spans="2:12" ht="15.75" customHeight="1" thickBot="1">
      <c r="B15" s="199"/>
      <c r="C15" s="200"/>
      <c r="D15" s="201"/>
      <c r="E15" s="201"/>
      <c r="F15" s="201"/>
      <c r="G15" s="201"/>
      <c r="H15" s="201"/>
      <c r="I15" s="201"/>
      <c r="J15" s="201"/>
      <c r="K15" s="201"/>
      <c r="L15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4014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 ht="37.5">
      <c r="B7" s="155"/>
      <c r="C7" s="190" t="s">
        <v>4015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4017</v>
      </c>
      <c r="D9" s="167">
        <f>'Q33'!D13</f>
        <v>74264</v>
      </c>
      <c r="E9" s="167"/>
      <c r="F9" s="167">
        <f>'Q33'!F13</f>
        <v>39140</v>
      </c>
      <c r="G9" s="167"/>
      <c r="H9" s="167">
        <f>'Q33'!H13</f>
        <v>15647</v>
      </c>
      <c r="I9" s="167"/>
      <c r="J9" s="167">
        <f>SUM(D9+F9+H9)</f>
        <v>129051</v>
      </c>
      <c r="K9" s="168">
        <f>'Q33'!K13</f>
        <v>123880</v>
      </c>
      <c r="L9" s="165"/>
    </row>
    <row r="10" spans="2:12" ht="19.5" thickBot="1">
      <c r="B10" s="155"/>
      <c r="C10" s="219" t="s">
        <v>4018</v>
      </c>
      <c r="D10" s="169">
        <f>'Q34'!D13</f>
        <v>2761</v>
      </c>
      <c r="E10" s="167"/>
      <c r="F10" s="169">
        <f>'Q34'!F13</f>
        <v>34353</v>
      </c>
      <c r="G10" s="167"/>
      <c r="H10" s="169">
        <f>'Q34'!H13</f>
        <v>36813</v>
      </c>
      <c r="I10" s="167"/>
      <c r="J10" s="169">
        <f>SUM(D10+F10+H10)</f>
        <v>73927</v>
      </c>
      <c r="K10" s="170">
        <f>'Q34'!K13</f>
        <v>73946</v>
      </c>
      <c r="L10" s="165"/>
    </row>
    <row r="11" spans="2:12" ht="37.5">
      <c r="B11" s="155"/>
      <c r="C11" s="195" t="s">
        <v>4016</v>
      </c>
      <c r="D11" s="172">
        <f>SUM(D9:D10)</f>
        <v>77025</v>
      </c>
      <c r="E11" s="173"/>
      <c r="F11" s="172">
        <f>SUM(F9:F10)</f>
        <v>73493</v>
      </c>
      <c r="G11" s="173"/>
      <c r="H11" s="172">
        <f>SUM(H9:H10)</f>
        <v>52460</v>
      </c>
      <c r="I11" s="173"/>
      <c r="J11" s="172">
        <f>SUM(D11+F11+H11)</f>
        <v>202978</v>
      </c>
      <c r="K11" s="174">
        <f>SUM(K9:K10)</f>
        <v>197826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3.5703125" style="33" bestFit="1" customWidth="1"/>
    <col min="5" max="5" width="4.5703125" style="33" customWidth="1"/>
    <col min="6" max="6" width="13.5703125" style="33" bestFit="1" customWidth="1"/>
    <col min="7" max="7" width="6.42578125" style="33" customWidth="1"/>
    <col min="8" max="8" width="17.28515625" style="33" customWidth="1"/>
    <col min="9" max="9" width="4.5703125" style="33" customWidth="1"/>
    <col min="10" max="10" width="14.42578125" style="33" bestFit="1" customWidth="1"/>
    <col min="11" max="11" width="10.7109375" style="33" customWidth="1"/>
    <col min="12" max="12" width="5.425781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4052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179" t="s">
        <v>3509</v>
      </c>
      <c r="E6" s="179"/>
      <c r="F6" s="179" t="s">
        <v>3510</v>
      </c>
      <c r="G6" s="179"/>
      <c r="H6" s="179" t="s">
        <v>3511</v>
      </c>
      <c r="I6" s="179"/>
      <c r="J6" s="341" t="s">
        <v>3512</v>
      </c>
      <c r="K6" s="338"/>
      <c r="L6" s="188"/>
    </row>
    <row r="7" spans="2:12" ht="34.5" customHeight="1">
      <c r="B7" s="187"/>
      <c r="C7" s="190" t="s">
        <v>3720</v>
      </c>
      <c r="D7" s="160">
        <v>2019</v>
      </c>
      <c r="E7" s="160"/>
      <c r="F7" s="160">
        <v>2019</v>
      </c>
      <c r="G7" s="160"/>
      <c r="H7" s="160">
        <v>2019</v>
      </c>
      <c r="I7" s="179"/>
      <c r="J7" s="160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3721</v>
      </c>
      <c r="D9" s="167">
        <v>25479</v>
      </c>
      <c r="E9" s="204"/>
      <c r="F9" s="167">
        <v>30976</v>
      </c>
      <c r="G9" s="205"/>
      <c r="H9" s="167">
        <v>13036</v>
      </c>
      <c r="I9" s="204"/>
      <c r="J9" s="167">
        <f>SUM(D9+F9+H9)</f>
        <v>69491</v>
      </c>
      <c r="K9" s="168">
        <v>67998</v>
      </c>
      <c r="L9" s="194"/>
    </row>
    <row r="10" spans="2:12" ht="18.75">
      <c r="B10" s="187"/>
      <c r="C10" s="166" t="s">
        <v>3722</v>
      </c>
      <c r="D10" s="167">
        <v>46368</v>
      </c>
      <c r="E10" s="167"/>
      <c r="F10" s="167">
        <v>4885</v>
      </c>
      <c r="G10" s="167"/>
      <c r="H10" s="167">
        <v>1050</v>
      </c>
      <c r="I10" s="167"/>
      <c r="J10" s="167">
        <f>SUM(D10+F10+H10)</f>
        <v>52303</v>
      </c>
      <c r="K10" s="168">
        <v>44715</v>
      </c>
      <c r="L10" s="194"/>
    </row>
    <row r="11" spans="2:12" ht="18.75">
      <c r="B11" s="187"/>
      <c r="C11" s="166" t="s">
        <v>3723</v>
      </c>
      <c r="D11" s="167">
        <v>2161</v>
      </c>
      <c r="E11" s="204"/>
      <c r="F11" s="167">
        <v>19</v>
      </c>
      <c r="G11" s="205"/>
      <c r="H11" s="167">
        <v>87</v>
      </c>
      <c r="I11" s="204"/>
      <c r="J11" s="167">
        <f>SUM(D11+F11+H11)</f>
        <v>2267</v>
      </c>
      <c r="K11" s="168">
        <v>2173</v>
      </c>
      <c r="L11" s="194"/>
    </row>
    <row r="12" spans="2:12" ht="15.75" customHeight="1" thickBot="1">
      <c r="B12" s="187"/>
      <c r="C12" s="166" t="s">
        <v>3724</v>
      </c>
      <c r="D12" s="169">
        <v>256</v>
      </c>
      <c r="E12" s="167"/>
      <c r="F12" s="169">
        <v>3260</v>
      </c>
      <c r="G12" s="167"/>
      <c r="H12" s="169">
        <v>1474</v>
      </c>
      <c r="I12" s="167"/>
      <c r="J12" s="169">
        <f>SUM(D12+F12+H12)</f>
        <v>4990</v>
      </c>
      <c r="K12" s="170">
        <v>8994</v>
      </c>
      <c r="L12" s="194"/>
    </row>
    <row r="13" spans="2:12" ht="39" customHeight="1">
      <c r="B13" s="187"/>
      <c r="C13" s="195" t="s">
        <v>3725</v>
      </c>
      <c r="D13" s="196">
        <f>SUM(D9:D12)</f>
        <v>74264</v>
      </c>
      <c r="E13" s="197"/>
      <c r="F13" s="196">
        <f>SUM(F9:F12)</f>
        <v>39140</v>
      </c>
      <c r="G13" s="197"/>
      <c r="H13" s="196">
        <f>SUM(H9:H12)</f>
        <v>15647</v>
      </c>
      <c r="I13" s="197"/>
      <c r="J13" s="172">
        <f>SUM(D13+F13+H13)</f>
        <v>129051</v>
      </c>
      <c r="K13" s="198">
        <v>123880</v>
      </c>
      <c r="L13" s="194"/>
    </row>
    <row r="14" spans="2:12" ht="15.75" customHeight="1" thickBot="1"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3.5703125" style="33" bestFit="1" customWidth="1"/>
    <col min="5" max="5" width="6.42578125" style="33" customWidth="1"/>
    <col min="6" max="6" width="13.5703125" style="33" bestFit="1" customWidth="1"/>
    <col min="7" max="7" width="8.42578125" style="33" customWidth="1"/>
    <col min="8" max="8" width="17.140625" style="33" customWidth="1"/>
    <col min="9" max="9" width="8.14062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3938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 ht="39.75" customHeight="1">
      <c r="B7" s="187"/>
      <c r="C7" s="190" t="s">
        <v>3765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3766</v>
      </c>
      <c r="D9" s="167">
        <v>725</v>
      </c>
      <c r="E9" s="204"/>
      <c r="F9" s="167">
        <v>29910</v>
      </c>
      <c r="G9" s="205"/>
      <c r="H9" s="167">
        <v>21001</v>
      </c>
      <c r="I9" s="204"/>
      <c r="J9" s="167">
        <f>SUM(D9+F9+H9)</f>
        <v>51636</v>
      </c>
      <c r="K9" s="168">
        <v>46299</v>
      </c>
      <c r="L9" s="194"/>
    </row>
    <row r="10" spans="2:12" ht="18.75">
      <c r="B10" s="187"/>
      <c r="C10" s="166" t="s">
        <v>3767</v>
      </c>
      <c r="D10" s="167">
        <v>1616</v>
      </c>
      <c r="E10" s="204"/>
      <c r="F10" s="167">
        <v>4161</v>
      </c>
      <c r="G10" s="205"/>
      <c r="H10" s="167">
        <v>2200</v>
      </c>
      <c r="I10" s="204"/>
      <c r="J10" s="167">
        <f>SUM(D10+F10+H10)</f>
        <v>7977</v>
      </c>
      <c r="K10" s="168">
        <v>9104</v>
      </c>
      <c r="L10" s="194"/>
    </row>
    <row r="11" spans="2:12" ht="18.75">
      <c r="B11" s="187"/>
      <c r="C11" s="166" t="s">
        <v>3768</v>
      </c>
      <c r="D11" s="167">
        <v>0</v>
      </c>
      <c r="E11" s="204"/>
      <c r="F11" s="167">
        <v>86</v>
      </c>
      <c r="G11" s="205"/>
      <c r="H11" s="167">
        <v>274</v>
      </c>
      <c r="I11" s="204"/>
      <c r="J11" s="167">
        <f>SUM(D11+F11+H11)</f>
        <v>360</v>
      </c>
      <c r="K11" s="168">
        <v>279</v>
      </c>
      <c r="L11" s="194"/>
    </row>
    <row r="12" spans="2:12" ht="34.5" customHeight="1" thickBot="1">
      <c r="B12" s="187"/>
      <c r="C12" s="166" t="s">
        <v>3724</v>
      </c>
      <c r="D12" s="169">
        <v>420</v>
      </c>
      <c r="E12" s="204"/>
      <c r="F12" s="169">
        <v>196</v>
      </c>
      <c r="G12" s="205"/>
      <c r="H12" s="169">
        <v>13338</v>
      </c>
      <c r="I12" s="204"/>
      <c r="J12" s="169">
        <f>SUM(D12+F12+H12)</f>
        <v>13954</v>
      </c>
      <c r="K12" s="170">
        <v>18264</v>
      </c>
      <c r="L12" s="194"/>
    </row>
    <row r="13" spans="2:12" ht="38.25" customHeight="1">
      <c r="B13" s="187"/>
      <c r="C13" s="195" t="s">
        <v>3769</v>
      </c>
      <c r="D13" s="196">
        <f>SUM(D9:D12)</f>
        <v>2761</v>
      </c>
      <c r="E13" s="197"/>
      <c r="F13" s="196">
        <f>SUM(F9:F12)</f>
        <v>34353</v>
      </c>
      <c r="G13" s="197"/>
      <c r="H13" s="196">
        <f>SUM(H9:H12)</f>
        <v>36813</v>
      </c>
      <c r="I13" s="197"/>
      <c r="J13" s="172">
        <f>SUM(D13+F13+H13)</f>
        <v>73927</v>
      </c>
      <c r="K13" s="198">
        <v>73946</v>
      </c>
      <c r="L13" s="194"/>
    </row>
    <row r="14" spans="2:12" ht="15.75" customHeight="1" thickBot="1"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4019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90" t="s">
        <v>4020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4021</v>
      </c>
      <c r="D9" s="167">
        <f>'Q36'!D17</f>
        <v>1098498</v>
      </c>
      <c r="E9" s="167"/>
      <c r="F9" s="167">
        <f>'Q36'!F17</f>
        <v>40847</v>
      </c>
      <c r="G9" s="167"/>
      <c r="H9" s="167">
        <f>'Q36'!H17</f>
        <v>2603</v>
      </c>
      <c r="I9" s="167"/>
      <c r="J9" s="167">
        <f>SUM(D9+F9+H9)</f>
        <v>1141948</v>
      </c>
      <c r="K9" s="168">
        <f>'Q36'!K17</f>
        <v>827807</v>
      </c>
      <c r="L9" s="165"/>
    </row>
    <row r="10" spans="2:12" ht="19.5" thickBot="1">
      <c r="B10" s="155"/>
      <c r="C10" s="219" t="s">
        <v>4022</v>
      </c>
      <c r="D10" s="169">
        <f>'Q37'!D17</f>
        <v>5068059</v>
      </c>
      <c r="E10" s="167"/>
      <c r="F10" s="169">
        <f>'Q37'!F17</f>
        <v>303267</v>
      </c>
      <c r="G10" s="167"/>
      <c r="H10" s="169">
        <f>'Q37'!H17</f>
        <v>37552</v>
      </c>
      <c r="I10" s="167"/>
      <c r="J10" s="169">
        <f>SUM(D10+F10+H10)</f>
        <v>5408878</v>
      </c>
      <c r="K10" s="170">
        <f>'Q37'!K17</f>
        <v>5248606</v>
      </c>
      <c r="L10" s="165"/>
    </row>
    <row r="11" spans="2:12">
      <c r="B11" s="155"/>
      <c r="C11" s="195" t="s">
        <v>4023</v>
      </c>
      <c r="D11" s="172">
        <f>SUM(D9:D10)</f>
        <v>6166557</v>
      </c>
      <c r="E11" s="173"/>
      <c r="F11" s="172">
        <f>SUM(F9:F10)</f>
        <v>344114</v>
      </c>
      <c r="G11" s="173"/>
      <c r="H11" s="172">
        <f>SUM(H9:H10)</f>
        <v>40155</v>
      </c>
      <c r="I11" s="173"/>
      <c r="J11" s="172">
        <f>SUM(D11+F11+H11)</f>
        <v>6550826</v>
      </c>
      <c r="K11" s="174">
        <f>SUM(K9:K10)</f>
        <v>6076413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showGridLines="0" zoomScale="85" zoomScaleNormal="85" workbookViewId="0"/>
  </sheetViews>
  <sheetFormatPr defaultColWidth="12.85546875" defaultRowHeight="15"/>
  <cols>
    <col min="1" max="1" width="6.85546875" style="32" customWidth="1"/>
    <col min="2" max="2" width="2.28515625" style="32" customWidth="1"/>
    <col min="3" max="3" width="76.85546875" style="32" customWidth="1"/>
    <col min="4" max="4" width="1.28515625" style="32" customWidth="1"/>
    <col min="5" max="5" width="25.5703125" style="32" customWidth="1"/>
    <col min="6" max="7" width="26.140625" style="32" customWidth="1"/>
    <col min="8" max="8" width="1.28515625" style="32" customWidth="1"/>
    <col min="9" max="9" width="76.85546875" style="32" customWidth="1"/>
    <col min="10" max="10" width="1.28515625" style="32" customWidth="1"/>
    <col min="11" max="11" width="26" style="32" customWidth="1"/>
    <col min="12" max="12" width="26.140625" style="32" customWidth="1"/>
    <col min="13" max="13" width="26.5703125" style="32" customWidth="1"/>
    <col min="14" max="14" width="2.28515625" style="32" customWidth="1"/>
  </cols>
  <sheetData>
    <row r="1" spans="2:14" ht="15.75" customHeight="1" thickBot="1"/>
    <row r="2" spans="2:14">
      <c r="B2" s="4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2:14">
      <c r="B3" s="27"/>
      <c r="C3" s="326" t="s">
        <v>0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28"/>
    </row>
    <row r="4" spans="2:14">
      <c r="B4" s="26"/>
      <c r="C4" s="328" t="s">
        <v>2999</v>
      </c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5"/>
    </row>
    <row r="5" spans="2:14">
      <c r="B5" s="1"/>
      <c r="N5" s="6"/>
    </row>
    <row r="6" spans="2:14" ht="15.75" customHeight="1" thickBot="1">
      <c r="B6" s="1"/>
      <c r="N6" s="6"/>
    </row>
    <row r="7" spans="2:14">
      <c r="B7" s="1"/>
      <c r="E7" s="23"/>
      <c r="F7" s="24" t="s">
        <v>3000</v>
      </c>
      <c r="G7" s="25"/>
      <c r="K7" s="23"/>
      <c r="L7" s="24" t="s">
        <v>3000</v>
      </c>
      <c r="M7" s="25"/>
      <c r="N7" s="6"/>
    </row>
    <row r="8" spans="2:14">
      <c r="B8" s="1"/>
      <c r="C8" s="15" t="s">
        <v>3001</v>
      </c>
      <c r="E8" s="16" t="s">
        <v>2</v>
      </c>
      <c r="F8" s="10" t="s">
        <v>3</v>
      </c>
      <c r="G8" s="17" t="s">
        <v>4</v>
      </c>
      <c r="H8" s="18"/>
      <c r="I8" s="15" t="s">
        <v>3002</v>
      </c>
      <c r="K8" s="16" t="s">
        <v>2</v>
      </c>
      <c r="L8" s="10" t="s">
        <v>3</v>
      </c>
      <c r="M8" s="17" t="s">
        <v>4</v>
      </c>
      <c r="N8" s="6"/>
    </row>
    <row r="9" spans="2:14">
      <c r="B9" s="1"/>
      <c r="C9" s="14" t="s">
        <v>3003</v>
      </c>
      <c r="D9" s="12"/>
      <c r="E9" s="45">
        <v>2846791430267.5801</v>
      </c>
      <c r="F9" s="46">
        <v>953267697752.06006</v>
      </c>
      <c r="G9" s="47">
        <v>622514047051.54004</v>
      </c>
      <c r="H9" s="55"/>
      <c r="I9" s="14" t="s">
        <v>3004</v>
      </c>
      <c r="J9" s="12"/>
      <c r="K9" s="45">
        <v>2807913131971.48</v>
      </c>
      <c r="L9" s="46">
        <v>848544494364.64001</v>
      </c>
      <c r="M9" s="47">
        <v>593994169259.93005</v>
      </c>
      <c r="N9" s="6"/>
    </row>
    <row r="10" spans="2:14">
      <c r="B10" s="1"/>
      <c r="C10" s="13" t="s">
        <v>3005</v>
      </c>
      <c r="D10" s="11"/>
      <c r="E10" s="52">
        <v>1975121452610.22</v>
      </c>
      <c r="F10" s="53">
        <v>886247918321.78003</v>
      </c>
      <c r="G10" s="54">
        <v>565469777415.33997</v>
      </c>
      <c r="H10" s="55"/>
      <c r="I10" s="13" t="s">
        <v>3006</v>
      </c>
      <c r="J10" s="11"/>
      <c r="K10" s="52">
        <v>6745718622.3500004</v>
      </c>
      <c r="L10" s="53">
        <v>16740056984.309999</v>
      </c>
      <c r="M10" s="54">
        <v>14807721638.6</v>
      </c>
      <c r="N10" s="6"/>
    </row>
    <row r="11" spans="2:14">
      <c r="B11" s="1"/>
      <c r="C11" s="14" t="s">
        <v>3007</v>
      </c>
      <c r="D11" s="12"/>
      <c r="E11" s="56">
        <v>332953742516.17999</v>
      </c>
      <c r="F11" s="57">
        <v>525688290911.52002</v>
      </c>
      <c r="G11" s="58">
        <v>313966420222.57001</v>
      </c>
      <c r="H11" s="55"/>
      <c r="I11" s="14" t="s">
        <v>3008</v>
      </c>
      <c r="J11" s="12"/>
      <c r="K11" s="56">
        <v>895717328</v>
      </c>
      <c r="L11" s="57">
        <v>5170468221.9899998</v>
      </c>
      <c r="M11" s="58">
        <v>12923864675.030001</v>
      </c>
      <c r="N11" s="6"/>
    </row>
    <row r="12" spans="2:14">
      <c r="B12" s="1"/>
      <c r="C12" s="13" t="s">
        <v>3009</v>
      </c>
      <c r="D12" s="11"/>
      <c r="E12" s="52">
        <v>0</v>
      </c>
      <c r="F12" s="53">
        <v>474137414.16000003</v>
      </c>
      <c r="G12" s="54">
        <v>68472211.939999998</v>
      </c>
      <c r="H12" s="55"/>
      <c r="I12" s="13" t="s">
        <v>3010</v>
      </c>
      <c r="J12" s="11"/>
      <c r="K12" s="52">
        <v>171081315.24000001</v>
      </c>
      <c r="L12" s="53">
        <v>3734108971.2199998</v>
      </c>
      <c r="M12" s="54">
        <v>535260344.16000003</v>
      </c>
      <c r="N12" s="6"/>
    </row>
    <row r="13" spans="2:14">
      <c r="B13" s="1"/>
      <c r="C13" s="14" t="s">
        <v>3011</v>
      </c>
      <c r="D13" s="12"/>
      <c r="E13" s="56">
        <v>38113440</v>
      </c>
      <c r="F13" s="57">
        <v>0</v>
      </c>
      <c r="G13" s="58">
        <v>4984776.54</v>
      </c>
      <c r="H13" s="55"/>
      <c r="I13" s="14" t="s">
        <v>3012</v>
      </c>
      <c r="J13" s="12"/>
      <c r="K13" s="56">
        <v>4853849153.6999998</v>
      </c>
      <c r="L13" s="57">
        <v>6827700353.9200001</v>
      </c>
      <c r="M13" s="58">
        <v>1086952908.3199999</v>
      </c>
      <c r="N13" s="6"/>
    </row>
    <row r="14" spans="2:14">
      <c r="B14" s="1"/>
      <c r="C14" s="13" t="s">
        <v>3013</v>
      </c>
      <c r="D14" s="11"/>
      <c r="E14" s="52">
        <v>0</v>
      </c>
      <c r="F14" s="53">
        <v>99606.65</v>
      </c>
      <c r="G14" s="54">
        <v>2905852.41</v>
      </c>
      <c r="H14" s="55"/>
      <c r="I14" s="13" t="s">
        <v>3014</v>
      </c>
      <c r="J14" s="11"/>
      <c r="K14" s="52">
        <v>825070825.40999997</v>
      </c>
      <c r="L14" s="53">
        <v>1007779437.1799999</v>
      </c>
      <c r="M14" s="54">
        <v>261643711.09</v>
      </c>
      <c r="N14" s="6"/>
    </row>
    <row r="15" spans="2:14">
      <c r="B15" s="1"/>
      <c r="C15" s="14" t="s">
        <v>3015</v>
      </c>
      <c r="D15" s="12"/>
      <c r="E15" s="56">
        <v>0</v>
      </c>
      <c r="F15" s="57">
        <v>277867847.91000003</v>
      </c>
      <c r="G15" s="58">
        <v>75426865.030000001</v>
      </c>
      <c r="H15" s="55"/>
      <c r="I15" s="14" t="s">
        <v>3016</v>
      </c>
      <c r="J15" s="12"/>
      <c r="K15" s="56">
        <v>33168104591.509998</v>
      </c>
      <c r="L15" s="57">
        <v>44521216066.93</v>
      </c>
      <c r="M15" s="58">
        <v>1656222368.52</v>
      </c>
      <c r="N15" s="6"/>
    </row>
    <row r="16" spans="2:14" ht="25.5" customHeight="1">
      <c r="B16" s="1"/>
      <c r="C16" s="13" t="s">
        <v>3017</v>
      </c>
      <c r="D16" s="11"/>
      <c r="E16" s="52">
        <v>0</v>
      </c>
      <c r="F16" s="53">
        <v>27943327.579999998</v>
      </c>
      <c r="G16" s="54">
        <v>228598112.59</v>
      </c>
      <c r="H16" s="55"/>
      <c r="I16" s="13" t="s">
        <v>3018</v>
      </c>
      <c r="J16" s="11"/>
      <c r="K16" s="52">
        <v>2265188958.1700001</v>
      </c>
      <c r="L16" s="53">
        <v>24562607131.060001</v>
      </c>
      <c r="M16" s="54">
        <v>602347246.41999996</v>
      </c>
      <c r="N16" s="6"/>
    </row>
    <row r="17" spans="2:14" ht="38.25" customHeight="1">
      <c r="B17" s="1"/>
      <c r="C17" s="14" t="s">
        <v>3019</v>
      </c>
      <c r="D17" s="12"/>
      <c r="E17" s="56">
        <v>0</v>
      </c>
      <c r="F17" s="57">
        <v>0</v>
      </c>
      <c r="G17" s="58">
        <v>1148502.92</v>
      </c>
      <c r="H17" s="55"/>
      <c r="I17" s="14" t="s">
        <v>3020</v>
      </c>
      <c r="J17" s="12"/>
      <c r="K17" s="56">
        <v>0</v>
      </c>
      <c r="L17" s="57">
        <v>499266672.80000001</v>
      </c>
      <c r="M17" s="58">
        <v>461957540.73000002</v>
      </c>
      <c r="N17" s="6"/>
    </row>
    <row r="18" spans="2:14" ht="38.25" customHeight="1">
      <c r="B18" s="1"/>
      <c r="C18" s="13" t="s">
        <v>3021</v>
      </c>
      <c r="D18" s="11"/>
      <c r="E18" s="52">
        <v>0</v>
      </c>
      <c r="F18" s="53">
        <v>0</v>
      </c>
      <c r="G18" s="54">
        <v>42678.07</v>
      </c>
      <c r="H18" s="55"/>
      <c r="I18" s="13" t="s">
        <v>3022</v>
      </c>
      <c r="J18" s="11"/>
      <c r="K18" s="52">
        <v>28194801152.549999</v>
      </c>
      <c r="L18" s="53">
        <v>16930608994.4</v>
      </c>
      <c r="M18" s="54">
        <v>492507426.63</v>
      </c>
      <c r="N18" s="6"/>
    </row>
    <row r="19" spans="2:14">
      <c r="B19" s="1"/>
      <c r="C19" s="14" t="s">
        <v>3023</v>
      </c>
      <c r="D19" s="12"/>
      <c r="E19" s="56">
        <v>0</v>
      </c>
      <c r="F19" s="57">
        <v>0</v>
      </c>
      <c r="G19" s="58">
        <v>720</v>
      </c>
      <c r="H19" s="55"/>
      <c r="I19" s="14" t="s">
        <v>3024</v>
      </c>
      <c r="J19" s="12"/>
      <c r="K19" s="56">
        <v>2708114480.79</v>
      </c>
      <c r="L19" s="57">
        <v>2528733268.6700001</v>
      </c>
      <c r="M19" s="58">
        <v>99410154.739999995</v>
      </c>
      <c r="N19" s="6"/>
    </row>
    <row r="20" spans="2:14">
      <c r="B20" s="1"/>
      <c r="C20" s="13" t="s">
        <v>3025</v>
      </c>
      <c r="D20" s="11"/>
      <c r="E20" s="52">
        <v>310160972609.35999</v>
      </c>
      <c r="F20" s="53">
        <v>439251256065.03998</v>
      </c>
      <c r="G20" s="54">
        <v>289862738540.75</v>
      </c>
      <c r="H20" s="55"/>
      <c r="I20" s="13" t="s">
        <v>3026</v>
      </c>
      <c r="J20" s="11"/>
      <c r="K20" s="52">
        <v>6635418180.8100004</v>
      </c>
      <c r="L20" s="53">
        <v>21360676036.549999</v>
      </c>
      <c r="M20" s="54">
        <v>727552121.37</v>
      </c>
      <c r="N20" s="6"/>
    </row>
    <row r="21" spans="2:14" ht="25.5" customHeight="1">
      <c r="B21" s="1"/>
      <c r="C21" s="14" t="s">
        <v>3027</v>
      </c>
      <c r="D21" s="12"/>
      <c r="E21" s="56">
        <v>93848291902.970001</v>
      </c>
      <c r="F21" s="57">
        <v>143941736920.26001</v>
      </c>
      <c r="G21" s="58">
        <v>42968860574.699997</v>
      </c>
      <c r="H21" s="55"/>
      <c r="I21" s="14" t="s">
        <v>3028</v>
      </c>
      <c r="J21" s="12"/>
      <c r="K21" s="56">
        <v>0</v>
      </c>
      <c r="L21" s="57">
        <v>4072142091.9200001</v>
      </c>
      <c r="M21" s="58">
        <v>195557738.00999999</v>
      </c>
      <c r="N21" s="6"/>
    </row>
    <row r="22" spans="2:14">
      <c r="B22" s="1"/>
      <c r="C22" s="13" t="s">
        <v>3029</v>
      </c>
      <c r="D22" s="11"/>
      <c r="E22" s="52">
        <v>47183584688.010002</v>
      </c>
      <c r="F22" s="53">
        <v>33383658875.900002</v>
      </c>
      <c r="G22" s="54">
        <v>6324977415.6199999</v>
      </c>
      <c r="H22" s="55"/>
      <c r="I22" s="13" t="s">
        <v>3030</v>
      </c>
      <c r="J22" s="11"/>
      <c r="K22" s="52">
        <v>407024671.98000002</v>
      </c>
      <c r="L22" s="53">
        <v>2091055292.54</v>
      </c>
      <c r="M22" s="54">
        <v>246094827.81</v>
      </c>
      <c r="N22" s="6"/>
    </row>
    <row r="23" spans="2:14">
      <c r="B23" s="1"/>
      <c r="C23" s="14" t="s">
        <v>3031</v>
      </c>
      <c r="D23" s="12"/>
      <c r="E23" s="56">
        <v>1210337033.5</v>
      </c>
      <c r="F23" s="57">
        <v>8336671330.4899998</v>
      </c>
      <c r="G23" s="58">
        <v>18122233977.599998</v>
      </c>
      <c r="H23" s="55"/>
      <c r="I23" s="14" t="s">
        <v>3032</v>
      </c>
      <c r="J23" s="12"/>
      <c r="K23" s="56">
        <v>4734851727.6199999</v>
      </c>
      <c r="L23" s="57">
        <v>9799270192.7900009</v>
      </c>
      <c r="M23" s="58">
        <v>178046671.47</v>
      </c>
      <c r="N23" s="6"/>
    </row>
    <row r="24" spans="2:14" ht="25.5" customHeight="1">
      <c r="B24" s="1"/>
      <c r="C24" s="13" t="s">
        <v>3033</v>
      </c>
      <c r="D24" s="11"/>
      <c r="E24" s="52">
        <v>3525939.5</v>
      </c>
      <c r="F24" s="53">
        <v>71482168.510000005</v>
      </c>
      <c r="G24" s="54">
        <v>1302552392.51</v>
      </c>
      <c r="H24" s="55"/>
      <c r="I24" s="13" t="s">
        <v>3034</v>
      </c>
      <c r="J24" s="11"/>
      <c r="K24" s="52">
        <v>1493541781.21</v>
      </c>
      <c r="L24" s="53">
        <v>5398208459.3000002</v>
      </c>
      <c r="M24" s="54">
        <v>107852884.08</v>
      </c>
      <c r="N24" s="6"/>
    </row>
    <row r="25" spans="2:14">
      <c r="B25" s="1"/>
      <c r="C25" s="14" t="s">
        <v>3035</v>
      </c>
      <c r="D25" s="12"/>
      <c r="E25" s="56">
        <v>996005396.07000005</v>
      </c>
      <c r="F25" s="57">
        <v>208827387.16</v>
      </c>
      <c r="G25" s="58">
        <v>98822769.519999996</v>
      </c>
      <c r="H25" s="55"/>
      <c r="I25" s="14" t="s">
        <v>3036</v>
      </c>
      <c r="J25" s="12"/>
      <c r="K25" s="56">
        <v>24856681955.860001</v>
      </c>
      <c r="L25" s="57">
        <v>32299447990.119999</v>
      </c>
      <c r="M25" s="58">
        <v>63094000442.089996</v>
      </c>
      <c r="N25" s="6"/>
    </row>
    <row r="26" spans="2:14">
      <c r="B26" s="1"/>
      <c r="C26" s="13" t="s">
        <v>3037</v>
      </c>
      <c r="D26" s="11"/>
      <c r="E26" s="52">
        <v>124150184473.38</v>
      </c>
      <c r="F26" s="53">
        <v>181289881348.32001</v>
      </c>
      <c r="G26" s="54">
        <v>189593958957.5</v>
      </c>
      <c r="H26" s="55"/>
      <c r="I26" s="13" t="s">
        <v>3038</v>
      </c>
      <c r="J26" s="11"/>
      <c r="K26" s="52">
        <v>312016943.54000002</v>
      </c>
      <c r="L26" s="53">
        <v>271268858.45999998</v>
      </c>
      <c r="M26" s="54">
        <v>1144647688.9100001</v>
      </c>
      <c r="N26" s="6"/>
    </row>
    <row r="27" spans="2:14">
      <c r="B27" s="1"/>
      <c r="C27" s="14" t="s">
        <v>3039</v>
      </c>
      <c r="D27" s="12"/>
      <c r="E27" s="56">
        <v>28041564613.139999</v>
      </c>
      <c r="F27" s="57">
        <v>36078191477.370003</v>
      </c>
      <c r="G27" s="58">
        <v>1636942776.8900001</v>
      </c>
      <c r="H27" s="55"/>
      <c r="I27" s="14" t="s">
        <v>3040</v>
      </c>
      <c r="J27" s="12"/>
      <c r="K27" s="56">
        <v>20039992806.740002</v>
      </c>
      <c r="L27" s="57">
        <v>22139516826.060001</v>
      </c>
      <c r="M27" s="58">
        <v>48982346190.230003</v>
      </c>
      <c r="N27" s="6"/>
    </row>
    <row r="28" spans="2:14">
      <c r="B28" s="1"/>
      <c r="C28" s="13" t="s">
        <v>3041</v>
      </c>
      <c r="D28" s="11"/>
      <c r="E28" s="52">
        <v>842851147.63</v>
      </c>
      <c r="F28" s="53">
        <v>8314911330.29</v>
      </c>
      <c r="G28" s="54">
        <v>18713049235.700001</v>
      </c>
      <c r="H28" s="55"/>
      <c r="I28" s="13" t="s">
        <v>3042</v>
      </c>
      <c r="J28" s="11"/>
      <c r="K28" s="52">
        <v>32795803.140000001</v>
      </c>
      <c r="L28" s="53">
        <v>1744713205.1900001</v>
      </c>
      <c r="M28" s="54">
        <v>5657487478.0200005</v>
      </c>
      <c r="N28" s="6"/>
    </row>
    <row r="29" spans="2:14">
      <c r="B29" s="1"/>
      <c r="C29" s="14" t="s">
        <v>3043</v>
      </c>
      <c r="D29" s="12"/>
      <c r="E29" s="56">
        <v>820802869.38999999</v>
      </c>
      <c r="F29" s="57">
        <v>856101187.38999999</v>
      </c>
      <c r="G29" s="58">
        <v>1589591381.3</v>
      </c>
      <c r="H29" s="55"/>
      <c r="I29" s="14" t="s">
        <v>3044</v>
      </c>
      <c r="J29" s="12"/>
      <c r="K29" s="56">
        <v>94942895.689999998</v>
      </c>
      <c r="L29" s="57">
        <v>70293646.390000001</v>
      </c>
      <c r="M29" s="58">
        <v>421661744.87</v>
      </c>
      <c r="N29" s="6"/>
    </row>
    <row r="30" spans="2:14">
      <c r="B30" s="1"/>
      <c r="C30" s="13" t="s">
        <v>3045</v>
      </c>
      <c r="D30" s="11"/>
      <c r="E30" s="52">
        <v>0</v>
      </c>
      <c r="F30" s="53">
        <v>4307276956.8100004</v>
      </c>
      <c r="G30" s="54">
        <v>13242849178.23</v>
      </c>
      <c r="H30" s="55"/>
      <c r="I30" s="13" t="s">
        <v>3046</v>
      </c>
      <c r="J30" s="11"/>
      <c r="K30" s="52">
        <v>241557733.90000001</v>
      </c>
      <c r="L30" s="53">
        <v>797932920</v>
      </c>
      <c r="M30" s="54">
        <v>201872896.83000001</v>
      </c>
      <c r="N30" s="6"/>
    </row>
    <row r="31" spans="2:14">
      <c r="B31" s="1"/>
      <c r="C31" s="14" t="s">
        <v>3047</v>
      </c>
      <c r="D31" s="12"/>
      <c r="E31" s="56">
        <v>0</v>
      </c>
      <c r="F31" s="57">
        <v>15953990.35</v>
      </c>
      <c r="G31" s="58">
        <v>375796807.61000001</v>
      </c>
      <c r="H31" s="55"/>
      <c r="I31" s="14" t="s">
        <v>3048</v>
      </c>
      <c r="J31" s="12"/>
      <c r="K31" s="56">
        <v>2354584249.8800001</v>
      </c>
      <c r="L31" s="57">
        <v>1314941534.49</v>
      </c>
      <c r="M31" s="58">
        <v>926554680.35000002</v>
      </c>
      <c r="N31" s="6"/>
    </row>
    <row r="32" spans="2:14">
      <c r="B32" s="1"/>
      <c r="C32" s="13" t="s">
        <v>3049</v>
      </c>
      <c r="D32" s="11"/>
      <c r="E32" s="52">
        <v>22048278.239999998</v>
      </c>
      <c r="F32" s="53">
        <v>3135579195.7399998</v>
      </c>
      <c r="G32" s="54">
        <v>3504811868.5599999</v>
      </c>
      <c r="H32" s="55"/>
      <c r="I32" s="13" t="s">
        <v>3050</v>
      </c>
      <c r="J32" s="11"/>
      <c r="K32" s="52">
        <v>57474295.600000001</v>
      </c>
      <c r="L32" s="53">
        <v>335676070.61000001</v>
      </c>
      <c r="M32" s="54">
        <v>127386209.92</v>
      </c>
      <c r="N32" s="6"/>
    </row>
    <row r="33" spans="2:14">
      <c r="B33" s="1"/>
      <c r="C33" s="14" t="s">
        <v>3051</v>
      </c>
      <c r="D33" s="12"/>
      <c r="E33" s="56">
        <v>1403294867.48</v>
      </c>
      <c r="F33" s="57">
        <v>5762383368.8199997</v>
      </c>
      <c r="G33" s="58">
        <v>3808420990.1100001</v>
      </c>
      <c r="H33" s="55"/>
      <c r="I33" s="14" t="s">
        <v>3052</v>
      </c>
      <c r="J33" s="12"/>
      <c r="K33" s="56">
        <v>11475631.869999999</v>
      </c>
      <c r="L33" s="57">
        <v>59549120.950000003</v>
      </c>
      <c r="M33" s="58">
        <v>418774959.63999999</v>
      </c>
      <c r="N33" s="6"/>
    </row>
    <row r="34" spans="2:14">
      <c r="B34" s="1"/>
      <c r="C34" s="13" t="s">
        <v>3053</v>
      </c>
      <c r="D34" s="11"/>
      <c r="E34" s="52">
        <v>207345402.84</v>
      </c>
      <c r="F34" s="53">
        <v>2823558657.7399998</v>
      </c>
      <c r="G34" s="54">
        <v>4565845.3899999997</v>
      </c>
      <c r="H34" s="55"/>
      <c r="I34" s="13" t="s">
        <v>3054</v>
      </c>
      <c r="J34" s="11"/>
      <c r="K34" s="52">
        <v>170659736.87</v>
      </c>
      <c r="L34" s="53">
        <v>2018721080.72</v>
      </c>
      <c r="M34" s="54">
        <v>1234921961.0799999</v>
      </c>
      <c r="N34" s="6"/>
    </row>
    <row r="35" spans="2:14">
      <c r="B35" s="1"/>
      <c r="C35" s="14" t="s">
        <v>3055</v>
      </c>
      <c r="D35" s="12"/>
      <c r="E35" s="56">
        <v>0</v>
      </c>
      <c r="F35" s="57">
        <v>1450271.32</v>
      </c>
      <c r="G35" s="58">
        <v>7607194.4400000004</v>
      </c>
      <c r="H35" s="55"/>
      <c r="I35" s="14" t="s">
        <v>3056</v>
      </c>
      <c r="J35" s="12"/>
      <c r="K35" s="56">
        <v>0</v>
      </c>
      <c r="L35" s="57">
        <v>2809318.17</v>
      </c>
      <c r="M35" s="58">
        <v>15290863.689999999</v>
      </c>
      <c r="N35" s="6"/>
    </row>
    <row r="36" spans="2:14">
      <c r="B36" s="1"/>
      <c r="C36" s="13" t="s">
        <v>3057</v>
      </c>
      <c r="D36" s="11"/>
      <c r="E36" s="52">
        <v>7577290720.9300003</v>
      </c>
      <c r="F36" s="53">
        <v>5893826843.0699997</v>
      </c>
      <c r="G36" s="54">
        <v>3134637567.6500001</v>
      </c>
      <c r="H36" s="55"/>
      <c r="I36" s="13" t="s">
        <v>3058</v>
      </c>
      <c r="J36" s="11"/>
      <c r="K36" s="52">
        <v>261055064.65000001</v>
      </c>
      <c r="L36" s="53">
        <v>490921854.32999998</v>
      </c>
      <c r="M36" s="54">
        <v>1260788685.78</v>
      </c>
      <c r="N36" s="6"/>
    </row>
    <row r="37" spans="2:14">
      <c r="B37" s="1"/>
      <c r="C37" s="14" t="s">
        <v>3059</v>
      </c>
      <c r="D37" s="12"/>
      <c r="E37" s="56">
        <v>2295598160.4699998</v>
      </c>
      <c r="F37" s="57">
        <v>9317518103.5699997</v>
      </c>
      <c r="G37" s="58">
        <v>943704242.72000003</v>
      </c>
      <c r="H37" s="55"/>
      <c r="I37" s="14" t="s">
        <v>3060</v>
      </c>
      <c r="J37" s="12"/>
      <c r="K37" s="56">
        <v>1280126793.98</v>
      </c>
      <c r="L37" s="57">
        <v>3053103554.75</v>
      </c>
      <c r="M37" s="58">
        <v>2702267082.77</v>
      </c>
      <c r="N37" s="6"/>
    </row>
    <row r="38" spans="2:14">
      <c r="B38" s="1"/>
      <c r="C38" s="13" t="s">
        <v>3061</v>
      </c>
      <c r="D38" s="11"/>
      <c r="E38" s="52">
        <v>1464167113.6400001</v>
      </c>
      <c r="F38" s="53">
        <v>2958358800.79</v>
      </c>
      <c r="G38" s="54">
        <v>1866347427.05</v>
      </c>
      <c r="H38" s="55"/>
      <c r="I38" s="13" t="s">
        <v>3062</v>
      </c>
      <c r="J38" s="11"/>
      <c r="K38" s="52">
        <v>83831353509</v>
      </c>
      <c r="L38" s="53">
        <v>0</v>
      </c>
      <c r="M38" s="54">
        <v>32991727.949999999</v>
      </c>
      <c r="N38" s="6"/>
    </row>
    <row r="39" spans="2:14">
      <c r="B39" s="1"/>
      <c r="C39" s="14" t="s">
        <v>3063</v>
      </c>
      <c r="D39" s="12"/>
      <c r="E39" s="56">
        <v>936931149.79999995</v>
      </c>
      <c r="F39" s="57">
        <v>491036976.83999997</v>
      </c>
      <c r="G39" s="58">
        <v>287269658.63</v>
      </c>
      <c r="H39" s="55"/>
      <c r="I39" s="14" t="s">
        <v>3064</v>
      </c>
      <c r="J39" s="12"/>
      <c r="K39" s="56">
        <v>5721526102.2299995</v>
      </c>
      <c r="L39" s="57">
        <v>0</v>
      </c>
      <c r="M39" s="58">
        <v>0</v>
      </c>
      <c r="N39" s="6"/>
    </row>
    <row r="40" spans="2:14">
      <c r="B40" s="1"/>
      <c r="C40" s="13" t="s">
        <v>3065</v>
      </c>
      <c r="D40" s="11"/>
      <c r="E40" s="52">
        <v>0</v>
      </c>
      <c r="F40" s="53">
        <v>377762204.58999997</v>
      </c>
      <c r="G40" s="54">
        <v>1048787514.72</v>
      </c>
      <c r="H40" s="55"/>
      <c r="I40" s="13" t="s">
        <v>3066</v>
      </c>
      <c r="J40" s="11"/>
      <c r="K40" s="52">
        <v>9588034704.7199993</v>
      </c>
      <c r="L40" s="53">
        <v>0</v>
      </c>
      <c r="M40" s="54">
        <v>0</v>
      </c>
      <c r="N40" s="6"/>
    </row>
    <row r="41" spans="2:14" ht="38.25" customHeight="1">
      <c r="B41" s="1"/>
      <c r="C41" s="14" t="s">
        <v>3067</v>
      </c>
      <c r="D41" s="12"/>
      <c r="E41" s="56">
        <v>22754656466.82</v>
      </c>
      <c r="F41" s="57">
        <v>84814845354.860001</v>
      </c>
      <c r="G41" s="58">
        <v>23402216250.299999</v>
      </c>
      <c r="H41" s="55"/>
      <c r="I41" s="14" t="s">
        <v>3068</v>
      </c>
      <c r="J41" s="12"/>
      <c r="K41" s="56">
        <v>2628828686.4000001</v>
      </c>
      <c r="L41" s="57">
        <v>0</v>
      </c>
      <c r="M41" s="58">
        <v>9704392.2100000009</v>
      </c>
      <c r="N41" s="6"/>
    </row>
    <row r="42" spans="2:14">
      <c r="B42" s="1"/>
      <c r="C42" s="13" t="s">
        <v>3069</v>
      </c>
      <c r="D42" s="11"/>
      <c r="E42" s="52">
        <v>73124487.829999998</v>
      </c>
      <c r="F42" s="53">
        <v>91.07</v>
      </c>
      <c r="G42" s="54">
        <v>2602312.42</v>
      </c>
      <c r="H42" s="55"/>
      <c r="I42" s="13" t="s">
        <v>3070</v>
      </c>
      <c r="J42" s="11"/>
      <c r="K42" s="52">
        <v>56403837529.080002</v>
      </c>
      <c r="L42" s="53">
        <v>0</v>
      </c>
      <c r="M42" s="54">
        <v>11752821.99</v>
      </c>
      <c r="N42" s="6"/>
    </row>
    <row r="43" spans="2:14">
      <c r="B43" s="1"/>
      <c r="C43" s="14" t="s">
        <v>3071</v>
      </c>
      <c r="D43" s="12"/>
      <c r="E43" s="56">
        <v>22320433875.200001</v>
      </c>
      <c r="F43" s="57">
        <v>83324246055.160004</v>
      </c>
      <c r="G43" s="58">
        <v>23058526660.130001</v>
      </c>
      <c r="H43" s="55"/>
      <c r="I43" s="14" t="s">
        <v>3072</v>
      </c>
      <c r="J43" s="12"/>
      <c r="K43" s="56">
        <v>9489126486.5699997</v>
      </c>
      <c r="L43" s="57">
        <v>0</v>
      </c>
      <c r="M43" s="58">
        <v>11534513.75</v>
      </c>
      <c r="N43" s="6"/>
    </row>
    <row r="44" spans="2:14">
      <c r="B44" s="1"/>
      <c r="C44" s="13" t="s">
        <v>3073</v>
      </c>
      <c r="D44" s="11"/>
      <c r="E44" s="52">
        <v>19351552479.310001</v>
      </c>
      <c r="F44" s="53">
        <v>25327727824.240002</v>
      </c>
      <c r="G44" s="54">
        <v>11878839071.67</v>
      </c>
      <c r="H44" s="55"/>
      <c r="I44" s="13" t="s">
        <v>3074</v>
      </c>
      <c r="J44" s="11"/>
      <c r="K44" s="52">
        <v>10233719554.610001</v>
      </c>
      <c r="L44" s="53">
        <v>82702666001.910004</v>
      </c>
      <c r="M44" s="54">
        <v>6113629019.21</v>
      </c>
      <c r="N44" s="6"/>
    </row>
    <row r="45" spans="2:14">
      <c r="B45" s="1"/>
      <c r="C45" s="14" t="s">
        <v>3075</v>
      </c>
      <c r="D45" s="12"/>
      <c r="E45" s="56">
        <v>2968881395.8899999</v>
      </c>
      <c r="F45" s="57">
        <v>57996518230.919998</v>
      </c>
      <c r="G45" s="58">
        <v>11179687588.459999</v>
      </c>
      <c r="H45" s="55"/>
      <c r="I45" s="14" t="s">
        <v>3076</v>
      </c>
      <c r="J45" s="12"/>
      <c r="K45" s="56">
        <v>2417693600.1300001</v>
      </c>
      <c r="L45" s="57">
        <v>25977664859.650002</v>
      </c>
      <c r="M45" s="58">
        <v>3138819747.21</v>
      </c>
      <c r="N45" s="6"/>
    </row>
    <row r="46" spans="2:14">
      <c r="B46" s="1"/>
      <c r="C46" s="13" t="s">
        <v>3077</v>
      </c>
      <c r="D46" s="11"/>
      <c r="E46" s="52">
        <v>324800696.30000001</v>
      </c>
      <c r="F46" s="53">
        <v>535961.47</v>
      </c>
      <c r="G46" s="54">
        <v>7650122.8799999999</v>
      </c>
      <c r="H46" s="55"/>
      <c r="I46" s="13" t="s">
        <v>3078</v>
      </c>
      <c r="J46" s="11"/>
      <c r="K46" s="52">
        <v>789568984.24000001</v>
      </c>
      <c r="L46" s="53">
        <v>1731461914.8499999</v>
      </c>
      <c r="M46" s="54">
        <v>635886820.13</v>
      </c>
      <c r="N46" s="6"/>
    </row>
    <row r="47" spans="2:14">
      <c r="B47" s="1"/>
      <c r="C47" s="14" t="s">
        <v>3079</v>
      </c>
      <c r="D47" s="12"/>
      <c r="E47" s="56">
        <v>35823739.020000003</v>
      </c>
      <c r="F47" s="57">
        <v>544438452.44000006</v>
      </c>
      <c r="G47" s="58">
        <v>151122946.53999999</v>
      </c>
      <c r="H47" s="55"/>
      <c r="I47" s="14" t="s">
        <v>3080</v>
      </c>
      <c r="J47" s="12"/>
      <c r="K47" s="56">
        <v>77071045.590000004</v>
      </c>
      <c r="L47" s="57">
        <v>537976267.19000006</v>
      </c>
      <c r="M47" s="58">
        <v>123736528.45999999</v>
      </c>
      <c r="N47" s="6"/>
    </row>
    <row r="48" spans="2:14">
      <c r="B48" s="1"/>
      <c r="C48" s="13" t="s">
        <v>3081</v>
      </c>
      <c r="D48" s="11"/>
      <c r="E48" s="52">
        <v>0</v>
      </c>
      <c r="F48" s="53">
        <v>633430.76</v>
      </c>
      <c r="G48" s="54">
        <v>28713782.079999998</v>
      </c>
      <c r="H48" s="55"/>
      <c r="I48" s="13" t="s">
        <v>3082</v>
      </c>
      <c r="J48" s="11"/>
      <c r="K48" s="52">
        <v>6614263371.9799995</v>
      </c>
      <c r="L48" s="53">
        <v>40700582614.330002</v>
      </c>
      <c r="M48" s="54">
        <v>1886277398.55</v>
      </c>
      <c r="N48" s="6"/>
    </row>
    <row r="49" spans="2:14">
      <c r="B49" s="1"/>
      <c r="C49" s="14" t="s">
        <v>3083</v>
      </c>
      <c r="D49" s="12"/>
      <c r="E49" s="56">
        <v>473668.47</v>
      </c>
      <c r="F49" s="57">
        <v>93697426.200000003</v>
      </c>
      <c r="G49" s="58">
        <v>11666154.9</v>
      </c>
      <c r="H49" s="55"/>
      <c r="I49" s="14" t="s">
        <v>3084</v>
      </c>
      <c r="J49" s="12"/>
      <c r="K49" s="56">
        <v>335122552.67000002</v>
      </c>
      <c r="L49" s="57">
        <v>13754980345.889999</v>
      </c>
      <c r="M49" s="58">
        <v>328908524.86000001</v>
      </c>
      <c r="N49" s="6"/>
    </row>
    <row r="50" spans="2:14">
      <c r="B50" s="1"/>
      <c r="C50" s="13" t="s">
        <v>3085</v>
      </c>
      <c r="D50" s="11"/>
      <c r="E50" s="52">
        <v>0</v>
      </c>
      <c r="F50" s="53">
        <v>851293937.75999999</v>
      </c>
      <c r="G50" s="54">
        <v>141934271.34999999</v>
      </c>
      <c r="H50" s="55"/>
      <c r="I50" s="13" t="s">
        <v>3086</v>
      </c>
      <c r="J50" s="11"/>
      <c r="K50" s="52">
        <v>3199008543.8600001</v>
      </c>
      <c r="L50" s="53">
        <v>0</v>
      </c>
      <c r="M50" s="54">
        <v>289569.34000000003</v>
      </c>
      <c r="N50" s="6"/>
    </row>
    <row r="51" spans="2:14" ht="25.5" customHeight="1">
      <c r="B51" s="1"/>
      <c r="C51" s="14" t="s">
        <v>3087</v>
      </c>
      <c r="D51" s="12"/>
      <c r="E51" s="56">
        <v>0</v>
      </c>
      <c r="F51" s="57">
        <v>0</v>
      </c>
      <c r="G51" s="58">
        <v>3289115.46</v>
      </c>
      <c r="H51" s="55"/>
      <c r="I51" s="14" t="s">
        <v>3088</v>
      </c>
      <c r="J51" s="12"/>
      <c r="K51" s="56">
        <v>913255723.41999996</v>
      </c>
      <c r="L51" s="57">
        <v>0</v>
      </c>
      <c r="M51" s="58">
        <v>468.75</v>
      </c>
      <c r="N51" s="6"/>
    </row>
    <row r="52" spans="2:14" ht="25.5" customHeight="1">
      <c r="B52" s="1"/>
      <c r="C52" s="13" t="s">
        <v>3089</v>
      </c>
      <c r="D52" s="11"/>
      <c r="E52" s="52">
        <v>0</v>
      </c>
      <c r="F52" s="53">
        <v>842141295.32000005</v>
      </c>
      <c r="G52" s="54">
        <v>891513.05</v>
      </c>
      <c r="H52" s="55"/>
      <c r="I52" s="13" t="s">
        <v>3090</v>
      </c>
      <c r="J52" s="11"/>
      <c r="K52" s="52">
        <v>40852495.539999999</v>
      </c>
      <c r="L52" s="53">
        <v>0</v>
      </c>
      <c r="M52" s="54">
        <v>215492.69</v>
      </c>
      <c r="N52" s="6"/>
    </row>
    <row r="53" spans="2:14">
      <c r="B53" s="1"/>
      <c r="C53" s="14" t="s">
        <v>3091</v>
      </c>
      <c r="D53" s="12"/>
      <c r="E53" s="56">
        <v>0</v>
      </c>
      <c r="F53" s="57">
        <v>0</v>
      </c>
      <c r="G53" s="58">
        <v>315705083.50999999</v>
      </c>
      <c r="H53" s="55"/>
      <c r="I53" s="14" t="s">
        <v>3092</v>
      </c>
      <c r="J53" s="12"/>
      <c r="K53" s="56">
        <v>1577123491.25</v>
      </c>
      <c r="L53" s="57">
        <v>0</v>
      </c>
      <c r="M53" s="58">
        <v>315.87</v>
      </c>
      <c r="N53" s="6"/>
    </row>
    <row r="54" spans="2:14">
      <c r="B54" s="1"/>
      <c r="C54" s="13" t="s">
        <v>3093</v>
      </c>
      <c r="D54" s="11"/>
      <c r="E54" s="52">
        <v>0</v>
      </c>
      <c r="F54" s="53">
        <v>0</v>
      </c>
      <c r="G54" s="54">
        <v>315705083.50999999</v>
      </c>
      <c r="H54" s="55"/>
      <c r="I54" s="13" t="s">
        <v>3094</v>
      </c>
      <c r="J54" s="11"/>
      <c r="K54" s="52">
        <v>667776833.64999998</v>
      </c>
      <c r="L54" s="53">
        <v>0</v>
      </c>
      <c r="M54" s="54">
        <v>73292.03</v>
      </c>
      <c r="N54" s="6"/>
    </row>
    <row r="55" spans="2:14">
      <c r="B55" s="1"/>
      <c r="C55" s="14" t="s">
        <v>3095</v>
      </c>
      <c r="D55" s="12"/>
      <c r="E55" s="56">
        <v>285231007488.21997</v>
      </c>
      <c r="F55" s="57">
        <v>30448375632.23</v>
      </c>
      <c r="G55" s="58">
        <v>4624765828.6700001</v>
      </c>
      <c r="H55" s="55"/>
      <c r="I55" s="14" t="s">
        <v>3096</v>
      </c>
      <c r="J55" s="12"/>
      <c r="K55" s="56">
        <v>95955646296.350006</v>
      </c>
      <c r="L55" s="57">
        <v>5385332167.8699999</v>
      </c>
      <c r="M55" s="58">
        <v>16825527502.73</v>
      </c>
      <c r="N55" s="6"/>
    </row>
    <row r="56" spans="2:14" ht="25.5" customHeight="1">
      <c r="B56" s="1"/>
      <c r="C56" s="13" t="s">
        <v>3097</v>
      </c>
      <c r="D56" s="11"/>
      <c r="E56" s="52">
        <v>0</v>
      </c>
      <c r="F56" s="53">
        <v>0</v>
      </c>
      <c r="G56" s="54">
        <v>3251257.12</v>
      </c>
      <c r="H56" s="55"/>
      <c r="I56" s="13" t="s">
        <v>3098</v>
      </c>
      <c r="J56" s="11"/>
      <c r="K56" s="52">
        <v>25505321752.470001</v>
      </c>
      <c r="L56" s="53">
        <v>10654460.73</v>
      </c>
      <c r="M56" s="54">
        <v>472091824.80000001</v>
      </c>
      <c r="N56" s="6"/>
    </row>
    <row r="57" spans="2:14" ht="38.25" customHeight="1">
      <c r="B57" s="1"/>
      <c r="C57" s="14" t="s">
        <v>3099</v>
      </c>
      <c r="D57" s="12"/>
      <c r="E57" s="56">
        <v>0</v>
      </c>
      <c r="F57" s="57">
        <v>0</v>
      </c>
      <c r="G57" s="58">
        <v>0</v>
      </c>
      <c r="H57" s="55"/>
      <c r="I57" s="14" t="s">
        <v>3100</v>
      </c>
      <c r="J57" s="12"/>
      <c r="K57" s="56">
        <v>33160378912.049999</v>
      </c>
      <c r="L57" s="57">
        <v>38662159.490000002</v>
      </c>
      <c r="M57" s="58">
        <v>189310772.12</v>
      </c>
      <c r="N57" s="6"/>
    </row>
    <row r="58" spans="2:14" ht="38.25" customHeight="1">
      <c r="B58" s="1"/>
      <c r="C58" s="13" t="s">
        <v>3101</v>
      </c>
      <c r="D58" s="11"/>
      <c r="E58" s="52">
        <v>0</v>
      </c>
      <c r="F58" s="53">
        <v>0</v>
      </c>
      <c r="G58" s="54">
        <v>624971.03</v>
      </c>
      <c r="H58" s="55"/>
      <c r="I58" s="13" t="s">
        <v>3102</v>
      </c>
      <c r="J58" s="11"/>
      <c r="K58" s="52">
        <v>359056497.58999997</v>
      </c>
      <c r="L58" s="53">
        <v>899256891.01999998</v>
      </c>
      <c r="M58" s="54">
        <v>2664457433.4499998</v>
      </c>
      <c r="N58" s="6"/>
    </row>
    <row r="59" spans="2:14">
      <c r="B59" s="1"/>
      <c r="C59" s="14" t="s">
        <v>3103</v>
      </c>
      <c r="D59" s="12"/>
      <c r="E59" s="56">
        <v>285231007488.21997</v>
      </c>
      <c r="F59" s="57">
        <v>30260468034.549999</v>
      </c>
      <c r="G59" s="58">
        <v>4489779143.1999998</v>
      </c>
      <c r="H59" s="55"/>
      <c r="I59" s="14" t="s">
        <v>3104</v>
      </c>
      <c r="J59" s="12"/>
      <c r="K59" s="56">
        <v>36209098917.540001</v>
      </c>
      <c r="L59" s="57">
        <v>1705267019.0999999</v>
      </c>
      <c r="M59" s="58">
        <v>9003877728.8500004</v>
      </c>
      <c r="N59" s="6"/>
    </row>
    <row r="60" spans="2:14">
      <c r="B60" s="1"/>
      <c r="C60" s="13" t="s">
        <v>3105</v>
      </c>
      <c r="D60" s="11"/>
      <c r="E60" s="52">
        <v>4857519783.2299995</v>
      </c>
      <c r="F60" s="53">
        <v>29510706250.84</v>
      </c>
      <c r="G60" s="54">
        <v>3949687280.54</v>
      </c>
      <c r="H60" s="55"/>
      <c r="I60" s="13" t="s">
        <v>3106</v>
      </c>
      <c r="J60" s="11"/>
      <c r="K60" s="52">
        <v>213260315.36000001</v>
      </c>
      <c r="L60" s="53">
        <v>1075333611.96</v>
      </c>
      <c r="M60" s="54">
        <v>3648827875.4699998</v>
      </c>
      <c r="N60" s="6"/>
    </row>
    <row r="61" spans="2:14">
      <c r="B61" s="1"/>
      <c r="C61" s="14" t="s">
        <v>3107</v>
      </c>
      <c r="D61" s="12"/>
      <c r="E61" s="56">
        <v>109885406.36</v>
      </c>
      <c r="F61" s="57">
        <v>731663795.98000002</v>
      </c>
      <c r="G61" s="58">
        <v>468531265.45999998</v>
      </c>
      <c r="H61" s="55"/>
      <c r="I61" s="14" t="s">
        <v>3108</v>
      </c>
      <c r="J61" s="12"/>
      <c r="K61" s="56">
        <v>508529901.33999997</v>
      </c>
      <c r="L61" s="57">
        <v>1656158025.5699999</v>
      </c>
      <c r="M61" s="58">
        <v>846961868.03999996</v>
      </c>
      <c r="N61" s="6"/>
    </row>
    <row r="62" spans="2:14">
      <c r="B62" s="1"/>
      <c r="C62" s="13" t="s">
        <v>3109</v>
      </c>
      <c r="D62" s="11"/>
      <c r="E62" s="52">
        <v>277205608283.88</v>
      </c>
      <c r="F62" s="53">
        <v>0</v>
      </c>
      <c r="G62" s="54">
        <v>1268463.8</v>
      </c>
      <c r="H62" s="55"/>
      <c r="I62" s="13" t="s">
        <v>3110</v>
      </c>
      <c r="J62" s="11"/>
      <c r="K62" s="52">
        <v>726129572146.67004</v>
      </c>
      <c r="L62" s="53">
        <v>171857429001.84</v>
      </c>
      <c r="M62" s="54">
        <v>51677128768.739998</v>
      </c>
      <c r="N62" s="6"/>
    </row>
    <row r="63" spans="2:14">
      <c r="B63" s="1"/>
      <c r="C63" s="14" t="s">
        <v>3111</v>
      </c>
      <c r="D63" s="12"/>
      <c r="E63" s="56">
        <v>41563899.399999999</v>
      </c>
      <c r="F63" s="57">
        <v>0</v>
      </c>
      <c r="G63" s="58">
        <v>5042366.91</v>
      </c>
      <c r="H63" s="55"/>
      <c r="I63" s="14" t="s">
        <v>3112</v>
      </c>
      <c r="J63" s="12"/>
      <c r="K63" s="56">
        <v>611358233200.68005</v>
      </c>
      <c r="L63" s="57">
        <v>4166401173.3899999</v>
      </c>
      <c r="M63" s="58">
        <v>2038222598.3199999</v>
      </c>
      <c r="N63" s="6"/>
    </row>
    <row r="64" spans="2:14" ht="25.5" customHeight="1">
      <c r="B64" s="1"/>
      <c r="C64" s="13" t="s">
        <v>3113</v>
      </c>
      <c r="D64" s="11"/>
      <c r="E64" s="52">
        <v>0</v>
      </c>
      <c r="F64" s="53">
        <v>0</v>
      </c>
      <c r="G64" s="54">
        <v>631107.64</v>
      </c>
      <c r="H64" s="55"/>
      <c r="I64" s="13" t="s">
        <v>3114</v>
      </c>
      <c r="J64" s="11"/>
      <c r="K64" s="52">
        <v>108509398231.21001</v>
      </c>
      <c r="L64" s="53">
        <v>162775187207.31</v>
      </c>
      <c r="M64" s="54">
        <v>46256497359.169998</v>
      </c>
      <c r="N64" s="6"/>
    </row>
    <row r="65" spans="2:14">
      <c r="B65" s="1"/>
      <c r="C65" s="14" t="s">
        <v>3115</v>
      </c>
      <c r="D65" s="12"/>
      <c r="E65" s="56">
        <v>0</v>
      </c>
      <c r="F65" s="57">
        <v>0</v>
      </c>
      <c r="G65" s="58">
        <v>24540597.32</v>
      </c>
      <c r="H65" s="55"/>
      <c r="I65" s="14" t="s">
        <v>3116</v>
      </c>
      <c r="J65" s="12"/>
      <c r="K65" s="56">
        <v>618662.1</v>
      </c>
      <c r="L65" s="57">
        <v>1746350763.5999999</v>
      </c>
      <c r="M65" s="58">
        <v>553054010.97000003</v>
      </c>
      <c r="N65" s="6"/>
    </row>
    <row r="66" spans="2:14">
      <c r="B66" s="1"/>
      <c r="C66" s="13" t="s">
        <v>3117</v>
      </c>
      <c r="D66" s="11"/>
      <c r="E66" s="52">
        <v>0</v>
      </c>
      <c r="F66" s="53">
        <v>7127032.1600000001</v>
      </c>
      <c r="G66" s="54">
        <v>2677033.37</v>
      </c>
      <c r="H66" s="55"/>
      <c r="I66" s="13" t="s">
        <v>3118</v>
      </c>
      <c r="J66" s="11"/>
      <c r="K66" s="52">
        <v>130441617.26000001</v>
      </c>
      <c r="L66" s="53">
        <v>89440486.840000004</v>
      </c>
      <c r="M66" s="54">
        <v>9130306.3200000003</v>
      </c>
      <c r="N66" s="6"/>
    </row>
    <row r="67" spans="2:14">
      <c r="B67" s="1"/>
      <c r="C67" s="14" t="s">
        <v>3119</v>
      </c>
      <c r="D67" s="12"/>
      <c r="E67" s="56">
        <v>0</v>
      </c>
      <c r="F67" s="57">
        <v>0</v>
      </c>
      <c r="G67" s="58">
        <v>936945.03</v>
      </c>
      <c r="H67" s="55"/>
      <c r="I67" s="14" t="s">
        <v>3120</v>
      </c>
      <c r="J67" s="12"/>
      <c r="K67" s="56">
        <v>3736036309.4400001</v>
      </c>
      <c r="L67" s="57">
        <v>2922012279.8000002</v>
      </c>
      <c r="M67" s="58">
        <v>1687852354.8199999</v>
      </c>
      <c r="N67" s="6"/>
    </row>
    <row r="68" spans="2:14">
      <c r="B68" s="1"/>
      <c r="C68" s="13" t="s">
        <v>3121</v>
      </c>
      <c r="D68" s="11"/>
      <c r="E68" s="52">
        <v>3016430115.3499999</v>
      </c>
      <c r="F68" s="53">
        <v>10970955.57</v>
      </c>
      <c r="G68" s="54">
        <v>36464083.130000003</v>
      </c>
      <c r="H68" s="55"/>
      <c r="I68" s="13" t="s">
        <v>3122</v>
      </c>
      <c r="J68" s="11"/>
      <c r="K68" s="52">
        <v>2394844125.98</v>
      </c>
      <c r="L68" s="53">
        <v>158037090.90000001</v>
      </c>
      <c r="M68" s="54">
        <v>1132372139.1400001</v>
      </c>
      <c r="N68" s="6"/>
    </row>
    <row r="69" spans="2:14" ht="25.5" customHeight="1">
      <c r="B69" s="1"/>
      <c r="C69" s="14" t="s">
        <v>3123</v>
      </c>
      <c r="D69" s="12"/>
      <c r="E69" s="56">
        <v>0</v>
      </c>
      <c r="F69" s="57">
        <v>0</v>
      </c>
      <c r="G69" s="58">
        <v>2833497.74</v>
      </c>
      <c r="H69" s="55"/>
      <c r="I69" s="14" t="s">
        <v>3124</v>
      </c>
      <c r="J69" s="12"/>
      <c r="K69" s="56">
        <v>124106684198.84</v>
      </c>
      <c r="L69" s="57">
        <v>104770374593.08</v>
      </c>
      <c r="M69" s="58">
        <v>145547790060.89001</v>
      </c>
      <c r="N69" s="6"/>
    </row>
    <row r="70" spans="2:14" ht="25.5" customHeight="1">
      <c r="B70" s="1"/>
      <c r="C70" s="13" t="s">
        <v>3125</v>
      </c>
      <c r="D70" s="11"/>
      <c r="E70" s="52">
        <v>0</v>
      </c>
      <c r="F70" s="53">
        <v>0</v>
      </c>
      <c r="G70" s="54">
        <v>294945.09000000003</v>
      </c>
      <c r="H70" s="55"/>
      <c r="I70" s="13" t="s">
        <v>3126</v>
      </c>
      <c r="J70" s="11"/>
      <c r="K70" s="52">
        <v>27124819418.400002</v>
      </c>
      <c r="L70" s="53">
        <v>3748426929.9200001</v>
      </c>
      <c r="M70" s="54">
        <v>52221325703.769997</v>
      </c>
      <c r="N70" s="6"/>
    </row>
    <row r="71" spans="2:14">
      <c r="B71" s="1"/>
      <c r="C71" s="14" t="s">
        <v>3127</v>
      </c>
      <c r="D71" s="12"/>
      <c r="E71" s="56">
        <v>0</v>
      </c>
      <c r="F71" s="57">
        <v>187907597.68000001</v>
      </c>
      <c r="G71" s="58">
        <v>127982014.48999999</v>
      </c>
      <c r="H71" s="55"/>
      <c r="I71" s="14" t="s">
        <v>3128</v>
      </c>
      <c r="J71" s="12"/>
      <c r="K71" s="56">
        <v>60085971624.860001</v>
      </c>
      <c r="L71" s="57">
        <v>70376485717.080002</v>
      </c>
      <c r="M71" s="58">
        <v>64924200328.779999</v>
      </c>
      <c r="N71" s="6"/>
    </row>
    <row r="72" spans="2:14">
      <c r="B72" s="1"/>
      <c r="C72" s="13" t="s">
        <v>3129</v>
      </c>
      <c r="D72" s="11"/>
      <c r="E72" s="52">
        <v>1356936702605.8201</v>
      </c>
      <c r="F72" s="53">
        <v>330111251778.03003</v>
      </c>
      <c r="G72" s="54">
        <v>246878591364.10001</v>
      </c>
      <c r="H72" s="55"/>
      <c r="I72" s="13" t="s">
        <v>3130</v>
      </c>
      <c r="J72" s="11"/>
      <c r="K72" s="52">
        <v>13944192397.799999</v>
      </c>
      <c r="L72" s="53">
        <v>6406049171.7600002</v>
      </c>
      <c r="M72" s="54">
        <v>3188825937.8800001</v>
      </c>
      <c r="N72" s="6"/>
    </row>
    <row r="73" spans="2:14">
      <c r="B73" s="1"/>
      <c r="C73" s="14" t="s">
        <v>3131</v>
      </c>
      <c r="D73" s="12"/>
      <c r="E73" s="56">
        <v>0</v>
      </c>
      <c r="F73" s="57">
        <v>953663987.03999996</v>
      </c>
      <c r="G73" s="58">
        <v>243487908.08000001</v>
      </c>
      <c r="H73" s="55"/>
      <c r="I73" s="14" t="s">
        <v>3132</v>
      </c>
      <c r="J73" s="12"/>
      <c r="K73" s="56">
        <v>326790533.06</v>
      </c>
      <c r="L73" s="57">
        <v>171361822.09</v>
      </c>
      <c r="M73" s="58">
        <v>1380196149.75</v>
      </c>
      <c r="N73" s="6"/>
    </row>
    <row r="74" spans="2:14">
      <c r="B74" s="1"/>
      <c r="C74" s="13" t="s">
        <v>3133</v>
      </c>
      <c r="D74" s="11"/>
      <c r="E74" s="52">
        <v>0</v>
      </c>
      <c r="F74" s="53">
        <v>32014231.48</v>
      </c>
      <c r="G74" s="54">
        <v>1549455.15</v>
      </c>
      <c r="H74" s="55"/>
      <c r="I74" s="13" t="s">
        <v>3134</v>
      </c>
      <c r="J74" s="11"/>
      <c r="K74" s="52">
        <v>8506763998.6099997</v>
      </c>
      <c r="L74" s="53">
        <v>1343220344.04</v>
      </c>
      <c r="M74" s="54">
        <v>2519911960.29</v>
      </c>
      <c r="N74" s="6"/>
    </row>
    <row r="75" spans="2:14">
      <c r="B75" s="1"/>
      <c r="C75" s="14" t="s">
        <v>3135</v>
      </c>
      <c r="D75" s="12"/>
      <c r="E75" s="56">
        <v>165545446293.35999</v>
      </c>
      <c r="F75" s="57">
        <v>944546.25</v>
      </c>
      <c r="G75" s="58">
        <v>361730635.56</v>
      </c>
      <c r="H75" s="55"/>
      <c r="I75" s="14" t="s">
        <v>3136</v>
      </c>
      <c r="J75" s="12"/>
      <c r="K75" s="56">
        <v>61746797.600000001</v>
      </c>
      <c r="L75" s="57">
        <v>427964561.75</v>
      </c>
      <c r="M75" s="58">
        <v>107028183.15000001</v>
      </c>
      <c r="N75" s="6"/>
    </row>
    <row r="76" spans="2:14">
      <c r="B76" s="1"/>
      <c r="C76" s="13" t="s">
        <v>3137</v>
      </c>
      <c r="D76" s="11"/>
      <c r="E76" s="52">
        <v>7287547919.4300003</v>
      </c>
      <c r="F76" s="53">
        <v>487212.92</v>
      </c>
      <c r="G76" s="54">
        <v>154824833.68000001</v>
      </c>
      <c r="H76" s="55"/>
      <c r="I76" s="13" t="s">
        <v>3138</v>
      </c>
      <c r="J76" s="11"/>
      <c r="K76" s="52">
        <v>8628974872.7999992</v>
      </c>
      <c r="L76" s="53">
        <v>19882120938.98</v>
      </c>
      <c r="M76" s="54">
        <v>17925236106.439999</v>
      </c>
      <c r="N76" s="6"/>
    </row>
    <row r="77" spans="2:14">
      <c r="B77" s="1"/>
      <c r="C77" s="14" t="s">
        <v>3139</v>
      </c>
      <c r="D77" s="12"/>
      <c r="E77" s="56">
        <v>157578179570.85999</v>
      </c>
      <c r="F77" s="57">
        <v>0</v>
      </c>
      <c r="G77" s="58">
        <v>10083759.039999999</v>
      </c>
      <c r="H77" s="55"/>
      <c r="I77" s="14" t="s">
        <v>3140</v>
      </c>
      <c r="J77" s="12"/>
      <c r="K77" s="56">
        <v>5427424555.71</v>
      </c>
      <c r="L77" s="57">
        <v>2414745107.46</v>
      </c>
      <c r="M77" s="58">
        <v>3281065690.8299999</v>
      </c>
      <c r="N77" s="6"/>
    </row>
    <row r="78" spans="2:14">
      <c r="B78" s="1"/>
      <c r="C78" s="13" t="s">
        <v>3141</v>
      </c>
      <c r="D78" s="11"/>
      <c r="E78" s="52">
        <v>679718803.07000005</v>
      </c>
      <c r="F78" s="53">
        <v>457333.33</v>
      </c>
      <c r="G78" s="54">
        <v>196822042.84</v>
      </c>
      <c r="H78" s="55"/>
      <c r="I78" s="13" t="s">
        <v>3142</v>
      </c>
      <c r="J78" s="11"/>
      <c r="K78" s="52">
        <v>74289370224.770004</v>
      </c>
      <c r="L78" s="53">
        <v>906490292.99000001</v>
      </c>
      <c r="M78" s="54">
        <v>1059142433.8</v>
      </c>
      <c r="N78" s="6"/>
    </row>
    <row r="79" spans="2:14" ht="25.5" customHeight="1">
      <c r="B79" s="1"/>
      <c r="C79" s="14" t="s">
        <v>3143</v>
      </c>
      <c r="D79" s="12"/>
      <c r="E79" s="56">
        <v>20670933497.459999</v>
      </c>
      <c r="F79" s="57">
        <v>0</v>
      </c>
      <c r="G79" s="58">
        <v>63991902.520000003</v>
      </c>
      <c r="H79" s="55"/>
      <c r="I79" s="14" t="s">
        <v>3144</v>
      </c>
      <c r="J79" s="12"/>
      <c r="K79" s="56">
        <v>54913034411.43</v>
      </c>
      <c r="L79" s="57">
        <v>15716366.869999999</v>
      </c>
      <c r="M79" s="58">
        <v>530452860.13</v>
      </c>
      <c r="N79" s="6"/>
    </row>
    <row r="80" spans="2:14" ht="25.5" customHeight="1">
      <c r="B80" s="1"/>
      <c r="C80" s="13" t="s">
        <v>3145</v>
      </c>
      <c r="D80" s="11"/>
      <c r="E80" s="52">
        <v>344214041.55000001</v>
      </c>
      <c r="F80" s="53">
        <v>1528207.33</v>
      </c>
      <c r="G80" s="54">
        <v>7642035.7000000002</v>
      </c>
      <c r="H80" s="55"/>
      <c r="I80" s="13" t="s">
        <v>3146</v>
      </c>
      <c r="J80" s="11"/>
      <c r="K80" s="52">
        <v>13604954.550000001</v>
      </c>
      <c r="L80" s="53">
        <v>2253741.25</v>
      </c>
      <c r="M80" s="54">
        <v>38791295.719999999</v>
      </c>
      <c r="N80" s="6"/>
    </row>
    <row r="81" spans="2:14" ht="38.25" customHeight="1">
      <c r="B81" s="1"/>
      <c r="C81" s="14" t="s">
        <v>3147</v>
      </c>
      <c r="D81" s="12"/>
      <c r="E81" s="56">
        <v>211781957.31999999</v>
      </c>
      <c r="F81" s="57">
        <v>0</v>
      </c>
      <c r="G81" s="58">
        <v>27686287.02</v>
      </c>
      <c r="H81" s="55"/>
      <c r="I81" s="14" t="s">
        <v>3148</v>
      </c>
      <c r="J81" s="12"/>
      <c r="K81" s="56">
        <v>41765350.899999999</v>
      </c>
      <c r="L81" s="57">
        <v>220101646.12</v>
      </c>
      <c r="M81" s="58">
        <v>77753613.569999993</v>
      </c>
      <c r="N81" s="6"/>
    </row>
    <row r="82" spans="2:14" ht="38.25" customHeight="1">
      <c r="B82" s="1"/>
      <c r="C82" s="13" t="s">
        <v>3149</v>
      </c>
      <c r="D82" s="11"/>
      <c r="E82" s="52">
        <v>0</v>
      </c>
      <c r="F82" s="53">
        <v>0</v>
      </c>
      <c r="G82" s="54">
        <v>0</v>
      </c>
      <c r="H82" s="55"/>
      <c r="I82" s="13" t="s">
        <v>3150</v>
      </c>
      <c r="J82" s="11"/>
      <c r="K82" s="52">
        <v>18795430874.709999</v>
      </c>
      <c r="L82" s="53">
        <v>192044093.66999999</v>
      </c>
      <c r="M82" s="54">
        <v>231988283.93000001</v>
      </c>
      <c r="N82" s="6"/>
    </row>
    <row r="83" spans="2:14">
      <c r="B83" s="1"/>
      <c r="C83" s="14" t="s">
        <v>3151</v>
      </c>
      <c r="D83" s="12"/>
      <c r="E83" s="56">
        <v>140653780089.76999</v>
      </c>
      <c r="F83" s="57">
        <v>105589483235.63</v>
      </c>
      <c r="G83" s="58">
        <v>26125581.5</v>
      </c>
      <c r="H83" s="55"/>
      <c r="I83" s="14" t="s">
        <v>3152</v>
      </c>
      <c r="J83" s="12"/>
      <c r="K83" s="56">
        <v>282138896.95999998</v>
      </c>
      <c r="L83" s="57">
        <v>112448088.89</v>
      </c>
      <c r="M83" s="58">
        <v>114443814.69</v>
      </c>
      <c r="N83" s="6"/>
    </row>
    <row r="84" spans="2:14">
      <c r="B84" s="1"/>
      <c r="C84" s="13" t="s">
        <v>3153</v>
      </c>
      <c r="D84" s="11"/>
      <c r="E84" s="52">
        <v>15797430663.889999</v>
      </c>
      <c r="F84" s="53">
        <v>3213717151.71</v>
      </c>
      <c r="G84" s="54">
        <v>22975942.809999999</v>
      </c>
      <c r="H84" s="55"/>
      <c r="I84" s="13" t="s">
        <v>3154</v>
      </c>
      <c r="J84" s="11"/>
      <c r="K84" s="52">
        <v>243395736.22</v>
      </c>
      <c r="L84" s="53">
        <v>363926356.19</v>
      </c>
      <c r="M84" s="54">
        <v>65712565.759999998</v>
      </c>
      <c r="N84" s="6"/>
    </row>
    <row r="85" spans="2:14">
      <c r="B85" s="1"/>
      <c r="C85" s="14" t="s">
        <v>3155</v>
      </c>
      <c r="D85" s="12"/>
      <c r="E85" s="56">
        <v>123134528034.19</v>
      </c>
      <c r="F85" s="57">
        <v>100940257843.03999</v>
      </c>
      <c r="G85" s="58">
        <v>31553.74</v>
      </c>
      <c r="H85" s="55"/>
      <c r="I85" s="14" t="s">
        <v>3156</v>
      </c>
      <c r="J85" s="12"/>
      <c r="K85" s="56">
        <v>101300258785.12</v>
      </c>
      <c r="L85" s="57">
        <v>118817418859.17</v>
      </c>
      <c r="M85" s="58">
        <v>154654053864.54999</v>
      </c>
      <c r="N85" s="6"/>
    </row>
    <row r="86" spans="2:14">
      <c r="B86" s="1"/>
      <c r="C86" s="13" t="s">
        <v>3157</v>
      </c>
      <c r="D86" s="11"/>
      <c r="E86" s="52">
        <v>1721821391.6900001</v>
      </c>
      <c r="F86" s="53">
        <v>1435508240.8800001</v>
      </c>
      <c r="G86" s="54">
        <v>3118084.95</v>
      </c>
      <c r="H86" s="55"/>
      <c r="I86" s="13" t="s">
        <v>3158</v>
      </c>
      <c r="J86" s="11"/>
      <c r="K86" s="52">
        <v>0</v>
      </c>
      <c r="L86" s="53">
        <v>17017796671.91</v>
      </c>
      <c r="M86" s="54">
        <v>97961857274.210007</v>
      </c>
      <c r="N86" s="6"/>
    </row>
    <row r="87" spans="2:14">
      <c r="B87" s="1"/>
      <c r="C87" s="14" t="s">
        <v>3159</v>
      </c>
      <c r="D87" s="12"/>
      <c r="E87" s="56">
        <v>62535550523.559998</v>
      </c>
      <c r="F87" s="57">
        <v>6666797620.6400003</v>
      </c>
      <c r="G87" s="58">
        <v>19326019.93</v>
      </c>
      <c r="H87" s="55"/>
      <c r="I87" s="14" t="s">
        <v>3160</v>
      </c>
      <c r="J87" s="12"/>
      <c r="K87" s="56">
        <v>0</v>
      </c>
      <c r="L87" s="57">
        <v>20336014203.470001</v>
      </c>
      <c r="M87" s="58">
        <v>598223211.48000002</v>
      </c>
      <c r="N87" s="6"/>
    </row>
    <row r="88" spans="2:14">
      <c r="B88" s="1"/>
      <c r="C88" s="13" t="s">
        <v>3161</v>
      </c>
      <c r="D88" s="11"/>
      <c r="E88" s="52">
        <v>15470933.51</v>
      </c>
      <c r="F88" s="53">
        <v>356267575.12</v>
      </c>
      <c r="G88" s="54">
        <v>1853166.06</v>
      </c>
      <c r="H88" s="55"/>
      <c r="I88" s="13" t="s">
        <v>3162</v>
      </c>
      <c r="J88" s="11"/>
      <c r="K88" s="52">
        <v>12939356260.620001</v>
      </c>
      <c r="L88" s="53">
        <v>2246157352.3000002</v>
      </c>
      <c r="M88" s="54">
        <v>229231380.38999999</v>
      </c>
      <c r="N88" s="6"/>
    </row>
    <row r="89" spans="2:14" ht="38.25" customHeight="1">
      <c r="B89" s="1"/>
      <c r="C89" s="14" t="s">
        <v>3163</v>
      </c>
      <c r="D89" s="12"/>
      <c r="E89" s="56">
        <v>1258066735.71</v>
      </c>
      <c r="F89" s="57">
        <v>547416</v>
      </c>
      <c r="G89" s="58">
        <v>208770.1</v>
      </c>
      <c r="H89" s="55"/>
      <c r="I89" s="14" t="s">
        <v>3164</v>
      </c>
      <c r="J89" s="12"/>
      <c r="K89" s="56">
        <v>34402595864.459999</v>
      </c>
      <c r="L89" s="57">
        <v>10449464215.9</v>
      </c>
      <c r="M89" s="58">
        <v>1604656133.5799999</v>
      </c>
      <c r="N89" s="6"/>
    </row>
    <row r="90" spans="2:14" ht="25.5" customHeight="1">
      <c r="B90" s="1"/>
      <c r="C90" s="13" t="s">
        <v>3165</v>
      </c>
      <c r="D90" s="11"/>
      <c r="E90" s="52">
        <v>0</v>
      </c>
      <c r="F90" s="53">
        <v>78485474.379999995</v>
      </c>
      <c r="G90" s="54">
        <v>266195.36</v>
      </c>
      <c r="H90" s="55"/>
      <c r="I90" s="13" t="s">
        <v>3166</v>
      </c>
      <c r="J90" s="11"/>
      <c r="K90" s="52">
        <v>112733429.45</v>
      </c>
      <c r="L90" s="53">
        <v>512426673.94999999</v>
      </c>
      <c r="M90" s="54">
        <v>36952866636.529999</v>
      </c>
      <c r="N90" s="6"/>
    </row>
    <row r="91" spans="2:14" ht="25.5" customHeight="1">
      <c r="B91" s="1"/>
      <c r="C91" s="14" t="s">
        <v>3167</v>
      </c>
      <c r="D91" s="12"/>
      <c r="E91" s="56">
        <v>3758594783.4099998</v>
      </c>
      <c r="F91" s="57">
        <v>15184170145.959999</v>
      </c>
      <c r="G91" s="58">
        <v>24836870935.869999</v>
      </c>
      <c r="H91" s="55"/>
      <c r="I91" s="14" t="s">
        <v>3168</v>
      </c>
      <c r="J91" s="12"/>
      <c r="K91" s="56">
        <v>19459797.710000001</v>
      </c>
      <c r="L91" s="57">
        <v>1340039730.3900001</v>
      </c>
      <c r="M91" s="58">
        <v>903048559.16999996</v>
      </c>
      <c r="N91" s="6"/>
    </row>
    <row r="92" spans="2:14" ht="25.5" customHeight="1">
      <c r="B92" s="1"/>
      <c r="C92" s="13" t="s">
        <v>3169</v>
      </c>
      <c r="D92" s="11"/>
      <c r="E92" s="52">
        <v>87255334.920000002</v>
      </c>
      <c r="F92" s="53">
        <v>539680710.35000002</v>
      </c>
      <c r="G92" s="54">
        <v>295389016.16000003</v>
      </c>
      <c r="H92" s="55"/>
      <c r="I92" s="13" t="s">
        <v>3170</v>
      </c>
      <c r="J92" s="11"/>
      <c r="K92" s="52">
        <v>0</v>
      </c>
      <c r="L92" s="53">
        <v>1525914924.6900001</v>
      </c>
      <c r="M92" s="54">
        <v>1220922178.78</v>
      </c>
      <c r="N92" s="6"/>
    </row>
    <row r="93" spans="2:14">
      <c r="B93" s="1"/>
      <c r="C93" s="14" t="s">
        <v>3171</v>
      </c>
      <c r="D93" s="12"/>
      <c r="E93" s="56">
        <v>0</v>
      </c>
      <c r="F93" s="57">
        <v>1076792493.02</v>
      </c>
      <c r="G93" s="58">
        <v>401768162.75999999</v>
      </c>
      <c r="H93" s="55"/>
      <c r="I93" s="14" t="s">
        <v>3172</v>
      </c>
      <c r="J93" s="12"/>
      <c r="K93" s="56">
        <v>8307170706.5299997</v>
      </c>
      <c r="L93" s="57">
        <v>33267813741.369999</v>
      </c>
      <c r="M93" s="58">
        <v>3395575167.71</v>
      </c>
      <c r="N93" s="6"/>
    </row>
    <row r="94" spans="2:14">
      <c r="B94" s="1"/>
      <c r="C94" s="13" t="s">
        <v>3173</v>
      </c>
      <c r="D94" s="11"/>
      <c r="E94" s="52">
        <v>7688000</v>
      </c>
      <c r="F94" s="53">
        <v>277816310.23000002</v>
      </c>
      <c r="G94" s="54">
        <v>237052319.72999999</v>
      </c>
      <c r="H94" s="55"/>
      <c r="I94" s="13" t="s">
        <v>3174</v>
      </c>
      <c r="J94" s="11"/>
      <c r="K94" s="52">
        <v>915340957.13</v>
      </c>
      <c r="L94" s="53">
        <v>16805351157.51</v>
      </c>
      <c r="M94" s="54">
        <v>5960741282.8999996</v>
      </c>
      <c r="N94" s="6"/>
    </row>
    <row r="95" spans="2:14" ht="25.5" customHeight="1">
      <c r="B95" s="1"/>
      <c r="C95" s="14" t="s">
        <v>3175</v>
      </c>
      <c r="D95" s="12"/>
      <c r="E95" s="56">
        <v>9036049.6199999992</v>
      </c>
      <c r="F95" s="57">
        <v>48282991.399999999</v>
      </c>
      <c r="G95" s="58">
        <v>890552793.55999994</v>
      </c>
      <c r="H95" s="55"/>
      <c r="I95" s="14" t="s">
        <v>3176</v>
      </c>
      <c r="J95" s="12"/>
      <c r="K95" s="56">
        <v>44603601769.220001</v>
      </c>
      <c r="L95" s="57">
        <v>15316440187.68</v>
      </c>
      <c r="M95" s="58">
        <v>5826932039.8000002</v>
      </c>
      <c r="N95" s="6"/>
    </row>
    <row r="96" spans="2:14">
      <c r="B96" s="1"/>
      <c r="C96" s="13" t="s">
        <v>3177</v>
      </c>
      <c r="D96" s="11"/>
      <c r="E96" s="52">
        <v>0</v>
      </c>
      <c r="F96" s="53">
        <v>31379389.800000001</v>
      </c>
      <c r="G96" s="54">
        <v>283829779.95999998</v>
      </c>
      <c r="H96" s="55"/>
      <c r="I96" s="13" t="s">
        <v>3178</v>
      </c>
      <c r="J96" s="11"/>
      <c r="K96" s="52">
        <v>1751079496.97</v>
      </c>
      <c r="L96" s="53">
        <v>2370576773.8899999</v>
      </c>
      <c r="M96" s="54">
        <v>5131381706.0600004</v>
      </c>
      <c r="N96" s="6"/>
    </row>
    <row r="97" spans="2:14" ht="38.25" customHeight="1">
      <c r="B97" s="1"/>
      <c r="C97" s="14" t="s">
        <v>3179</v>
      </c>
      <c r="D97" s="12"/>
      <c r="E97" s="56">
        <v>0</v>
      </c>
      <c r="F97" s="57">
        <v>0</v>
      </c>
      <c r="G97" s="58">
        <v>5080419.7699999996</v>
      </c>
      <c r="H97" s="55"/>
      <c r="I97" s="14" t="s">
        <v>3180</v>
      </c>
      <c r="J97" s="12"/>
      <c r="K97" s="56">
        <v>256594648.91999999</v>
      </c>
      <c r="L97" s="57">
        <v>190964358.22999999</v>
      </c>
      <c r="M97" s="58">
        <v>207986277.22999999</v>
      </c>
      <c r="N97" s="6"/>
    </row>
    <row r="98" spans="2:14" ht="38.25" customHeight="1">
      <c r="B98" s="1"/>
      <c r="C98" s="13" t="s">
        <v>3181</v>
      </c>
      <c r="D98" s="11"/>
      <c r="E98" s="52">
        <v>0</v>
      </c>
      <c r="F98" s="53">
        <v>0</v>
      </c>
      <c r="G98" s="54">
        <v>5036622.83</v>
      </c>
      <c r="H98" s="55"/>
      <c r="I98" s="13" t="s">
        <v>3182</v>
      </c>
      <c r="J98" s="11"/>
      <c r="K98" s="52">
        <v>317951615.01999998</v>
      </c>
      <c r="L98" s="53">
        <v>1432976928.29</v>
      </c>
      <c r="M98" s="54">
        <v>3704258777.6599998</v>
      </c>
      <c r="N98" s="6"/>
    </row>
    <row r="99" spans="2:14" ht="38.25" customHeight="1">
      <c r="B99" s="1"/>
      <c r="C99" s="14" t="s">
        <v>3183</v>
      </c>
      <c r="D99" s="12"/>
      <c r="E99" s="56">
        <v>0</v>
      </c>
      <c r="F99" s="57">
        <v>0</v>
      </c>
      <c r="G99" s="58">
        <v>0</v>
      </c>
      <c r="H99" s="55"/>
      <c r="I99" s="14" t="s">
        <v>3184</v>
      </c>
      <c r="J99" s="12"/>
      <c r="K99" s="56">
        <v>493765828.73000002</v>
      </c>
      <c r="L99" s="57">
        <v>713611243.83000004</v>
      </c>
      <c r="M99" s="58">
        <v>842115944.58000004</v>
      </c>
      <c r="N99" s="6"/>
    </row>
    <row r="100" spans="2:14" ht="25.5" customHeight="1">
      <c r="B100" s="1"/>
      <c r="C100" s="13" t="s">
        <v>3185</v>
      </c>
      <c r="D100" s="11"/>
      <c r="E100" s="52">
        <v>0</v>
      </c>
      <c r="F100" s="53">
        <v>0</v>
      </c>
      <c r="G100" s="54">
        <v>0</v>
      </c>
      <c r="H100" s="55"/>
      <c r="I100" s="13" t="s">
        <v>3186</v>
      </c>
      <c r="J100" s="11"/>
      <c r="K100" s="52">
        <v>682767404.29999995</v>
      </c>
      <c r="L100" s="53">
        <v>33024243.539999999</v>
      </c>
      <c r="M100" s="54">
        <v>377020706.58999997</v>
      </c>
      <c r="N100" s="6"/>
    </row>
    <row r="101" spans="2:14">
      <c r="B101" s="1"/>
      <c r="C101" s="14" t="s">
        <v>3187</v>
      </c>
      <c r="D101" s="12"/>
      <c r="E101" s="56">
        <v>2150145155.3800001</v>
      </c>
      <c r="F101" s="57">
        <v>10978981.359999999</v>
      </c>
      <c r="G101" s="58">
        <v>2576270.0299999998</v>
      </c>
      <c r="H101" s="55"/>
      <c r="I101" s="14" t="s">
        <v>3188</v>
      </c>
      <c r="J101" s="12"/>
      <c r="K101" s="56">
        <v>2303517744.21</v>
      </c>
      <c r="L101" s="57">
        <v>13484854339.059999</v>
      </c>
      <c r="M101" s="58">
        <v>693979320.15999997</v>
      </c>
      <c r="N101" s="6"/>
    </row>
    <row r="102" spans="2:14">
      <c r="B102" s="1"/>
      <c r="C102" s="13" t="s">
        <v>3189</v>
      </c>
      <c r="D102" s="11"/>
      <c r="E102" s="52">
        <v>947845600429.58997</v>
      </c>
      <c r="F102" s="53">
        <v>174645982591.56</v>
      </c>
      <c r="G102" s="54">
        <v>213374821615.57001</v>
      </c>
      <c r="H102" s="55"/>
      <c r="I102" s="13" t="s">
        <v>3190</v>
      </c>
      <c r="J102" s="11"/>
      <c r="K102" s="52">
        <v>608441737.32000005</v>
      </c>
      <c r="L102" s="53">
        <v>6255425571.5100002</v>
      </c>
      <c r="M102" s="54">
        <v>3816204.75</v>
      </c>
      <c r="N102" s="6"/>
    </row>
    <row r="103" spans="2:14">
      <c r="B103" s="1"/>
      <c r="C103" s="14" t="s">
        <v>3191</v>
      </c>
      <c r="D103" s="12"/>
      <c r="E103" s="56">
        <v>227253356.36000001</v>
      </c>
      <c r="F103" s="57">
        <v>45484982.130000003</v>
      </c>
      <c r="G103" s="58">
        <v>216367164.94</v>
      </c>
      <c r="H103" s="55"/>
      <c r="I103" s="14" t="s">
        <v>3192</v>
      </c>
      <c r="J103" s="12"/>
      <c r="K103" s="56">
        <v>946697130.82000005</v>
      </c>
      <c r="L103" s="57">
        <v>1004734700.6900001</v>
      </c>
      <c r="M103" s="58">
        <v>378075918.74000001</v>
      </c>
      <c r="N103" s="6"/>
    </row>
    <row r="104" spans="2:14">
      <c r="B104" s="1"/>
      <c r="C104" s="13" t="s">
        <v>3193</v>
      </c>
      <c r="D104" s="11"/>
      <c r="E104" s="52">
        <v>58648778837.82</v>
      </c>
      <c r="F104" s="53">
        <v>0</v>
      </c>
      <c r="G104" s="54">
        <v>8415579.6799999997</v>
      </c>
      <c r="H104" s="55"/>
      <c r="I104" s="13" t="s">
        <v>3194</v>
      </c>
      <c r="J104" s="11"/>
      <c r="K104" s="52">
        <v>35946271.289999999</v>
      </c>
      <c r="L104" s="53">
        <v>3951094.84</v>
      </c>
      <c r="M104" s="54">
        <v>7966117.7000000002</v>
      </c>
      <c r="N104" s="6"/>
    </row>
    <row r="105" spans="2:14">
      <c r="B105" s="1"/>
      <c r="C105" s="14" t="s">
        <v>3195</v>
      </c>
      <c r="D105" s="12"/>
      <c r="E105" s="56">
        <v>1357936672.3699999</v>
      </c>
      <c r="F105" s="57">
        <v>1250881457.6300001</v>
      </c>
      <c r="G105" s="58">
        <v>562316942.35000002</v>
      </c>
      <c r="H105" s="55"/>
      <c r="I105" s="14" t="s">
        <v>3196</v>
      </c>
      <c r="J105" s="12"/>
      <c r="K105" s="56">
        <v>493914720.99000001</v>
      </c>
      <c r="L105" s="57">
        <v>4576173873.4300003</v>
      </c>
      <c r="M105" s="58">
        <v>113898058.95</v>
      </c>
      <c r="N105" s="6"/>
    </row>
    <row r="106" spans="2:14">
      <c r="B106" s="1"/>
      <c r="C106" s="13" t="s">
        <v>3197</v>
      </c>
      <c r="D106" s="11"/>
      <c r="E106" s="52">
        <v>54902781099.25</v>
      </c>
      <c r="F106" s="53">
        <v>31894.86</v>
      </c>
      <c r="G106" s="54">
        <v>9377764.4700000007</v>
      </c>
      <c r="H106" s="55"/>
      <c r="I106" s="13" t="s">
        <v>3198</v>
      </c>
      <c r="J106" s="11"/>
      <c r="K106" s="52">
        <v>218517883.78999999</v>
      </c>
      <c r="L106" s="53">
        <v>1644569098.5899999</v>
      </c>
      <c r="M106" s="54">
        <v>190223020.02000001</v>
      </c>
      <c r="N106" s="6"/>
    </row>
    <row r="107" spans="2:14">
      <c r="B107" s="1"/>
      <c r="C107" s="14" t="s">
        <v>3199</v>
      </c>
      <c r="D107" s="12"/>
      <c r="E107" s="56">
        <v>817158266.46000004</v>
      </c>
      <c r="F107" s="57">
        <v>919232621.37</v>
      </c>
      <c r="G107" s="58">
        <v>867370327.52999997</v>
      </c>
      <c r="H107" s="55"/>
      <c r="I107" s="14" t="s">
        <v>3200</v>
      </c>
      <c r="J107" s="12"/>
      <c r="K107" s="56">
        <v>7409309968.9700003</v>
      </c>
      <c r="L107" s="57">
        <v>4714854683.9300003</v>
      </c>
      <c r="M107" s="58">
        <v>56892331466.459999</v>
      </c>
      <c r="N107" s="6"/>
    </row>
    <row r="108" spans="2:14">
      <c r="B108" s="1"/>
      <c r="C108" s="13" t="s">
        <v>3201</v>
      </c>
      <c r="D108" s="11"/>
      <c r="E108" s="52">
        <v>178373637.11000001</v>
      </c>
      <c r="F108" s="53">
        <v>609200818.92999995</v>
      </c>
      <c r="G108" s="54">
        <v>26780228.34</v>
      </c>
      <c r="H108" s="55"/>
      <c r="I108" s="13" t="s">
        <v>3202</v>
      </c>
      <c r="J108" s="11"/>
      <c r="K108" s="52">
        <v>2900376320.6700001</v>
      </c>
      <c r="L108" s="53">
        <v>2158447084.3899999</v>
      </c>
      <c r="M108" s="54">
        <v>20492509929.5</v>
      </c>
      <c r="N108" s="6"/>
    </row>
    <row r="109" spans="2:14">
      <c r="B109" s="1"/>
      <c r="C109" s="14" t="s">
        <v>3203</v>
      </c>
      <c r="D109" s="12"/>
      <c r="E109" s="56">
        <v>8152054795.0900002</v>
      </c>
      <c r="F109" s="57">
        <v>984706809.76999998</v>
      </c>
      <c r="G109" s="58">
        <v>282625917.07999998</v>
      </c>
      <c r="H109" s="55"/>
      <c r="I109" s="14" t="s">
        <v>3204</v>
      </c>
      <c r="J109" s="12"/>
      <c r="K109" s="56">
        <v>450000</v>
      </c>
      <c r="L109" s="57">
        <v>633868274.63</v>
      </c>
      <c r="M109" s="58">
        <v>25850817059.5</v>
      </c>
      <c r="N109" s="6"/>
    </row>
    <row r="110" spans="2:14">
      <c r="B110" s="1"/>
      <c r="C110" s="13" t="s">
        <v>3205</v>
      </c>
      <c r="D110" s="11"/>
      <c r="E110" s="52">
        <v>416344617.58999997</v>
      </c>
      <c r="F110" s="53">
        <v>272126035.16000003</v>
      </c>
      <c r="G110" s="54">
        <v>17273760.41</v>
      </c>
      <c r="H110" s="55"/>
      <c r="I110" s="13" t="s">
        <v>3206</v>
      </c>
      <c r="J110" s="11"/>
      <c r="K110" s="52">
        <v>583250668.95000005</v>
      </c>
      <c r="L110" s="53">
        <v>294230133.99000001</v>
      </c>
      <c r="M110" s="54">
        <v>1633568940.4000001</v>
      </c>
      <c r="N110" s="6"/>
    </row>
    <row r="111" spans="2:14">
      <c r="B111" s="1"/>
      <c r="C111" s="14" t="s">
        <v>3207</v>
      </c>
      <c r="D111" s="12"/>
      <c r="E111" s="56">
        <v>428844788.19</v>
      </c>
      <c r="F111" s="57">
        <v>1304275977.99</v>
      </c>
      <c r="G111" s="58">
        <v>17992702.609999999</v>
      </c>
      <c r="H111" s="55"/>
      <c r="I111" s="14" t="s">
        <v>3208</v>
      </c>
      <c r="J111" s="12"/>
      <c r="K111" s="56">
        <v>735902390.45000005</v>
      </c>
      <c r="L111" s="57">
        <v>1016545472.04</v>
      </c>
      <c r="M111" s="58">
        <v>6147721522.5600004</v>
      </c>
      <c r="N111" s="6"/>
    </row>
    <row r="112" spans="2:14" ht="25.5" customHeight="1">
      <c r="B112" s="1"/>
      <c r="C112" s="13" t="s">
        <v>3209</v>
      </c>
      <c r="D112" s="11"/>
      <c r="E112" s="52">
        <v>0</v>
      </c>
      <c r="F112" s="53">
        <v>58879.88</v>
      </c>
      <c r="G112" s="54">
        <v>11278571.4</v>
      </c>
      <c r="H112" s="55"/>
      <c r="I112" s="13" t="s">
        <v>3210</v>
      </c>
      <c r="J112" s="11"/>
      <c r="K112" s="52">
        <v>3189330588.9000001</v>
      </c>
      <c r="L112" s="53">
        <v>611763718.88</v>
      </c>
      <c r="M112" s="54">
        <v>2767714014.5</v>
      </c>
      <c r="N112" s="6"/>
    </row>
    <row r="113" spans="2:14">
      <c r="B113" s="1"/>
      <c r="C113" s="14" t="s">
        <v>3211</v>
      </c>
      <c r="D113" s="12"/>
      <c r="E113" s="56">
        <v>0</v>
      </c>
      <c r="F113" s="57">
        <v>0</v>
      </c>
      <c r="G113" s="58">
        <v>121346.96</v>
      </c>
      <c r="H113" s="55"/>
      <c r="I113" s="14" t="s">
        <v>3212</v>
      </c>
      <c r="J113" s="12"/>
      <c r="K113" s="56">
        <v>21506500</v>
      </c>
      <c r="L113" s="57">
        <v>1573868363.22</v>
      </c>
      <c r="M113" s="58">
        <v>2482682074.6799998</v>
      </c>
      <c r="N113" s="6"/>
    </row>
    <row r="114" spans="2:14" ht="25.5" customHeight="1">
      <c r="B114" s="1"/>
      <c r="C114" s="13" t="s">
        <v>3213</v>
      </c>
      <c r="D114" s="11"/>
      <c r="E114" s="52">
        <v>0</v>
      </c>
      <c r="F114" s="53">
        <v>0</v>
      </c>
      <c r="G114" s="54">
        <v>0</v>
      </c>
      <c r="H114" s="55"/>
      <c r="I114" s="13" t="s">
        <v>3214</v>
      </c>
      <c r="J114" s="11"/>
      <c r="K114" s="52">
        <v>0</v>
      </c>
      <c r="L114" s="53">
        <v>5365165.62</v>
      </c>
      <c r="M114" s="54">
        <v>21852234.219999999</v>
      </c>
      <c r="N114" s="6"/>
    </row>
    <row r="115" spans="2:14">
      <c r="B115" s="1"/>
      <c r="C115" s="14" t="s">
        <v>3215</v>
      </c>
      <c r="D115" s="12"/>
      <c r="E115" s="56">
        <v>21655723645.41</v>
      </c>
      <c r="F115" s="57">
        <v>13125394202.809999</v>
      </c>
      <c r="G115" s="58">
        <v>33007195552.169998</v>
      </c>
      <c r="H115" s="55"/>
      <c r="I115" s="14" t="s">
        <v>3216</v>
      </c>
      <c r="J115" s="12"/>
      <c r="K115" s="56">
        <v>2714500</v>
      </c>
      <c r="L115" s="57">
        <v>1077608279.75</v>
      </c>
      <c r="M115" s="58">
        <v>1464962677.04</v>
      </c>
      <c r="N115" s="6"/>
    </row>
    <row r="116" spans="2:14" ht="25.5" customHeight="1">
      <c r="B116" s="1"/>
      <c r="C116" s="13" t="s">
        <v>3217</v>
      </c>
      <c r="D116" s="11"/>
      <c r="E116" s="52">
        <v>19606363.48</v>
      </c>
      <c r="F116" s="53">
        <v>343054583.95999998</v>
      </c>
      <c r="G116" s="54">
        <v>572431334.90999997</v>
      </c>
      <c r="H116" s="55"/>
      <c r="I116" s="13" t="s">
        <v>3218</v>
      </c>
      <c r="J116" s="11"/>
      <c r="K116" s="52">
        <v>0</v>
      </c>
      <c r="L116" s="53">
        <v>313833378.82999998</v>
      </c>
      <c r="M116" s="54">
        <v>290960084.94</v>
      </c>
      <c r="N116" s="6"/>
    </row>
    <row r="117" spans="2:14">
      <c r="B117" s="1"/>
      <c r="C117" s="14" t="s">
        <v>3219</v>
      </c>
      <c r="D117" s="12"/>
      <c r="E117" s="56">
        <v>2010678538.1099999</v>
      </c>
      <c r="F117" s="57">
        <v>2110818018.95</v>
      </c>
      <c r="G117" s="58">
        <v>4121257766.4000001</v>
      </c>
      <c r="H117" s="55"/>
      <c r="I117" s="14" t="s">
        <v>3220</v>
      </c>
      <c r="J117" s="12"/>
      <c r="K117" s="56">
        <v>18792000</v>
      </c>
      <c r="L117" s="57">
        <v>177061539.02000001</v>
      </c>
      <c r="M117" s="58">
        <v>704907078.48000002</v>
      </c>
      <c r="N117" s="6"/>
    </row>
    <row r="118" spans="2:14">
      <c r="B118" s="1"/>
      <c r="C118" s="13" t="s">
        <v>3221</v>
      </c>
      <c r="D118" s="11"/>
      <c r="E118" s="52">
        <v>1410934382.99</v>
      </c>
      <c r="F118" s="53">
        <v>2192240278.21</v>
      </c>
      <c r="G118" s="54">
        <v>1121977306.05</v>
      </c>
      <c r="H118" s="55"/>
      <c r="I118" s="13" t="s">
        <v>3222</v>
      </c>
      <c r="J118" s="11"/>
      <c r="K118" s="52">
        <v>514804045.16000003</v>
      </c>
      <c r="L118" s="53">
        <v>2131822442.1900001</v>
      </c>
      <c r="M118" s="54">
        <v>15098860051.540001</v>
      </c>
      <c r="N118" s="6"/>
    </row>
    <row r="119" spans="2:14" ht="25.5" customHeight="1">
      <c r="B119" s="1"/>
      <c r="C119" s="14" t="s">
        <v>3223</v>
      </c>
      <c r="D119" s="12"/>
      <c r="E119" s="56">
        <v>455243722.74000001</v>
      </c>
      <c r="F119" s="57">
        <v>3007428125.3499999</v>
      </c>
      <c r="G119" s="58">
        <v>2591719457.0500002</v>
      </c>
      <c r="H119" s="55"/>
      <c r="I119" s="14" t="s">
        <v>3224</v>
      </c>
      <c r="J119" s="12"/>
      <c r="K119" s="56">
        <v>0</v>
      </c>
      <c r="L119" s="57">
        <v>215289809.49000001</v>
      </c>
      <c r="M119" s="58">
        <v>165676819.00999999</v>
      </c>
      <c r="N119" s="6"/>
    </row>
    <row r="120" spans="2:14">
      <c r="B120" s="1"/>
      <c r="C120" s="13" t="s">
        <v>3225</v>
      </c>
      <c r="D120" s="11"/>
      <c r="E120" s="52">
        <v>264851441.22</v>
      </c>
      <c r="F120" s="53">
        <v>409967325.05000001</v>
      </c>
      <c r="G120" s="54">
        <v>1014894838.97</v>
      </c>
      <c r="H120" s="55"/>
      <c r="I120" s="13" t="s">
        <v>3226</v>
      </c>
      <c r="J120" s="11"/>
      <c r="K120" s="52">
        <v>514804045.16000003</v>
      </c>
      <c r="L120" s="53">
        <v>723048466.19000006</v>
      </c>
      <c r="M120" s="54">
        <v>11464056621.15</v>
      </c>
      <c r="N120" s="6"/>
    </row>
    <row r="121" spans="2:14">
      <c r="B121" s="1"/>
      <c r="C121" s="14" t="s">
        <v>3227</v>
      </c>
      <c r="D121" s="12"/>
      <c r="E121" s="56">
        <v>2149226439.54</v>
      </c>
      <c r="F121" s="57">
        <v>4362832755.79</v>
      </c>
      <c r="G121" s="58">
        <v>7246559552.0500002</v>
      </c>
      <c r="H121" s="55"/>
      <c r="I121" s="14" t="s">
        <v>3228</v>
      </c>
      <c r="J121" s="12"/>
      <c r="K121" s="56">
        <v>0</v>
      </c>
      <c r="L121" s="57">
        <v>515338580.56</v>
      </c>
      <c r="M121" s="58">
        <v>1708065919.8499999</v>
      </c>
      <c r="N121" s="6"/>
    </row>
    <row r="122" spans="2:14">
      <c r="B122" s="1"/>
      <c r="C122" s="13" t="s">
        <v>3229</v>
      </c>
      <c r="D122" s="11"/>
      <c r="E122" s="52">
        <v>9685222689.7600002</v>
      </c>
      <c r="F122" s="53">
        <v>12645440845.01</v>
      </c>
      <c r="G122" s="54">
        <v>4924997880.9499998</v>
      </c>
      <c r="H122" s="55"/>
      <c r="I122" s="13" t="s">
        <v>3230</v>
      </c>
      <c r="J122" s="11"/>
      <c r="K122" s="52">
        <v>0</v>
      </c>
      <c r="L122" s="53">
        <v>678145585.95000005</v>
      </c>
      <c r="M122" s="54">
        <v>1761060691.53</v>
      </c>
      <c r="N122" s="6"/>
    </row>
    <row r="123" spans="2:14">
      <c r="B123" s="1"/>
      <c r="C123" s="14" t="s">
        <v>3231</v>
      </c>
      <c r="D123" s="12"/>
      <c r="E123" s="56">
        <v>7689</v>
      </c>
      <c r="F123" s="57">
        <v>3740349.11</v>
      </c>
      <c r="G123" s="58">
        <v>16352089.300000001</v>
      </c>
      <c r="H123" s="55"/>
      <c r="I123" s="14" t="s">
        <v>3232</v>
      </c>
      <c r="J123" s="12"/>
      <c r="K123" s="56">
        <v>4573959781.6599998</v>
      </c>
      <c r="L123" s="57">
        <v>4365814287.1499996</v>
      </c>
      <c r="M123" s="58">
        <v>5703065755.1999998</v>
      </c>
      <c r="N123" s="6"/>
    </row>
    <row r="124" spans="2:14">
      <c r="B124" s="1"/>
      <c r="C124" s="13" t="s">
        <v>3233</v>
      </c>
      <c r="D124" s="11"/>
      <c r="E124" s="52">
        <v>28328505749.810001</v>
      </c>
      <c r="F124" s="53">
        <v>69580243437.270004</v>
      </c>
      <c r="G124" s="54">
        <v>125444478645.42999</v>
      </c>
      <c r="H124" s="55"/>
      <c r="I124" s="13" t="s">
        <v>3234</v>
      </c>
      <c r="J124" s="11"/>
      <c r="K124" s="52">
        <v>725310646.60000002</v>
      </c>
      <c r="L124" s="53">
        <v>680334411.76999998</v>
      </c>
      <c r="M124" s="54">
        <v>2599753316.6300001</v>
      </c>
      <c r="N124" s="6"/>
    </row>
    <row r="125" spans="2:14" ht="25.5" customHeight="1">
      <c r="B125" s="1"/>
      <c r="C125" s="14" t="s">
        <v>3235</v>
      </c>
      <c r="D125" s="12"/>
      <c r="E125" s="56">
        <v>7023179543.4099998</v>
      </c>
      <c r="F125" s="57">
        <v>5407571818.3500004</v>
      </c>
      <c r="G125" s="58">
        <v>3470163175.6399999</v>
      </c>
      <c r="H125" s="55"/>
      <c r="I125" s="14" t="s">
        <v>3236</v>
      </c>
      <c r="J125" s="12"/>
      <c r="K125" s="56">
        <v>298030282.33999997</v>
      </c>
      <c r="L125" s="57">
        <v>809559823.39999998</v>
      </c>
      <c r="M125" s="58">
        <v>1001950477.91</v>
      </c>
      <c r="N125" s="6"/>
    </row>
    <row r="126" spans="2:14">
      <c r="B126" s="1"/>
      <c r="C126" s="13" t="s">
        <v>3237</v>
      </c>
      <c r="D126" s="11"/>
      <c r="E126" s="52">
        <v>0</v>
      </c>
      <c r="F126" s="53">
        <v>8381685213.4700003</v>
      </c>
      <c r="G126" s="54">
        <v>3398226809.5999999</v>
      </c>
      <c r="H126" s="55"/>
      <c r="I126" s="13" t="s">
        <v>3238</v>
      </c>
      <c r="J126" s="11"/>
      <c r="K126" s="52">
        <v>6969406.1200000001</v>
      </c>
      <c r="L126" s="53">
        <v>40914841.909999996</v>
      </c>
      <c r="M126" s="54">
        <v>128901713.8</v>
      </c>
      <c r="N126" s="6"/>
    </row>
    <row r="127" spans="2:14">
      <c r="B127" s="1"/>
      <c r="C127" s="14" t="s">
        <v>3239</v>
      </c>
      <c r="D127" s="12"/>
      <c r="E127" s="56">
        <v>0</v>
      </c>
      <c r="F127" s="57">
        <v>0</v>
      </c>
      <c r="G127" s="58">
        <v>40489189.909999996</v>
      </c>
      <c r="H127" s="55"/>
      <c r="I127" s="14" t="s">
        <v>3240</v>
      </c>
      <c r="J127" s="12"/>
      <c r="K127" s="56">
        <v>2035990413.29</v>
      </c>
      <c r="L127" s="57">
        <v>1275415959.6099999</v>
      </c>
      <c r="M127" s="58">
        <v>76958224.310000002</v>
      </c>
      <c r="N127" s="6"/>
    </row>
    <row r="128" spans="2:14">
      <c r="B128" s="1"/>
      <c r="C128" s="13" t="s">
        <v>3241</v>
      </c>
      <c r="D128" s="11"/>
      <c r="E128" s="52">
        <v>14323094611.940001</v>
      </c>
      <c r="F128" s="53">
        <v>141326383.55000001</v>
      </c>
      <c r="G128" s="54">
        <v>58756982.329999998</v>
      </c>
      <c r="H128" s="55"/>
      <c r="I128" s="13" t="s">
        <v>3242</v>
      </c>
      <c r="J128" s="11"/>
      <c r="K128" s="52">
        <v>0</v>
      </c>
      <c r="L128" s="53">
        <v>638007.79</v>
      </c>
      <c r="M128" s="54">
        <v>91550.73</v>
      </c>
      <c r="N128" s="6"/>
    </row>
    <row r="129" spans="2:14">
      <c r="B129" s="1"/>
      <c r="C129" s="14" t="s">
        <v>3243</v>
      </c>
      <c r="D129" s="12"/>
      <c r="E129" s="56">
        <v>5158808691.1599998</v>
      </c>
      <c r="F129" s="57">
        <v>8008620958.46</v>
      </c>
      <c r="G129" s="58">
        <v>5401764432.6499996</v>
      </c>
      <c r="H129" s="55"/>
      <c r="I129" s="14" t="s">
        <v>3244</v>
      </c>
      <c r="J129" s="12"/>
      <c r="K129" s="56">
        <v>1303444388.9400001</v>
      </c>
      <c r="L129" s="57">
        <v>1397090690.0599999</v>
      </c>
      <c r="M129" s="58">
        <v>802496220.79999995</v>
      </c>
      <c r="N129" s="6"/>
    </row>
    <row r="130" spans="2:14">
      <c r="B130" s="1"/>
      <c r="C130" s="13" t="s">
        <v>3245</v>
      </c>
      <c r="D130" s="11"/>
      <c r="E130" s="52">
        <v>270359881.08999997</v>
      </c>
      <c r="F130" s="53">
        <v>7320891345.6199999</v>
      </c>
      <c r="G130" s="54">
        <v>5788222600.4799995</v>
      </c>
      <c r="H130" s="55"/>
      <c r="I130" s="13" t="s">
        <v>3246</v>
      </c>
      <c r="J130" s="11"/>
      <c r="K130" s="52">
        <v>204214644.37</v>
      </c>
      <c r="L130" s="53">
        <v>161860552.61000001</v>
      </c>
      <c r="M130" s="54">
        <v>1092914251.02</v>
      </c>
      <c r="N130" s="6"/>
    </row>
    <row r="131" spans="2:14">
      <c r="B131" s="1"/>
      <c r="C131" s="14" t="s">
        <v>3247</v>
      </c>
      <c r="D131" s="12"/>
      <c r="E131" s="56">
        <v>35069370922.75</v>
      </c>
      <c r="F131" s="57">
        <v>1855506070.5799999</v>
      </c>
      <c r="G131" s="58">
        <v>1682781862.6099999</v>
      </c>
      <c r="H131" s="55"/>
      <c r="I131" s="14" t="s">
        <v>3248</v>
      </c>
      <c r="J131" s="12"/>
      <c r="K131" s="56">
        <v>6949995604.75</v>
      </c>
      <c r="L131" s="57">
        <v>3652811749.9299998</v>
      </c>
      <c r="M131" s="58">
        <v>303585826.05000001</v>
      </c>
      <c r="N131" s="6"/>
    </row>
    <row r="132" spans="2:14">
      <c r="B132" s="1"/>
      <c r="C132" s="13" t="s">
        <v>3249</v>
      </c>
      <c r="D132" s="11"/>
      <c r="E132" s="52">
        <v>1111084207.27</v>
      </c>
      <c r="F132" s="53">
        <v>2527104096.7199998</v>
      </c>
      <c r="G132" s="54">
        <v>1109973617.6300001</v>
      </c>
      <c r="H132" s="55"/>
      <c r="I132" s="13" t="s">
        <v>3250</v>
      </c>
      <c r="J132" s="11"/>
      <c r="K132" s="52">
        <v>2220150192.6900001</v>
      </c>
      <c r="L132" s="53">
        <v>1638338252.3199999</v>
      </c>
      <c r="M132" s="54">
        <v>1412360.95</v>
      </c>
      <c r="N132" s="6"/>
    </row>
    <row r="133" spans="2:14">
      <c r="B133" s="1"/>
      <c r="C133" s="14" t="s">
        <v>3251</v>
      </c>
      <c r="D133" s="12"/>
      <c r="E133" s="56">
        <v>92851936121.119995</v>
      </c>
      <c r="F133" s="57">
        <v>0</v>
      </c>
      <c r="G133" s="58">
        <v>788821.12</v>
      </c>
      <c r="H133" s="55"/>
      <c r="I133" s="14" t="s">
        <v>3252</v>
      </c>
      <c r="J133" s="12"/>
      <c r="K133" s="56">
        <v>2249087373.5700002</v>
      </c>
      <c r="L133" s="57">
        <v>287030007.56</v>
      </c>
      <c r="M133" s="58">
        <v>111381959.44</v>
      </c>
      <c r="N133" s="6"/>
    </row>
    <row r="134" spans="2:14">
      <c r="B134" s="1"/>
      <c r="C134" s="13" t="s">
        <v>3253</v>
      </c>
      <c r="D134" s="11"/>
      <c r="E134" s="52">
        <v>336192411345.41998</v>
      </c>
      <c r="F134" s="53">
        <v>0</v>
      </c>
      <c r="G134" s="54">
        <v>2832879.36</v>
      </c>
      <c r="H134" s="55"/>
      <c r="I134" s="13" t="s">
        <v>3254</v>
      </c>
      <c r="J134" s="11"/>
      <c r="K134" s="52">
        <v>29914401.489999998</v>
      </c>
      <c r="L134" s="53">
        <v>378790924.54000002</v>
      </c>
      <c r="M134" s="54">
        <v>36757974.909999996</v>
      </c>
      <c r="N134" s="6"/>
    </row>
    <row r="135" spans="2:14">
      <c r="B135" s="1"/>
      <c r="C135" s="14" t="s">
        <v>3255</v>
      </c>
      <c r="D135" s="12"/>
      <c r="E135" s="56">
        <v>30763173661.25</v>
      </c>
      <c r="F135" s="57">
        <v>0</v>
      </c>
      <c r="G135" s="58">
        <v>0</v>
      </c>
      <c r="H135" s="55"/>
      <c r="I135" s="14" t="s">
        <v>3256</v>
      </c>
      <c r="J135" s="12"/>
      <c r="K135" s="56">
        <v>1971049886.21</v>
      </c>
      <c r="L135" s="57">
        <v>762876363.14999998</v>
      </c>
      <c r="M135" s="58">
        <v>88487785.950000003</v>
      </c>
      <c r="N135" s="6"/>
    </row>
    <row r="136" spans="2:14">
      <c r="B136" s="1"/>
      <c r="C136" s="13" t="s">
        <v>3257</v>
      </c>
      <c r="D136" s="11"/>
      <c r="E136" s="52">
        <v>112928875973.99001</v>
      </c>
      <c r="F136" s="53">
        <v>0</v>
      </c>
      <c r="G136" s="54">
        <v>72684.34</v>
      </c>
      <c r="H136" s="55"/>
      <c r="I136" s="13" t="s">
        <v>3258</v>
      </c>
      <c r="J136" s="11"/>
      <c r="K136" s="52">
        <v>479793750.79000002</v>
      </c>
      <c r="L136" s="53">
        <v>585776202.36000001</v>
      </c>
      <c r="M136" s="54">
        <v>65545744.799999997</v>
      </c>
      <c r="N136" s="6"/>
    </row>
    <row r="137" spans="2:14">
      <c r="B137" s="1"/>
      <c r="C137" s="14" t="s">
        <v>3259</v>
      </c>
      <c r="D137" s="12"/>
      <c r="E137" s="56">
        <v>2782116290.2399998</v>
      </c>
      <c r="F137" s="57">
        <v>0</v>
      </c>
      <c r="G137" s="58">
        <v>0</v>
      </c>
      <c r="H137" s="55"/>
      <c r="I137" s="14" t="s">
        <v>3260</v>
      </c>
      <c r="J137" s="12"/>
      <c r="K137" s="56">
        <v>20904721045.82</v>
      </c>
      <c r="L137" s="57">
        <v>6764397875.3299999</v>
      </c>
      <c r="M137" s="58">
        <v>3801560217.6999998</v>
      </c>
      <c r="N137" s="6"/>
    </row>
    <row r="138" spans="2:14">
      <c r="B138" s="1"/>
      <c r="C138" s="13" t="s">
        <v>3261</v>
      </c>
      <c r="D138" s="11"/>
      <c r="E138" s="52">
        <v>31497100765.32</v>
      </c>
      <c r="F138" s="53">
        <v>0</v>
      </c>
      <c r="G138" s="54">
        <v>1952</v>
      </c>
      <c r="H138" s="55"/>
      <c r="I138" s="13" t="s">
        <v>3262</v>
      </c>
      <c r="J138" s="11"/>
      <c r="K138" s="52">
        <v>4389465751.21</v>
      </c>
      <c r="L138" s="53">
        <v>160265767.78</v>
      </c>
      <c r="M138" s="54">
        <v>494923173.63999999</v>
      </c>
      <c r="N138" s="6"/>
    </row>
    <row r="139" spans="2:14">
      <c r="B139" s="1"/>
      <c r="C139" s="14" t="s">
        <v>3263</v>
      </c>
      <c r="D139" s="12"/>
      <c r="E139" s="56">
        <v>731405848.20000005</v>
      </c>
      <c r="F139" s="57">
        <v>1898461614.04</v>
      </c>
      <c r="G139" s="58">
        <v>8986981.3399999999</v>
      </c>
      <c r="H139" s="55"/>
      <c r="I139" s="14" t="s">
        <v>3264</v>
      </c>
      <c r="J139" s="12"/>
      <c r="K139" s="56">
        <v>417014902.06999999</v>
      </c>
      <c r="L139" s="57">
        <v>1167945276.3599999</v>
      </c>
      <c r="M139" s="58">
        <v>1408033771.5699999</v>
      </c>
      <c r="N139" s="6"/>
    </row>
    <row r="140" spans="2:14">
      <c r="B140" s="1"/>
      <c r="C140" s="13" t="s">
        <v>3265</v>
      </c>
      <c r="D140" s="11"/>
      <c r="E140" s="52">
        <v>2984697.14</v>
      </c>
      <c r="F140" s="53">
        <v>5320576.5</v>
      </c>
      <c r="G140" s="54">
        <v>41311494.450000003</v>
      </c>
      <c r="H140" s="55"/>
      <c r="I140" s="13" t="s">
        <v>3266</v>
      </c>
      <c r="J140" s="11"/>
      <c r="K140" s="52">
        <v>144125234.12</v>
      </c>
      <c r="L140" s="53">
        <v>72909659.140000001</v>
      </c>
      <c r="M140" s="54">
        <v>9309401.3800000008</v>
      </c>
      <c r="N140" s="6"/>
    </row>
    <row r="141" spans="2:14">
      <c r="B141" s="1"/>
      <c r="C141" s="14" t="s">
        <v>3267</v>
      </c>
      <c r="D141" s="12"/>
      <c r="E141" s="56">
        <v>978850763.21000004</v>
      </c>
      <c r="F141" s="57">
        <v>0</v>
      </c>
      <c r="G141" s="58">
        <v>0</v>
      </c>
      <c r="H141" s="55"/>
      <c r="I141" s="14" t="s">
        <v>3268</v>
      </c>
      <c r="J141" s="12"/>
      <c r="K141" s="56">
        <v>9875531497.0499992</v>
      </c>
      <c r="L141" s="57">
        <v>440792841.63</v>
      </c>
      <c r="M141" s="58">
        <v>530307379.93000001</v>
      </c>
      <c r="N141" s="6"/>
    </row>
    <row r="142" spans="2:14" ht="25.5" customHeight="1">
      <c r="B142" s="1"/>
      <c r="C142" s="13" t="s">
        <v>3269</v>
      </c>
      <c r="D142" s="11"/>
      <c r="E142" s="52">
        <v>0</v>
      </c>
      <c r="F142" s="53">
        <v>0</v>
      </c>
      <c r="G142" s="54">
        <v>15984712.4</v>
      </c>
      <c r="H142" s="55"/>
      <c r="I142" s="13" t="s">
        <v>3270</v>
      </c>
      <c r="J142" s="11"/>
      <c r="K142" s="52">
        <v>31337029.390000001</v>
      </c>
      <c r="L142" s="53">
        <v>164921292.37</v>
      </c>
      <c r="M142" s="54">
        <v>21054215.699999999</v>
      </c>
      <c r="N142" s="6"/>
    </row>
    <row r="143" spans="2:14">
      <c r="B143" s="1"/>
      <c r="C143" s="14" t="s">
        <v>3271</v>
      </c>
      <c r="D143" s="12"/>
      <c r="E143" s="56">
        <v>31623053009.049999</v>
      </c>
      <c r="F143" s="57">
        <v>7432079906.3500004</v>
      </c>
      <c r="G143" s="58">
        <v>3123506958.1300001</v>
      </c>
      <c r="H143" s="55"/>
      <c r="I143" s="14" t="s">
        <v>3272</v>
      </c>
      <c r="J143" s="12"/>
      <c r="K143" s="56">
        <v>5070559329.9399996</v>
      </c>
      <c r="L143" s="57">
        <v>4048436353.71</v>
      </c>
      <c r="M143" s="58">
        <v>956926651.39999998</v>
      </c>
      <c r="N143" s="6"/>
    </row>
    <row r="144" spans="2:14">
      <c r="B144" s="1"/>
      <c r="C144" s="13" t="s">
        <v>3273</v>
      </c>
      <c r="D144" s="11"/>
      <c r="E144" s="52">
        <v>1883228660.97</v>
      </c>
      <c r="F144" s="53">
        <v>6827747340.4300003</v>
      </c>
      <c r="G144" s="54">
        <v>4677307743.5600004</v>
      </c>
      <c r="H144" s="55"/>
      <c r="I144" s="13" t="s">
        <v>3274</v>
      </c>
      <c r="J144" s="11"/>
      <c r="K144" s="52">
        <v>976687302.03999996</v>
      </c>
      <c r="L144" s="53">
        <v>709126684.34000003</v>
      </c>
      <c r="M144" s="54">
        <v>381005624.07999998</v>
      </c>
      <c r="N144" s="6"/>
    </row>
    <row r="145" spans="2:14">
      <c r="B145" s="1"/>
      <c r="C145" s="14" t="s">
        <v>3275</v>
      </c>
      <c r="D145" s="12"/>
      <c r="E145" s="56">
        <v>51423506837.959999</v>
      </c>
      <c r="F145" s="57">
        <v>9626621145.0599995</v>
      </c>
      <c r="G145" s="58">
        <v>2133912292.8299999</v>
      </c>
      <c r="H145" s="55"/>
      <c r="I145" s="14" t="s">
        <v>3276</v>
      </c>
      <c r="J145" s="12"/>
      <c r="K145" s="56">
        <v>1860594547.73</v>
      </c>
      <c r="L145" s="57">
        <v>210652935.13</v>
      </c>
      <c r="M145" s="58">
        <v>26871178.27</v>
      </c>
      <c r="N145" s="6"/>
    </row>
    <row r="146" spans="2:14">
      <c r="B146" s="1"/>
      <c r="C146" s="13" t="s">
        <v>3277</v>
      </c>
      <c r="D146" s="11"/>
      <c r="E146" s="52">
        <v>12641501.939999999</v>
      </c>
      <c r="F146" s="53">
        <v>20332652.379999999</v>
      </c>
      <c r="G146" s="54">
        <v>28807010.469999999</v>
      </c>
      <c r="H146" s="55"/>
      <c r="I146" s="13" t="s">
        <v>3278</v>
      </c>
      <c r="J146" s="11"/>
      <c r="K146" s="52">
        <v>684611918.29999995</v>
      </c>
      <c r="L146" s="53">
        <v>79863395.930000007</v>
      </c>
      <c r="M146" s="54">
        <v>1758031.32</v>
      </c>
      <c r="N146" s="6"/>
    </row>
    <row r="147" spans="2:14">
      <c r="B147" s="1"/>
      <c r="C147" s="14" t="s">
        <v>3279</v>
      </c>
      <c r="D147" s="12"/>
      <c r="E147" s="56">
        <v>108890363.86</v>
      </c>
      <c r="F147" s="57">
        <v>10129272.359999999</v>
      </c>
      <c r="G147" s="58">
        <v>6265216.7599999998</v>
      </c>
      <c r="H147" s="55"/>
      <c r="I147" s="14" t="s">
        <v>3280</v>
      </c>
      <c r="J147" s="12"/>
      <c r="K147" s="56">
        <v>0</v>
      </c>
      <c r="L147" s="57">
        <v>224841.92</v>
      </c>
      <c r="M147" s="58">
        <v>222997.15</v>
      </c>
      <c r="N147" s="6"/>
    </row>
    <row r="148" spans="2:14">
      <c r="B148" s="1"/>
      <c r="C148" s="13" t="s">
        <v>3281</v>
      </c>
      <c r="D148" s="11"/>
      <c r="E148" s="52">
        <v>0</v>
      </c>
      <c r="F148" s="53">
        <v>25473928.93</v>
      </c>
      <c r="G148" s="54">
        <v>25321690.18</v>
      </c>
      <c r="H148" s="55"/>
      <c r="I148" s="13" t="s">
        <v>3282</v>
      </c>
      <c r="J148" s="11"/>
      <c r="K148" s="52">
        <v>610914272.13999999</v>
      </c>
      <c r="L148" s="53">
        <v>96425099.540000007</v>
      </c>
      <c r="M148" s="54">
        <v>1318092.72</v>
      </c>
      <c r="N148" s="6"/>
    </row>
    <row r="149" spans="2:14">
      <c r="B149" s="1"/>
      <c r="C149" s="14" t="s">
        <v>3283</v>
      </c>
      <c r="D149" s="12"/>
      <c r="E149" s="56">
        <v>0</v>
      </c>
      <c r="F149" s="57">
        <v>1989950869.53</v>
      </c>
      <c r="G149" s="58">
        <v>277557778.73000002</v>
      </c>
      <c r="H149" s="55"/>
      <c r="I149" s="14" t="s">
        <v>3284</v>
      </c>
      <c r="J149" s="12"/>
      <c r="K149" s="56">
        <v>565068357.28999996</v>
      </c>
      <c r="L149" s="57">
        <v>34139597.740000002</v>
      </c>
      <c r="M149" s="58">
        <v>23572057.079999998</v>
      </c>
      <c r="N149" s="6"/>
    </row>
    <row r="150" spans="2:14" ht="38.25" customHeight="1">
      <c r="B150" s="1"/>
      <c r="C150" s="13" t="s">
        <v>3285</v>
      </c>
      <c r="D150" s="11"/>
      <c r="E150" s="52">
        <v>11843138780.66</v>
      </c>
      <c r="F150" s="53">
        <v>19201708276.18</v>
      </c>
      <c r="G150" s="54">
        <v>4903393777.3299999</v>
      </c>
      <c r="H150" s="55"/>
      <c r="I150" s="13" t="s">
        <v>3286</v>
      </c>
      <c r="J150" s="11"/>
      <c r="K150" s="52">
        <v>1728597255.97</v>
      </c>
      <c r="L150" s="53">
        <v>882786830.36000001</v>
      </c>
      <c r="M150" s="54">
        <v>475744041.75</v>
      </c>
      <c r="N150" s="6"/>
    </row>
    <row r="151" spans="2:14" ht="25.5" customHeight="1">
      <c r="B151" s="1"/>
      <c r="C151" s="14" t="s">
        <v>3287</v>
      </c>
      <c r="D151" s="12"/>
      <c r="E151" s="56">
        <v>0</v>
      </c>
      <c r="F151" s="57">
        <v>2653863.9700000002</v>
      </c>
      <c r="G151" s="58">
        <v>15015402.880000001</v>
      </c>
      <c r="H151" s="55"/>
      <c r="I151" s="14" t="s">
        <v>3288</v>
      </c>
      <c r="J151" s="12"/>
      <c r="K151" s="56">
        <v>24935132.010000002</v>
      </c>
      <c r="L151" s="57">
        <v>546423769.53999996</v>
      </c>
      <c r="M151" s="58">
        <v>363989641.06</v>
      </c>
      <c r="N151" s="6"/>
    </row>
    <row r="152" spans="2:14" ht="38.25" customHeight="1">
      <c r="B152" s="1"/>
      <c r="C152" s="13" t="s">
        <v>3289</v>
      </c>
      <c r="D152" s="11"/>
      <c r="E152" s="52">
        <v>0</v>
      </c>
      <c r="F152" s="53">
        <v>0</v>
      </c>
      <c r="G152" s="54">
        <v>384075769.10000002</v>
      </c>
      <c r="H152" s="55"/>
      <c r="I152" s="13" t="s">
        <v>3290</v>
      </c>
      <c r="J152" s="11"/>
      <c r="K152" s="52">
        <v>0</v>
      </c>
      <c r="L152" s="53">
        <v>14459544.08</v>
      </c>
      <c r="M152" s="54">
        <v>15565168.01</v>
      </c>
      <c r="N152" s="6"/>
    </row>
    <row r="153" spans="2:14" ht="38.25" customHeight="1">
      <c r="B153" s="1"/>
      <c r="C153" s="14" t="s">
        <v>3291</v>
      </c>
      <c r="D153" s="12"/>
      <c r="E153" s="56">
        <v>0</v>
      </c>
      <c r="F153" s="57">
        <v>26883574.82</v>
      </c>
      <c r="G153" s="58">
        <v>29094355.32</v>
      </c>
      <c r="H153" s="55"/>
      <c r="I153" s="14" t="s">
        <v>3292</v>
      </c>
      <c r="J153" s="12"/>
      <c r="K153" s="56">
        <v>33340375.390000001</v>
      </c>
      <c r="L153" s="57">
        <v>6785245.9000000004</v>
      </c>
      <c r="M153" s="58">
        <v>1476053.2</v>
      </c>
      <c r="N153" s="6"/>
    </row>
    <row r="154" spans="2:14" ht="25.5" customHeight="1">
      <c r="B154" s="1"/>
      <c r="C154" s="13" t="s">
        <v>3293</v>
      </c>
      <c r="D154" s="11"/>
      <c r="E154" s="52">
        <v>0</v>
      </c>
      <c r="F154" s="53">
        <v>109329607.42</v>
      </c>
      <c r="G154" s="54">
        <v>2360055.69</v>
      </c>
      <c r="H154" s="55"/>
      <c r="I154" s="13" t="s">
        <v>3294</v>
      </c>
      <c r="J154" s="11"/>
      <c r="K154" s="52">
        <v>0</v>
      </c>
      <c r="L154" s="53">
        <v>0</v>
      </c>
      <c r="M154" s="54">
        <v>1929802.37</v>
      </c>
      <c r="N154" s="6"/>
    </row>
    <row r="155" spans="2:14" ht="25.5" customHeight="1">
      <c r="B155" s="1"/>
      <c r="C155" s="14" t="s">
        <v>3295</v>
      </c>
      <c r="D155" s="12"/>
      <c r="E155" s="56">
        <v>0</v>
      </c>
      <c r="F155" s="57">
        <v>20733747.550000001</v>
      </c>
      <c r="G155" s="58">
        <v>1527529.27</v>
      </c>
      <c r="H155" s="55"/>
      <c r="I155" s="14" t="s">
        <v>3296</v>
      </c>
      <c r="J155" s="12"/>
      <c r="K155" s="56">
        <v>14457986.039999999</v>
      </c>
      <c r="L155" s="57">
        <v>15498843.460000001</v>
      </c>
      <c r="M155" s="58">
        <v>423777.03</v>
      </c>
      <c r="N155" s="6"/>
    </row>
    <row r="156" spans="2:14">
      <c r="B156" s="1"/>
      <c r="C156" s="13" t="s">
        <v>3297</v>
      </c>
      <c r="D156" s="11"/>
      <c r="E156" s="52">
        <v>0</v>
      </c>
      <c r="F156" s="53">
        <v>5255126800.54</v>
      </c>
      <c r="G156" s="54">
        <v>456278581.29000002</v>
      </c>
      <c r="H156" s="55"/>
      <c r="I156" s="13" t="s">
        <v>3298</v>
      </c>
      <c r="J156" s="11"/>
      <c r="K156" s="52">
        <v>1153312104.75</v>
      </c>
      <c r="L156" s="53">
        <v>280578398.04000002</v>
      </c>
      <c r="M156" s="54">
        <v>69440881.510000005</v>
      </c>
      <c r="N156" s="6"/>
    </row>
    <row r="157" spans="2:14">
      <c r="B157" s="1"/>
      <c r="C157" s="14" t="s">
        <v>3299</v>
      </c>
      <c r="D157" s="12"/>
      <c r="E157" s="56">
        <v>871669977657.35999</v>
      </c>
      <c r="F157" s="57">
        <v>67019779430.279999</v>
      </c>
      <c r="G157" s="58">
        <v>57044269636.199997</v>
      </c>
      <c r="H157" s="55"/>
      <c r="I157" s="14" t="s">
        <v>3300</v>
      </c>
      <c r="J157" s="12"/>
      <c r="K157" s="56">
        <v>502551657.77999997</v>
      </c>
      <c r="L157" s="57">
        <v>19041029.34</v>
      </c>
      <c r="M157" s="58">
        <v>22918718.57</v>
      </c>
      <c r="N157" s="6"/>
    </row>
    <row r="158" spans="2:14">
      <c r="B158" s="1"/>
      <c r="C158" s="13" t="s">
        <v>3301</v>
      </c>
      <c r="D158" s="11"/>
      <c r="E158" s="52">
        <v>42499157588.540001</v>
      </c>
      <c r="F158" s="53">
        <v>33847281043.68</v>
      </c>
      <c r="G158" s="54">
        <v>42733584938.050003</v>
      </c>
      <c r="H158" s="55"/>
      <c r="I158" s="13" t="s">
        <v>3302</v>
      </c>
      <c r="J158" s="11"/>
      <c r="K158" s="52">
        <v>2764516688.5599999</v>
      </c>
      <c r="L158" s="53">
        <v>2020869570.5799999</v>
      </c>
      <c r="M158" s="54">
        <v>2020141021.3800001</v>
      </c>
      <c r="N158" s="6"/>
    </row>
    <row r="159" spans="2:14">
      <c r="B159" s="1"/>
      <c r="C159" s="14" t="s">
        <v>3303</v>
      </c>
      <c r="D159" s="12"/>
      <c r="E159" s="56">
        <v>0</v>
      </c>
      <c r="F159" s="57">
        <v>75863908.659999996</v>
      </c>
      <c r="G159" s="58">
        <v>119630546.73999999</v>
      </c>
      <c r="H159" s="55"/>
      <c r="I159" s="14" t="s">
        <v>3304</v>
      </c>
      <c r="J159" s="12"/>
      <c r="K159" s="56">
        <v>42708492.939999998</v>
      </c>
      <c r="L159" s="57">
        <v>63337015.310000002</v>
      </c>
      <c r="M159" s="58">
        <v>198557621.36000001</v>
      </c>
      <c r="N159" s="6"/>
    </row>
    <row r="160" spans="2:14">
      <c r="B160" s="1"/>
      <c r="C160" s="13" t="s">
        <v>3305</v>
      </c>
      <c r="D160" s="11"/>
      <c r="E160" s="52">
        <v>0</v>
      </c>
      <c r="F160" s="53">
        <v>55550942.520000003</v>
      </c>
      <c r="G160" s="54">
        <v>880837.26</v>
      </c>
      <c r="H160" s="55"/>
      <c r="I160" s="13" t="s">
        <v>3306</v>
      </c>
      <c r="J160" s="11"/>
      <c r="K160" s="52">
        <v>0</v>
      </c>
      <c r="L160" s="53">
        <v>45521000.539999999</v>
      </c>
      <c r="M160" s="54">
        <v>132129057.15000001</v>
      </c>
      <c r="N160" s="6"/>
    </row>
    <row r="161" spans="2:14">
      <c r="B161" s="1"/>
      <c r="C161" s="14" t="s">
        <v>3307</v>
      </c>
      <c r="D161" s="12"/>
      <c r="E161" s="56">
        <v>5313400442.7399998</v>
      </c>
      <c r="F161" s="57">
        <v>0</v>
      </c>
      <c r="G161" s="58">
        <v>14112836.17</v>
      </c>
      <c r="H161" s="55"/>
      <c r="I161" s="14" t="s">
        <v>3308</v>
      </c>
      <c r="J161" s="12"/>
      <c r="K161" s="56">
        <v>1619022503.78</v>
      </c>
      <c r="L161" s="57">
        <v>10416</v>
      </c>
      <c r="M161" s="58">
        <v>175085.58</v>
      </c>
      <c r="N161" s="6"/>
    </row>
    <row r="162" spans="2:14" ht="25.5" customHeight="1">
      <c r="B162" s="1"/>
      <c r="C162" s="13" t="s">
        <v>3309</v>
      </c>
      <c r="D162" s="11"/>
      <c r="E162" s="52">
        <v>721545495.77999997</v>
      </c>
      <c r="F162" s="53">
        <v>0</v>
      </c>
      <c r="G162" s="54">
        <v>0</v>
      </c>
      <c r="H162" s="55"/>
      <c r="I162" s="13" t="s">
        <v>3310</v>
      </c>
      <c r="J162" s="11"/>
      <c r="K162" s="52">
        <v>0</v>
      </c>
      <c r="L162" s="53">
        <v>345074634.79000002</v>
      </c>
      <c r="M162" s="54">
        <v>5167363.1500000004</v>
      </c>
      <c r="N162" s="6"/>
    </row>
    <row r="163" spans="2:14" ht="25.5" customHeight="1">
      <c r="B163" s="1"/>
      <c r="C163" s="14" t="s">
        <v>3311</v>
      </c>
      <c r="D163" s="12"/>
      <c r="E163" s="56">
        <v>86527614.180000007</v>
      </c>
      <c r="F163" s="57">
        <v>0</v>
      </c>
      <c r="G163" s="58">
        <v>579455.02</v>
      </c>
      <c r="H163" s="55"/>
      <c r="I163" s="14" t="s">
        <v>3312</v>
      </c>
      <c r="J163" s="12"/>
      <c r="K163" s="56">
        <v>984505998.30999994</v>
      </c>
      <c r="L163" s="57">
        <v>708724929.58000004</v>
      </c>
      <c r="M163" s="58">
        <v>1304787670.52</v>
      </c>
      <c r="N163" s="6"/>
    </row>
    <row r="164" spans="2:14" ht="38.25" customHeight="1">
      <c r="B164" s="1"/>
      <c r="C164" s="13" t="s">
        <v>3313</v>
      </c>
      <c r="D164" s="11"/>
      <c r="E164" s="52">
        <v>0</v>
      </c>
      <c r="F164" s="53">
        <v>0</v>
      </c>
      <c r="G164" s="54">
        <v>0</v>
      </c>
      <c r="H164" s="55"/>
      <c r="I164" s="13" t="s">
        <v>3314</v>
      </c>
      <c r="J164" s="11"/>
      <c r="K164" s="52">
        <v>104248379.06999999</v>
      </c>
      <c r="L164" s="53">
        <v>561314372.13999999</v>
      </c>
      <c r="M164" s="54">
        <v>303643374.06</v>
      </c>
      <c r="N164" s="6"/>
    </row>
    <row r="165" spans="2:14" ht="38.25" customHeight="1">
      <c r="B165" s="1"/>
      <c r="C165" s="14" t="s">
        <v>3315</v>
      </c>
      <c r="D165" s="12"/>
      <c r="E165" s="56">
        <v>0</v>
      </c>
      <c r="F165" s="57">
        <v>0</v>
      </c>
      <c r="G165" s="58">
        <v>0</v>
      </c>
      <c r="H165" s="55"/>
      <c r="I165" s="14" t="s">
        <v>3316</v>
      </c>
      <c r="J165" s="12"/>
      <c r="K165" s="56">
        <v>14031314.460000001</v>
      </c>
      <c r="L165" s="57">
        <v>296887202.22000003</v>
      </c>
      <c r="M165" s="58">
        <v>75680849.560000002</v>
      </c>
      <c r="N165" s="6"/>
    </row>
    <row r="166" spans="2:14">
      <c r="B166" s="1"/>
      <c r="C166" s="13" t="s">
        <v>3317</v>
      </c>
      <c r="D166" s="11"/>
      <c r="E166" s="52">
        <v>9689180972.0599995</v>
      </c>
      <c r="F166" s="53">
        <v>2252309987.54</v>
      </c>
      <c r="G166" s="54">
        <v>1341290.54</v>
      </c>
      <c r="H166" s="55"/>
      <c r="I166" s="13" t="s">
        <v>3318</v>
      </c>
      <c r="J166" s="11"/>
      <c r="K166" s="52">
        <v>1271178209.1199999</v>
      </c>
      <c r="L166" s="53">
        <v>729442221.88</v>
      </c>
      <c r="M166" s="54">
        <v>575466869.57000005</v>
      </c>
      <c r="N166" s="6"/>
    </row>
    <row r="167" spans="2:14">
      <c r="B167" s="1"/>
      <c r="C167" s="14" t="s">
        <v>3319</v>
      </c>
      <c r="D167" s="12"/>
      <c r="E167" s="56">
        <v>1201908636.52</v>
      </c>
      <c r="F167" s="57">
        <v>1448140472.5999999</v>
      </c>
      <c r="G167" s="58">
        <v>0</v>
      </c>
      <c r="H167" s="55"/>
      <c r="I167" s="14" t="s">
        <v>3320</v>
      </c>
      <c r="J167" s="12"/>
      <c r="K167" s="56">
        <v>0</v>
      </c>
      <c r="L167" s="57">
        <v>36700</v>
      </c>
      <c r="M167" s="58">
        <v>3435930.36</v>
      </c>
      <c r="N167" s="6"/>
    </row>
    <row r="168" spans="2:14">
      <c r="B168" s="1"/>
      <c r="C168" s="13" t="s">
        <v>3321</v>
      </c>
      <c r="D168" s="11"/>
      <c r="E168" s="52">
        <v>360131738.08999997</v>
      </c>
      <c r="F168" s="53">
        <v>52655584.009999998</v>
      </c>
      <c r="G168" s="54">
        <v>2472463.7599999998</v>
      </c>
      <c r="H168" s="55"/>
      <c r="I168" s="13" t="s">
        <v>3322</v>
      </c>
      <c r="J168" s="11"/>
      <c r="K168" s="52">
        <v>111467667.38</v>
      </c>
      <c r="L168" s="53">
        <v>29102957.09</v>
      </c>
      <c r="M168" s="54">
        <v>17838649.93</v>
      </c>
      <c r="N168" s="6"/>
    </row>
    <row r="169" spans="2:14" ht="38.25" customHeight="1">
      <c r="B169" s="1"/>
      <c r="C169" s="14" t="s">
        <v>3323</v>
      </c>
      <c r="D169" s="12"/>
      <c r="E169" s="56">
        <v>0</v>
      </c>
      <c r="F169" s="57">
        <v>0</v>
      </c>
      <c r="G169" s="58">
        <v>203058.44</v>
      </c>
      <c r="H169" s="55"/>
      <c r="I169" s="14" t="s">
        <v>3324</v>
      </c>
      <c r="J169" s="12"/>
      <c r="K169" s="56">
        <v>729152796.70000005</v>
      </c>
      <c r="L169" s="57">
        <v>191542299.36000001</v>
      </c>
      <c r="M169" s="58">
        <v>68517237.459999993</v>
      </c>
      <c r="N169" s="6"/>
    </row>
    <row r="170" spans="2:14" ht="25.5" customHeight="1">
      <c r="B170" s="1"/>
      <c r="C170" s="13" t="s">
        <v>3325</v>
      </c>
      <c r="D170" s="11"/>
      <c r="E170" s="52">
        <v>0</v>
      </c>
      <c r="F170" s="53">
        <v>55989164.75</v>
      </c>
      <c r="G170" s="54">
        <v>0</v>
      </c>
      <c r="H170" s="55"/>
      <c r="I170" s="13" t="s">
        <v>3326</v>
      </c>
      <c r="J170" s="11"/>
      <c r="K170" s="52">
        <v>430557745.04000002</v>
      </c>
      <c r="L170" s="53">
        <v>508760265.43000001</v>
      </c>
      <c r="M170" s="54">
        <v>485675051.81999999</v>
      </c>
      <c r="N170" s="6"/>
    </row>
    <row r="171" spans="2:14" ht="25.5" customHeight="1">
      <c r="B171" s="1"/>
      <c r="C171" s="14" t="s">
        <v>3327</v>
      </c>
      <c r="D171" s="12"/>
      <c r="E171" s="56">
        <v>771762100.01999998</v>
      </c>
      <c r="F171" s="57">
        <v>1081932036.8499999</v>
      </c>
      <c r="G171" s="58">
        <v>327218883.67000002</v>
      </c>
      <c r="H171" s="55"/>
      <c r="I171" s="14" t="s">
        <v>3328</v>
      </c>
      <c r="J171" s="12"/>
      <c r="K171" s="56">
        <v>2577617486.5300002</v>
      </c>
      <c r="L171" s="57">
        <v>73408799.870000005</v>
      </c>
      <c r="M171" s="58">
        <v>1782258451.6500001</v>
      </c>
      <c r="N171" s="6"/>
    </row>
    <row r="172" spans="2:14">
      <c r="B172" s="1"/>
      <c r="C172" s="13" t="s">
        <v>3329</v>
      </c>
      <c r="D172" s="11"/>
      <c r="E172" s="52">
        <v>22590032.600000001</v>
      </c>
      <c r="F172" s="53">
        <v>4664398.3600000003</v>
      </c>
      <c r="G172" s="54">
        <v>304810.27</v>
      </c>
      <c r="H172" s="55"/>
      <c r="I172" s="13" t="s">
        <v>3330</v>
      </c>
      <c r="J172" s="11"/>
      <c r="K172" s="52">
        <v>0</v>
      </c>
      <c r="L172" s="53">
        <v>159970.19</v>
      </c>
      <c r="M172" s="54">
        <v>174689056.22</v>
      </c>
      <c r="N172" s="6"/>
    </row>
    <row r="173" spans="2:14" ht="25.5" customHeight="1">
      <c r="B173" s="1"/>
      <c r="C173" s="14" t="s">
        <v>3331</v>
      </c>
      <c r="D173" s="12"/>
      <c r="E173" s="56">
        <v>60998088.840000004</v>
      </c>
      <c r="F173" s="57">
        <v>1488343.52</v>
      </c>
      <c r="G173" s="58">
        <v>15801085.76</v>
      </c>
      <c r="H173" s="55"/>
      <c r="I173" s="14" t="s">
        <v>3332</v>
      </c>
      <c r="J173" s="12"/>
      <c r="K173" s="56">
        <v>1009683950.36</v>
      </c>
      <c r="L173" s="57">
        <v>19159915</v>
      </c>
      <c r="M173" s="58">
        <v>1371820666.45</v>
      </c>
      <c r="N173" s="6"/>
    </row>
    <row r="174" spans="2:14">
      <c r="B174" s="1"/>
      <c r="C174" s="13" t="s">
        <v>3333</v>
      </c>
      <c r="D174" s="11"/>
      <c r="E174" s="52">
        <v>0</v>
      </c>
      <c r="F174" s="53">
        <v>0</v>
      </c>
      <c r="G174" s="54">
        <v>1348109.09</v>
      </c>
      <c r="H174" s="55"/>
      <c r="I174" s="13" t="s">
        <v>3334</v>
      </c>
      <c r="J174" s="11"/>
      <c r="K174" s="52">
        <v>132006335.02</v>
      </c>
      <c r="L174" s="53">
        <v>36384.85</v>
      </c>
      <c r="M174" s="54">
        <v>140695.54999999999</v>
      </c>
      <c r="N174" s="6"/>
    </row>
    <row r="175" spans="2:14" ht="38.25" customHeight="1">
      <c r="B175" s="1"/>
      <c r="C175" s="14" t="s">
        <v>3335</v>
      </c>
      <c r="D175" s="12"/>
      <c r="E175" s="56">
        <v>0</v>
      </c>
      <c r="F175" s="57">
        <v>0</v>
      </c>
      <c r="G175" s="58">
        <v>19921.68</v>
      </c>
      <c r="H175" s="55"/>
      <c r="I175" s="14" t="s">
        <v>3336</v>
      </c>
      <c r="J175" s="12"/>
      <c r="K175" s="56">
        <v>8391000</v>
      </c>
      <c r="L175" s="57">
        <v>0</v>
      </c>
      <c r="M175" s="58">
        <v>0</v>
      </c>
      <c r="N175" s="6"/>
    </row>
    <row r="176" spans="2:14" ht="38.25" customHeight="1">
      <c r="B176" s="1"/>
      <c r="C176" s="13" t="s">
        <v>3337</v>
      </c>
      <c r="D176" s="11"/>
      <c r="E176" s="52">
        <v>0</v>
      </c>
      <c r="F176" s="53">
        <v>0</v>
      </c>
      <c r="G176" s="54">
        <v>9611.77</v>
      </c>
      <c r="H176" s="55"/>
      <c r="I176" s="13" t="s">
        <v>3338</v>
      </c>
      <c r="J176" s="11"/>
      <c r="K176" s="52">
        <v>709700030.41999996</v>
      </c>
      <c r="L176" s="53">
        <v>17056180.739999998</v>
      </c>
      <c r="M176" s="54">
        <v>114064198.01000001</v>
      </c>
      <c r="N176" s="6"/>
    </row>
    <row r="177" spans="2:14" ht="38.25" customHeight="1">
      <c r="B177" s="1"/>
      <c r="C177" s="14" t="s">
        <v>3339</v>
      </c>
      <c r="D177" s="12"/>
      <c r="E177" s="56">
        <v>0</v>
      </c>
      <c r="F177" s="57">
        <v>0</v>
      </c>
      <c r="G177" s="58">
        <v>0</v>
      </c>
      <c r="H177" s="55"/>
      <c r="I177" s="14" t="s">
        <v>3340</v>
      </c>
      <c r="J177" s="12"/>
      <c r="K177" s="56">
        <v>717836170.73000002</v>
      </c>
      <c r="L177" s="57">
        <v>36996349.090000004</v>
      </c>
      <c r="M177" s="58">
        <v>121543835.42</v>
      </c>
      <c r="N177" s="6"/>
    </row>
    <row r="178" spans="2:14" ht="25.5" customHeight="1">
      <c r="B178" s="1"/>
      <c r="C178" s="13" t="s">
        <v>3341</v>
      </c>
      <c r="D178" s="11"/>
      <c r="E178" s="52">
        <v>0</v>
      </c>
      <c r="F178" s="53">
        <v>0</v>
      </c>
      <c r="G178" s="54">
        <v>0</v>
      </c>
      <c r="H178" s="55"/>
      <c r="I178" s="13" t="s">
        <v>3342</v>
      </c>
      <c r="J178" s="11"/>
      <c r="K178" s="52">
        <v>11957542919.379999</v>
      </c>
      <c r="L178" s="53">
        <v>22581248146.759998</v>
      </c>
      <c r="M178" s="54">
        <v>14499367268.629999</v>
      </c>
      <c r="N178" s="6"/>
    </row>
    <row r="179" spans="2:14">
      <c r="B179" s="1"/>
      <c r="C179" s="14" t="s">
        <v>3343</v>
      </c>
      <c r="D179" s="12"/>
      <c r="E179" s="56">
        <v>4040000</v>
      </c>
      <c r="F179" s="57">
        <v>0</v>
      </c>
      <c r="G179" s="58">
        <v>618720.87</v>
      </c>
      <c r="H179" s="55"/>
      <c r="I179" s="14" t="s">
        <v>3344</v>
      </c>
      <c r="J179" s="12"/>
      <c r="K179" s="56">
        <v>158717079.33000001</v>
      </c>
      <c r="L179" s="57">
        <v>180325015.94999999</v>
      </c>
      <c r="M179" s="58">
        <v>95811872</v>
      </c>
      <c r="N179" s="6"/>
    </row>
    <row r="180" spans="2:14">
      <c r="B180" s="1"/>
      <c r="C180" s="13" t="s">
        <v>3345</v>
      </c>
      <c r="D180" s="11"/>
      <c r="E180" s="52">
        <v>24207325743.16</v>
      </c>
      <c r="F180" s="53">
        <v>28211960984.919998</v>
      </c>
      <c r="G180" s="54">
        <v>41917889911.080002</v>
      </c>
      <c r="H180" s="55"/>
      <c r="I180" s="13" t="s">
        <v>3346</v>
      </c>
      <c r="J180" s="11"/>
      <c r="K180" s="52">
        <v>6310650921.0299997</v>
      </c>
      <c r="L180" s="53">
        <v>11333947101.459999</v>
      </c>
      <c r="M180" s="54">
        <v>5691145048.7299995</v>
      </c>
      <c r="N180" s="6"/>
    </row>
    <row r="181" spans="2:14">
      <c r="B181" s="1"/>
      <c r="C181" s="14" t="s">
        <v>3347</v>
      </c>
      <c r="D181" s="12"/>
      <c r="E181" s="56">
        <v>6027988.2699999996</v>
      </c>
      <c r="F181" s="57">
        <v>0</v>
      </c>
      <c r="G181" s="58">
        <v>38588.410000000003</v>
      </c>
      <c r="H181" s="55"/>
      <c r="I181" s="14" t="s">
        <v>3348</v>
      </c>
      <c r="J181" s="12"/>
      <c r="K181" s="56">
        <v>513896038.17000002</v>
      </c>
      <c r="L181" s="57">
        <v>3571048760.79</v>
      </c>
      <c r="M181" s="58">
        <v>0</v>
      </c>
      <c r="N181" s="6"/>
    </row>
    <row r="182" spans="2:14">
      <c r="B182" s="1"/>
      <c r="C182" s="13" t="s">
        <v>3349</v>
      </c>
      <c r="D182" s="11"/>
      <c r="E182" s="52">
        <v>4220041.41</v>
      </c>
      <c r="F182" s="53">
        <v>5391488.2400000002</v>
      </c>
      <c r="G182" s="54">
        <v>70786.240000000005</v>
      </c>
      <c r="H182" s="55"/>
      <c r="I182" s="13" t="s">
        <v>3350</v>
      </c>
      <c r="J182" s="11"/>
      <c r="K182" s="52">
        <v>865037700.22000003</v>
      </c>
      <c r="L182" s="53">
        <v>185191415.68000001</v>
      </c>
      <c r="M182" s="54">
        <v>97176798.840000004</v>
      </c>
      <c r="N182" s="6"/>
    </row>
    <row r="183" spans="2:14">
      <c r="B183" s="1"/>
      <c r="C183" s="14" t="s">
        <v>3351</v>
      </c>
      <c r="D183" s="12"/>
      <c r="E183" s="56">
        <v>7094046.5800000001</v>
      </c>
      <c r="F183" s="57">
        <v>186357.16</v>
      </c>
      <c r="G183" s="58">
        <v>0</v>
      </c>
      <c r="H183" s="55"/>
      <c r="I183" s="14" t="s">
        <v>3352</v>
      </c>
      <c r="J183" s="12"/>
      <c r="K183" s="56">
        <v>0</v>
      </c>
      <c r="L183" s="57">
        <v>1277446.77</v>
      </c>
      <c r="M183" s="58">
        <v>18461456.989999998</v>
      </c>
      <c r="N183" s="6"/>
    </row>
    <row r="184" spans="2:14">
      <c r="B184" s="1"/>
      <c r="C184" s="13" t="s">
        <v>3353</v>
      </c>
      <c r="D184" s="11"/>
      <c r="E184" s="52">
        <v>0</v>
      </c>
      <c r="F184" s="53">
        <v>0</v>
      </c>
      <c r="G184" s="54">
        <v>0</v>
      </c>
      <c r="H184" s="55"/>
      <c r="I184" s="13" t="s">
        <v>3354</v>
      </c>
      <c r="J184" s="11"/>
      <c r="K184" s="52">
        <v>2124204781.8099999</v>
      </c>
      <c r="L184" s="53">
        <v>2507230978.1399999</v>
      </c>
      <c r="M184" s="54">
        <v>706633309.30999994</v>
      </c>
      <c r="N184" s="6"/>
    </row>
    <row r="185" spans="2:14">
      <c r="B185" s="1"/>
      <c r="C185" s="14" t="s">
        <v>3355</v>
      </c>
      <c r="D185" s="12"/>
      <c r="E185" s="56">
        <v>235224</v>
      </c>
      <c r="F185" s="57">
        <v>41028517.310000002</v>
      </c>
      <c r="G185" s="58">
        <v>126741.23</v>
      </c>
      <c r="H185" s="55"/>
      <c r="I185" s="14" t="s">
        <v>3356</v>
      </c>
      <c r="J185" s="12"/>
      <c r="K185" s="56">
        <v>1985036398.8199999</v>
      </c>
      <c r="L185" s="57">
        <v>4802227427.9700003</v>
      </c>
      <c r="M185" s="58">
        <v>7890138782.7600002</v>
      </c>
      <c r="N185" s="6"/>
    </row>
    <row r="186" spans="2:14">
      <c r="B186" s="1"/>
      <c r="C186" s="13" t="s">
        <v>3357</v>
      </c>
      <c r="D186" s="11"/>
      <c r="E186" s="52">
        <v>31519824.989999998</v>
      </c>
      <c r="F186" s="53">
        <v>340457337.39999998</v>
      </c>
      <c r="G186" s="54">
        <v>0</v>
      </c>
      <c r="H186" s="55"/>
      <c r="I186" s="13" t="s">
        <v>3358</v>
      </c>
      <c r="J186" s="11"/>
      <c r="K186" s="52">
        <v>749470508.98000002</v>
      </c>
      <c r="L186" s="53">
        <v>934288809.85000002</v>
      </c>
      <c r="M186" s="54">
        <v>4019727794.71</v>
      </c>
      <c r="N186" s="6"/>
    </row>
    <row r="187" spans="2:14">
      <c r="B187" s="1"/>
      <c r="C187" s="14" t="s">
        <v>3359</v>
      </c>
      <c r="D187" s="12"/>
      <c r="E187" s="56">
        <v>715535102.95000005</v>
      </c>
      <c r="F187" s="57">
        <v>79033201.230000004</v>
      </c>
      <c r="G187" s="58">
        <v>461718337.63999999</v>
      </c>
      <c r="H187" s="55"/>
      <c r="I187" s="14" t="s">
        <v>3360</v>
      </c>
      <c r="J187" s="12"/>
      <c r="K187" s="56">
        <v>301474094.30000001</v>
      </c>
      <c r="L187" s="57">
        <v>283892180.39999998</v>
      </c>
      <c r="M187" s="58">
        <v>220042742.34</v>
      </c>
      <c r="N187" s="6"/>
    </row>
    <row r="188" spans="2:14">
      <c r="B188" s="1"/>
      <c r="C188" s="13" t="s">
        <v>3361</v>
      </c>
      <c r="D188" s="11"/>
      <c r="E188" s="52">
        <v>11596352.82</v>
      </c>
      <c r="F188" s="53">
        <v>19992172.280000001</v>
      </c>
      <c r="G188" s="54">
        <v>291740.5</v>
      </c>
      <c r="H188" s="55"/>
      <c r="I188" s="13" t="s">
        <v>3362</v>
      </c>
      <c r="J188" s="11"/>
      <c r="K188" s="52">
        <v>440666460.60000002</v>
      </c>
      <c r="L188" s="53">
        <v>311920778.85000002</v>
      </c>
      <c r="M188" s="54">
        <v>2577273432.02</v>
      </c>
      <c r="N188" s="6"/>
    </row>
    <row r="189" spans="2:14">
      <c r="B189" s="1"/>
      <c r="C189" s="14" t="s">
        <v>3363</v>
      </c>
      <c r="D189" s="12"/>
      <c r="E189" s="56">
        <v>279257964.29000002</v>
      </c>
      <c r="F189" s="57">
        <v>306915242.25999999</v>
      </c>
      <c r="G189" s="58">
        <v>78569753.379999995</v>
      </c>
      <c r="H189" s="55"/>
      <c r="I189" s="14" t="s">
        <v>3364</v>
      </c>
      <c r="J189" s="12"/>
      <c r="K189" s="56">
        <v>0</v>
      </c>
      <c r="L189" s="57">
        <v>38761616</v>
      </c>
      <c r="M189" s="58">
        <v>479174521.82999998</v>
      </c>
      <c r="N189" s="6"/>
    </row>
    <row r="190" spans="2:14">
      <c r="B190" s="1"/>
      <c r="C190" s="13" t="s">
        <v>3365</v>
      </c>
      <c r="D190" s="11"/>
      <c r="E190" s="52">
        <v>2057951.2</v>
      </c>
      <c r="F190" s="53">
        <v>2593208.3199999998</v>
      </c>
      <c r="G190" s="54">
        <v>1322180.8700000001</v>
      </c>
      <c r="H190" s="55"/>
      <c r="I190" s="13" t="s">
        <v>3366</v>
      </c>
      <c r="J190" s="11"/>
      <c r="K190" s="52">
        <v>7141779.29</v>
      </c>
      <c r="L190" s="53">
        <v>178149913.05000001</v>
      </c>
      <c r="M190" s="54">
        <v>570507637.19000006</v>
      </c>
      <c r="N190" s="6"/>
    </row>
    <row r="191" spans="2:14">
      <c r="B191" s="1"/>
      <c r="C191" s="14" t="s">
        <v>3367</v>
      </c>
      <c r="D191" s="12"/>
      <c r="E191" s="56">
        <v>7907750.9500000002</v>
      </c>
      <c r="F191" s="57">
        <v>8242923.6900000004</v>
      </c>
      <c r="G191" s="58">
        <v>1490</v>
      </c>
      <c r="H191" s="55"/>
      <c r="I191" s="14" t="s">
        <v>3368</v>
      </c>
      <c r="J191" s="12"/>
      <c r="K191" s="56">
        <v>188174.79</v>
      </c>
      <c r="L191" s="57">
        <v>121564321.55</v>
      </c>
      <c r="M191" s="58">
        <v>172729461.33000001</v>
      </c>
      <c r="N191" s="6"/>
    </row>
    <row r="192" spans="2:14">
      <c r="B192" s="1"/>
      <c r="C192" s="13" t="s">
        <v>3369</v>
      </c>
      <c r="D192" s="11"/>
      <c r="E192" s="52">
        <v>4948030535.25</v>
      </c>
      <c r="F192" s="53">
        <v>1378608557.21</v>
      </c>
      <c r="G192" s="54">
        <v>1834158102.51</v>
      </c>
      <c r="H192" s="55"/>
      <c r="I192" s="13" t="s">
        <v>3370</v>
      </c>
      <c r="J192" s="11"/>
      <c r="K192" s="52">
        <v>1450123183557.9199</v>
      </c>
      <c r="L192" s="53">
        <v>182691688540.73999</v>
      </c>
      <c r="M192" s="54">
        <v>24291096698.330002</v>
      </c>
      <c r="N192" s="6"/>
    </row>
    <row r="193" spans="2:14" ht="25.5" customHeight="1">
      <c r="B193" s="1"/>
      <c r="C193" s="14" t="s">
        <v>3371</v>
      </c>
      <c r="D193" s="12"/>
      <c r="E193" s="56">
        <v>755678323.29999995</v>
      </c>
      <c r="F193" s="57">
        <v>308291292.47000003</v>
      </c>
      <c r="G193" s="58">
        <v>158710147.69</v>
      </c>
      <c r="H193" s="55"/>
      <c r="I193" s="14" t="s">
        <v>3372</v>
      </c>
      <c r="J193" s="12"/>
      <c r="K193" s="56">
        <v>462257760076.84998</v>
      </c>
      <c r="L193" s="57">
        <v>979879432.12</v>
      </c>
      <c r="M193" s="58">
        <v>3918355856.6999998</v>
      </c>
      <c r="N193" s="6"/>
    </row>
    <row r="194" spans="2:14">
      <c r="B194" s="1"/>
      <c r="C194" s="13" t="s">
        <v>3373</v>
      </c>
      <c r="D194" s="11"/>
      <c r="E194" s="52">
        <v>1707851.65</v>
      </c>
      <c r="F194" s="53">
        <v>1618610.86</v>
      </c>
      <c r="G194" s="54">
        <v>1593268.7</v>
      </c>
      <c r="H194" s="55"/>
      <c r="I194" s="13" t="s">
        <v>3374</v>
      </c>
      <c r="J194" s="11"/>
      <c r="K194" s="52">
        <v>6374372595.6000004</v>
      </c>
      <c r="L194" s="53">
        <v>1437176350.98</v>
      </c>
      <c r="M194" s="54">
        <v>41077444.590000004</v>
      </c>
      <c r="N194" s="6"/>
    </row>
    <row r="195" spans="2:14">
      <c r="B195" s="1"/>
      <c r="C195" s="14" t="s">
        <v>3375</v>
      </c>
      <c r="D195" s="12"/>
      <c r="E195" s="56">
        <v>8883737565.8999996</v>
      </c>
      <c r="F195" s="57">
        <v>15755714515.629999</v>
      </c>
      <c r="G195" s="58">
        <v>27632256371.959999</v>
      </c>
      <c r="H195" s="55"/>
      <c r="I195" s="14" t="s">
        <v>3376</v>
      </c>
      <c r="J195" s="12"/>
      <c r="K195" s="56">
        <v>518836555663.32001</v>
      </c>
      <c r="L195" s="57">
        <v>40863403560.379997</v>
      </c>
      <c r="M195" s="58">
        <v>8922532600.4099998</v>
      </c>
      <c r="N195" s="6"/>
    </row>
    <row r="196" spans="2:14">
      <c r="B196" s="1"/>
      <c r="C196" s="13" t="s">
        <v>3377</v>
      </c>
      <c r="D196" s="11"/>
      <c r="E196" s="52">
        <v>8090760793.0200005</v>
      </c>
      <c r="F196" s="53">
        <v>6000051953.9799995</v>
      </c>
      <c r="G196" s="54">
        <v>11578986881.82</v>
      </c>
      <c r="H196" s="55"/>
      <c r="I196" s="13" t="s">
        <v>3378</v>
      </c>
      <c r="J196" s="11"/>
      <c r="K196" s="52">
        <v>14723546404.709999</v>
      </c>
      <c r="L196" s="53">
        <v>9267171443.1900005</v>
      </c>
      <c r="M196" s="54">
        <v>957064524.75</v>
      </c>
      <c r="N196" s="6"/>
    </row>
    <row r="197" spans="2:14">
      <c r="B197" s="1"/>
      <c r="C197" s="14" t="s">
        <v>3379</v>
      </c>
      <c r="D197" s="12"/>
      <c r="E197" s="56">
        <v>792976772.88</v>
      </c>
      <c r="F197" s="57">
        <v>9755662561.6499996</v>
      </c>
      <c r="G197" s="58">
        <v>16053269490.139999</v>
      </c>
      <c r="H197" s="55"/>
      <c r="I197" s="14" t="s">
        <v>3380</v>
      </c>
      <c r="J197" s="12"/>
      <c r="K197" s="56">
        <v>230962908997.35001</v>
      </c>
      <c r="L197" s="57">
        <v>95304226737.929993</v>
      </c>
      <c r="M197" s="58">
        <v>210527967.33000001</v>
      </c>
      <c r="N197" s="6"/>
    </row>
    <row r="198" spans="2:14">
      <c r="B198" s="1"/>
      <c r="C198" s="13" t="s">
        <v>3381</v>
      </c>
      <c r="D198" s="11"/>
      <c r="E198" s="52">
        <v>8403322616.1000004</v>
      </c>
      <c r="F198" s="53">
        <v>6326697415.8900003</v>
      </c>
      <c r="G198" s="54">
        <v>8276968643.1999998</v>
      </c>
      <c r="H198" s="55"/>
      <c r="I198" s="13" t="s">
        <v>3382</v>
      </c>
      <c r="J198" s="11"/>
      <c r="K198" s="52">
        <v>160375247606.76999</v>
      </c>
      <c r="L198" s="53">
        <v>33570179767.91</v>
      </c>
      <c r="M198" s="54">
        <v>9366100879.2600002</v>
      </c>
      <c r="N198" s="6"/>
    </row>
    <row r="199" spans="2:14">
      <c r="B199" s="1"/>
      <c r="C199" s="14" t="s">
        <v>3383</v>
      </c>
      <c r="D199" s="12"/>
      <c r="E199" s="56">
        <v>84713593.760000005</v>
      </c>
      <c r="F199" s="57">
        <v>248435779.36000001</v>
      </c>
      <c r="G199" s="58">
        <v>1380027445.8900001</v>
      </c>
      <c r="H199" s="55"/>
      <c r="I199" s="14" t="s">
        <v>3384</v>
      </c>
      <c r="J199" s="12"/>
      <c r="K199" s="56">
        <v>54027054048.169998</v>
      </c>
      <c r="L199" s="57">
        <v>0</v>
      </c>
      <c r="M199" s="58">
        <v>14850245.9</v>
      </c>
      <c r="N199" s="6"/>
    </row>
    <row r="200" spans="2:14">
      <c r="B200" s="1"/>
      <c r="C200" s="13" t="s">
        <v>3385</v>
      </c>
      <c r="D200" s="11"/>
      <c r="E200" s="52">
        <v>13023525.689999999</v>
      </c>
      <c r="F200" s="53">
        <v>1335489945.47</v>
      </c>
      <c r="G200" s="54">
        <v>951107545.13999999</v>
      </c>
      <c r="H200" s="55"/>
      <c r="I200" s="13" t="s">
        <v>3386</v>
      </c>
      <c r="J200" s="11"/>
      <c r="K200" s="52">
        <v>2565738165.1500001</v>
      </c>
      <c r="L200" s="53">
        <v>1269651248.23</v>
      </c>
      <c r="M200" s="54">
        <v>860587179.38999999</v>
      </c>
      <c r="N200" s="6"/>
    </row>
    <row r="201" spans="2:14">
      <c r="B201" s="1"/>
      <c r="C201" s="14" t="s">
        <v>3387</v>
      </c>
      <c r="D201" s="12"/>
      <c r="E201" s="56">
        <v>18291165.260000002</v>
      </c>
      <c r="F201" s="57">
        <v>1104279152.45</v>
      </c>
      <c r="G201" s="58">
        <v>550070856.08000004</v>
      </c>
      <c r="H201" s="55"/>
      <c r="I201" s="14" t="s">
        <v>3388</v>
      </c>
      <c r="J201" s="12"/>
      <c r="K201" s="56">
        <v>38878298296.099998</v>
      </c>
      <c r="L201" s="57">
        <v>104723203387.42</v>
      </c>
      <c r="M201" s="58">
        <v>28519877791.610001</v>
      </c>
      <c r="N201" s="6"/>
    </row>
    <row r="202" spans="2:14">
      <c r="B202" s="1"/>
      <c r="C202" s="13" t="s">
        <v>3389</v>
      </c>
      <c r="D202" s="11"/>
      <c r="E202" s="52">
        <v>33368318.789999999</v>
      </c>
      <c r="F202" s="53">
        <v>743637342.11000001</v>
      </c>
      <c r="G202" s="54">
        <v>569549191.45000005</v>
      </c>
      <c r="N202" s="6"/>
    </row>
    <row r="203" spans="2:14">
      <c r="B203" s="1"/>
      <c r="C203" s="14" t="s">
        <v>3390</v>
      </c>
      <c r="D203" s="12"/>
      <c r="E203" s="56">
        <v>0</v>
      </c>
      <c r="F203" s="57">
        <v>0</v>
      </c>
      <c r="G203" s="58">
        <v>629268.01</v>
      </c>
      <c r="N203" s="6"/>
    </row>
    <row r="204" spans="2:14">
      <c r="B204" s="1"/>
      <c r="C204" s="13" t="s">
        <v>3391</v>
      </c>
      <c r="D204" s="11"/>
      <c r="E204" s="52">
        <v>0</v>
      </c>
      <c r="F204" s="53">
        <v>205347925.58000001</v>
      </c>
      <c r="G204" s="54">
        <v>20679452.18</v>
      </c>
      <c r="N204" s="6"/>
    </row>
    <row r="205" spans="2:14" ht="38.25" customHeight="1">
      <c r="B205" s="1"/>
      <c r="C205" s="14" t="s">
        <v>3392</v>
      </c>
      <c r="D205" s="12"/>
      <c r="E205" s="56">
        <v>59746724.549999997</v>
      </c>
      <c r="F205" s="57">
        <v>47770958.93</v>
      </c>
      <c r="G205" s="58">
        <v>192440571.46000001</v>
      </c>
      <c r="N205" s="6"/>
    </row>
    <row r="206" spans="2:14" ht="25.5" customHeight="1">
      <c r="B206" s="1"/>
      <c r="C206" s="13" t="s">
        <v>3393</v>
      </c>
      <c r="D206" s="11"/>
      <c r="E206" s="52">
        <v>0</v>
      </c>
      <c r="F206" s="53">
        <v>11890</v>
      </c>
      <c r="G206" s="54">
        <v>1779416.9</v>
      </c>
      <c r="N206" s="6"/>
    </row>
    <row r="207" spans="2:14" ht="38.25" customHeight="1">
      <c r="B207" s="1"/>
      <c r="C207" s="14" t="s">
        <v>3394</v>
      </c>
      <c r="D207" s="12"/>
      <c r="E207" s="56">
        <v>0</v>
      </c>
      <c r="F207" s="57">
        <v>0</v>
      </c>
      <c r="G207" s="58">
        <v>14295833.720000001</v>
      </c>
      <c r="N207" s="6"/>
    </row>
    <row r="208" spans="2:14" ht="38.25" customHeight="1">
      <c r="B208" s="1"/>
      <c r="C208" s="13" t="s">
        <v>3395</v>
      </c>
      <c r="D208" s="11"/>
      <c r="E208" s="52">
        <v>0</v>
      </c>
      <c r="F208" s="53">
        <v>961138.14</v>
      </c>
      <c r="G208" s="54">
        <v>8487.99</v>
      </c>
      <c r="N208" s="6"/>
    </row>
    <row r="209" spans="2:14" ht="25.5" customHeight="1">
      <c r="B209" s="1"/>
      <c r="C209" s="14" t="s">
        <v>3396</v>
      </c>
      <c r="D209" s="12"/>
      <c r="E209" s="56">
        <v>0</v>
      </c>
      <c r="F209" s="57">
        <v>0</v>
      </c>
      <c r="G209" s="58">
        <v>193824.26</v>
      </c>
      <c r="N209" s="6"/>
    </row>
    <row r="210" spans="2:14" ht="25.5" customHeight="1">
      <c r="B210" s="1"/>
      <c r="C210" s="13" t="s">
        <v>3397</v>
      </c>
      <c r="D210" s="11"/>
      <c r="E210" s="52">
        <v>0</v>
      </c>
      <c r="F210" s="53">
        <v>0</v>
      </c>
      <c r="G210" s="54">
        <v>601464.31999999995</v>
      </c>
      <c r="N210" s="6"/>
    </row>
    <row r="211" spans="2:14">
      <c r="B211" s="1"/>
      <c r="C211" s="14" t="s">
        <v>3398</v>
      </c>
      <c r="D211" s="12"/>
      <c r="E211" s="56">
        <v>0</v>
      </c>
      <c r="F211" s="57">
        <v>557981232.88</v>
      </c>
      <c r="G211" s="58">
        <v>121833797.28</v>
      </c>
      <c r="N211" s="6"/>
    </row>
    <row r="212" spans="2:14">
      <c r="B212" s="1"/>
      <c r="C212" s="13" t="s">
        <v>3399</v>
      </c>
      <c r="D212" s="11"/>
      <c r="E212" s="52">
        <v>76636313886.429993</v>
      </c>
      <c r="F212" s="53">
        <v>7512870320.71</v>
      </c>
      <c r="G212" s="54">
        <v>1374933078.77</v>
      </c>
      <c r="N212" s="6"/>
    </row>
    <row r="213" spans="2:14">
      <c r="B213" s="1"/>
      <c r="C213" s="14" t="s">
        <v>3400</v>
      </c>
      <c r="D213" s="12"/>
      <c r="E213" s="56">
        <v>0</v>
      </c>
      <c r="F213" s="57">
        <v>38360568</v>
      </c>
      <c r="G213" s="58">
        <v>851830.86</v>
      </c>
      <c r="N213" s="6"/>
    </row>
    <row r="214" spans="2:14">
      <c r="B214" s="1"/>
      <c r="C214" s="13" t="s">
        <v>3401</v>
      </c>
      <c r="D214" s="11"/>
      <c r="E214" s="52">
        <v>0</v>
      </c>
      <c r="F214" s="53">
        <v>0</v>
      </c>
      <c r="G214" s="54">
        <v>2017311.34</v>
      </c>
      <c r="N214" s="6"/>
    </row>
    <row r="215" spans="2:14">
      <c r="B215" s="1"/>
      <c r="C215" s="14" t="s">
        <v>3402</v>
      </c>
      <c r="D215" s="12"/>
      <c r="E215" s="56">
        <v>0</v>
      </c>
      <c r="F215" s="57">
        <v>0</v>
      </c>
      <c r="G215" s="58">
        <v>0</v>
      </c>
      <c r="N215" s="6"/>
    </row>
    <row r="216" spans="2:14" ht="25.5" customHeight="1">
      <c r="B216" s="1"/>
      <c r="C216" s="13" t="s">
        <v>3403</v>
      </c>
      <c r="D216" s="11"/>
      <c r="E216" s="52">
        <v>0</v>
      </c>
      <c r="F216" s="53">
        <v>0</v>
      </c>
      <c r="G216" s="54">
        <v>10500</v>
      </c>
      <c r="N216" s="6"/>
    </row>
    <row r="217" spans="2:14">
      <c r="B217" s="1"/>
      <c r="C217" s="14" t="s">
        <v>3404</v>
      </c>
      <c r="D217" s="12"/>
      <c r="E217" s="56">
        <v>0</v>
      </c>
      <c r="F217" s="57">
        <v>0</v>
      </c>
      <c r="G217" s="58">
        <v>0</v>
      </c>
      <c r="N217" s="6"/>
    </row>
    <row r="218" spans="2:14">
      <c r="B218" s="1"/>
      <c r="C218" s="13" t="s">
        <v>3405</v>
      </c>
      <c r="D218" s="11"/>
      <c r="E218" s="52">
        <v>0</v>
      </c>
      <c r="F218" s="53">
        <v>0</v>
      </c>
      <c r="G218" s="54">
        <v>0</v>
      </c>
      <c r="N218" s="6"/>
    </row>
    <row r="219" spans="2:14" ht="25.5" customHeight="1">
      <c r="B219" s="1"/>
      <c r="C219" s="14" t="s">
        <v>3406</v>
      </c>
      <c r="D219" s="12"/>
      <c r="E219" s="56">
        <v>0</v>
      </c>
      <c r="F219" s="57">
        <v>0</v>
      </c>
      <c r="G219" s="58">
        <v>1391815.25</v>
      </c>
      <c r="N219" s="6"/>
    </row>
    <row r="220" spans="2:14" ht="25.5" customHeight="1">
      <c r="B220" s="1"/>
      <c r="C220" s="13" t="s">
        <v>3407</v>
      </c>
      <c r="D220" s="11"/>
      <c r="E220" s="52">
        <v>0</v>
      </c>
      <c r="F220" s="53">
        <v>557705.06000000006</v>
      </c>
      <c r="G220" s="54">
        <v>886098.72</v>
      </c>
      <c r="N220" s="6"/>
    </row>
    <row r="221" spans="2:14">
      <c r="B221" s="1"/>
      <c r="C221" s="14" t="s">
        <v>3408</v>
      </c>
      <c r="D221" s="12"/>
      <c r="E221" s="56">
        <v>0</v>
      </c>
      <c r="F221" s="57">
        <v>528533282.31999999</v>
      </c>
      <c r="G221" s="58">
        <v>55529466.390000001</v>
      </c>
      <c r="N221" s="6"/>
    </row>
    <row r="222" spans="2:14">
      <c r="B222" s="1"/>
      <c r="C222" s="13" t="s">
        <v>3409</v>
      </c>
      <c r="D222" s="11"/>
      <c r="E222" s="52">
        <v>0</v>
      </c>
      <c r="F222" s="53">
        <v>0</v>
      </c>
      <c r="G222" s="54">
        <v>47219.839999999997</v>
      </c>
      <c r="N222" s="6"/>
    </row>
    <row r="223" spans="2:14" ht="25.5" customHeight="1">
      <c r="B223" s="1"/>
      <c r="C223" s="14" t="s">
        <v>3410</v>
      </c>
      <c r="D223" s="12"/>
      <c r="E223" s="56">
        <v>0</v>
      </c>
      <c r="F223" s="57">
        <v>0</v>
      </c>
      <c r="G223" s="58">
        <v>3813266.72</v>
      </c>
      <c r="N223" s="6"/>
    </row>
    <row r="224" spans="2:14">
      <c r="B224" s="1"/>
      <c r="C224" s="13" t="s">
        <v>3411</v>
      </c>
      <c r="D224" s="11"/>
      <c r="E224" s="52">
        <v>0</v>
      </c>
      <c r="F224" s="53">
        <v>0</v>
      </c>
      <c r="G224" s="54">
        <v>0</v>
      </c>
      <c r="N224" s="6"/>
    </row>
    <row r="225" spans="2:14" ht="38.25" customHeight="1">
      <c r="B225" s="1"/>
      <c r="C225" s="14" t="s">
        <v>3412</v>
      </c>
      <c r="D225" s="12"/>
      <c r="E225" s="56">
        <v>0</v>
      </c>
      <c r="F225" s="57">
        <v>0</v>
      </c>
      <c r="G225" s="58">
        <v>0</v>
      </c>
      <c r="N225" s="6"/>
    </row>
    <row r="226" spans="2:14" ht="38.25" customHeight="1">
      <c r="B226" s="1"/>
      <c r="C226" s="13" t="s">
        <v>3413</v>
      </c>
      <c r="D226" s="11"/>
      <c r="E226" s="52">
        <v>0</v>
      </c>
      <c r="F226" s="53">
        <v>0</v>
      </c>
      <c r="G226" s="54">
        <v>0</v>
      </c>
      <c r="N226" s="6"/>
    </row>
    <row r="227" spans="2:14">
      <c r="B227" s="1"/>
      <c r="C227" s="14" t="s">
        <v>3414</v>
      </c>
      <c r="D227" s="12"/>
      <c r="E227" s="56">
        <v>0</v>
      </c>
      <c r="F227" s="57">
        <v>0</v>
      </c>
      <c r="G227" s="58">
        <v>0</v>
      </c>
      <c r="N227" s="6"/>
    </row>
    <row r="228" spans="2:14">
      <c r="B228" s="1"/>
      <c r="C228" s="13" t="s">
        <v>3415</v>
      </c>
      <c r="D228" s="11"/>
      <c r="E228" s="52">
        <v>72415557562.369995</v>
      </c>
      <c r="F228" s="53">
        <v>6095851913.8800001</v>
      </c>
      <c r="G228" s="54">
        <v>618840610.57000005</v>
      </c>
      <c r="N228" s="6"/>
    </row>
    <row r="229" spans="2:14" ht="25.5" customHeight="1">
      <c r="B229" s="1"/>
      <c r="C229" s="14" t="s">
        <v>3416</v>
      </c>
      <c r="D229" s="12"/>
      <c r="E229" s="56">
        <v>0</v>
      </c>
      <c r="F229" s="57">
        <v>100000000</v>
      </c>
      <c r="G229" s="58">
        <v>0</v>
      </c>
      <c r="N229" s="6"/>
    </row>
    <row r="230" spans="2:14">
      <c r="B230" s="1"/>
      <c r="C230" s="13" t="s">
        <v>3417</v>
      </c>
      <c r="D230" s="11"/>
      <c r="E230" s="52">
        <v>446590078.48000002</v>
      </c>
      <c r="F230" s="53">
        <v>125888939.77</v>
      </c>
      <c r="G230" s="54">
        <v>216672774.56</v>
      </c>
      <c r="N230" s="6"/>
    </row>
    <row r="231" spans="2:14">
      <c r="B231" s="1"/>
      <c r="C231" s="14" t="s">
        <v>3418</v>
      </c>
      <c r="D231" s="12"/>
      <c r="E231" s="56">
        <v>211832042.56999999</v>
      </c>
      <c r="F231" s="57">
        <v>4261736.1900000004</v>
      </c>
      <c r="G231" s="58">
        <v>10874488.85</v>
      </c>
      <c r="N231" s="6"/>
    </row>
    <row r="232" spans="2:14">
      <c r="B232" s="1"/>
      <c r="C232" s="13" t="s">
        <v>3419</v>
      </c>
      <c r="D232" s="11"/>
      <c r="E232" s="52">
        <v>0</v>
      </c>
      <c r="F232" s="53">
        <v>0</v>
      </c>
      <c r="G232" s="54">
        <v>2492746.2200000002</v>
      </c>
      <c r="N232" s="6"/>
    </row>
    <row r="233" spans="2:14" ht="25.5" customHeight="1">
      <c r="B233" s="1"/>
      <c r="C233" s="14" t="s">
        <v>3420</v>
      </c>
      <c r="D233" s="12"/>
      <c r="E233" s="56">
        <v>0</v>
      </c>
      <c r="F233" s="57">
        <v>0</v>
      </c>
      <c r="G233" s="58">
        <v>7200186.9900000002</v>
      </c>
      <c r="N233" s="6"/>
    </row>
    <row r="234" spans="2:14">
      <c r="B234" s="1"/>
      <c r="C234" s="13" t="s">
        <v>3421</v>
      </c>
      <c r="D234" s="11"/>
      <c r="E234" s="52">
        <v>10191446668.139999</v>
      </c>
      <c r="F234" s="53">
        <v>3749400662.27</v>
      </c>
      <c r="G234" s="54">
        <v>289756887.81</v>
      </c>
      <c r="N234" s="6"/>
    </row>
    <row r="235" spans="2:14">
      <c r="B235" s="1"/>
      <c r="C235" s="14" t="s">
        <v>3422</v>
      </c>
      <c r="D235" s="12"/>
      <c r="E235" s="56">
        <v>52657751542.239998</v>
      </c>
      <c r="F235" s="57">
        <v>903055062.07000005</v>
      </c>
      <c r="G235" s="58">
        <v>47795102.020000003</v>
      </c>
      <c r="N235" s="6"/>
    </row>
    <row r="236" spans="2:14">
      <c r="B236" s="1"/>
      <c r="C236" s="13" t="s">
        <v>3423</v>
      </c>
      <c r="D236" s="11"/>
      <c r="E236" s="52">
        <v>0</v>
      </c>
      <c r="F236" s="53">
        <v>470000</v>
      </c>
      <c r="G236" s="54">
        <v>0</v>
      </c>
      <c r="N236" s="6"/>
    </row>
    <row r="237" spans="2:14" ht="25.5" customHeight="1">
      <c r="B237" s="1"/>
      <c r="C237" s="14" t="s">
        <v>3424</v>
      </c>
      <c r="D237" s="12"/>
      <c r="E237" s="56">
        <v>0</v>
      </c>
      <c r="F237" s="57">
        <v>0</v>
      </c>
      <c r="G237" s="58">
        <v>0</v>
      </c>
      <c r="N237" s="6"/>
    </row>
    <row r="238" spans="2:14" ht="25.5" customHeight="1">
      <c r="B238" s="1"/>
      <c r="C238" s="13" t="s">
        <v>3425</v>
      </c>
      <c r="D238" s="11"/>
      <c r="E238" s="52">
        <v>0</v>
      </c>
      <c r="F238" s="53">
        <v>0</v>
      </c>
      <c r="G238" s="54">
        <v>0</v>
      </c>
      <c r="N238" s="6"/>
    </row>
    <row r="239" spans="2:14" ht="25.5" customHeight="1">
      <c r="B239" s="1"/>
      <c r="C239" s="14" t="s">
        <v>3426</v>
      </c>
      <c r="D239" s="12"/>
      <c r="E239" s="56">
        <v>5927921731.8000002</v>
      </c>
      <c r="F239" s="57">
        <v>20000000</v>
      </c>
      <c r="G239" s="58">
        <v>24973982.829999998</v>
      </c>
      <c r="N239" s="6"/>
    </row>
    <row r="240" spans="2:14">
      <c r="B240" s="1"/>
      <c r="C240" s="13" t="s">
        <v>3427</v>
      </c>
      <c r="D240" s="11"/>
      <c r="E240" s="52">
        <v>2977704777.4099998</v>
      </c>
      <c r="F240" s="53">
        <v>1091268392.3199999</v>
      </c>
      <c r="G240" s="54">
        <v>8991821.4199999999</v>
      </c>
      <c r="N240" s="6"/>
    </row>
    <row r="241" spans="2:14">
      <c r="B241" s="1"/>
      <c r="C241" s="14" t="s">
        <v>3428</v>
      </c>
      <c r="D241" s="12"/>
      <c r="E241" s="56">
        <v>2310721.73</v>
      </c>
      <c r="F241" s="57">
        <v>30554020.850000001</v>
      </c>
      <c r="G241" s="58">
        <v>87450.22</v>
      </c>
      <c r="N241" s="6"/>
    </row>
    <row r="242" spans="2:14">
      <c r="B242" s="1"/>
      <c r="C242" s="13" t="s">
        <v>3429</v>
      </c>
      <c r="D242" s="11"/>
      <c r="E242" s="52">
        <v>0</v>
      </c>
      <c r="F242" s="53">
        <v>53836591.740000002</v>
      </c>
      <c r="G242" s="54">
        <v>1728821.03</v>
      </c>
      <c r="N242" s="6"/>
    </row>
    <row r="243" spans="2:14">
      <c r="B243" s="1"/>
      <c r="C243" s="14" t="s">
        <v>3430</v>
      </c>
      <c r="D243" s="12"/>
      <c r="E243" s="56">
        <v>0</v>
      </c>
      <c r="F243" s="57">
        <v>17116508.670000002</v>
      </c>
      <c r="G243" s="58">
        <v>8266348.6200000001</v>
      </c>
      <c r="N243" s="6"/>
    </row>
    <row r="244" spans="2:14" ht="38.25" customHeight="1">
      <c r="B244" s="1"/>
      <c r="C244" s="13" t="s">
        <v>3431</v>
      </c>
      <c r="D244" s="11"/>
      <c r="E244" s="52">
        <v>4220756324.0599999</v>
      </c>
      <c r="F244" s="53">
        <v>849566851.45000005</v>
      </c>
      <c r="G244" s="54">
        <v>691544959.08000004</v>
      </c>
      <c r="N244" s="6"/>
    </row>
    <row r="245" spans="2:14" ht="25.5" customHeight="1">
      <c r="B245" s="1"/>
      <c r="C245" s="14" t="s">
        <v>3432</v>
      </c>
      <c r="D245" s="12"/>
      <c r="E245" s="56">
        <v>0</v>
      </c>
      <c r="F245" s="57">
        <v>0</v>
      </c>
      <c r="G245" s="58">
        <v>0</v>
      </c>
      <c r="N245" s="6"/>
    </row>
    <row r="246" spans="2:14" ht="25.5" customHeight="1">
      <c r="B246" s="1"/>
      <c r="C246" s="13" t="s">
        <v>3433</v>
      </c>
      <c r="D246" s="11"/>
      <c r="E246" s="52">
        <v>0</v>
      </c>
      <c r="F246" s="53">
        <v>0</v>
      </c>
      <c r="G246" s="54">
        <v>0</v>
      </c>
      <c r="N246" s="6"/>
    </row>
    <row r="247" spans="2:14">
      <c r="B247" s="1"/>
      <c r="C247" s="14" t="s">
        <v>3434</v>
      </c>
      <c r="D247" s="12"/>
      <c r="E247" s="56">
        <v>0</v>
      </c>
      <c r="F247" s="57">
        <v>0</v>
      </c>
      <c r="G247" s="58">
        <v>0</v>
      </c>
      <c r="N247" s="6"/>
    </row>
    <row r="248" spans="2:14">
      <c r="B248" s="1"/>
      <c r="C248" s="13" t="s">
        <v>3435</v>
      </c>
      <c r="D248" s="11"/>
      <c r="E248" s="52">
        <v>752534506182.39001</v>
      </c>
      <c r="F248" s="53">
        <v>25659628065.889999</v>
      </c>
      <c r="G248" s="54">
        <v>12935751619.379999</v>
      </c>
      <c r="N248" s="6"/>
    </row>
    <row r="249" spans="2:14" ht="25.5" customHeight="1">
      <c r="B249" s="1"/>
      <c r="C249" s="14" t="s">
        <v>3436</v>
      </c>
      <c r="D249" s="12"/>
      <c r="E249" s="56">
        <v>0</v>
      </c>
      <c r="F249" s="57">
        <v>914316755.98000002</v>
      </c>
      <c r="G249" s="58">
        <v>48244928.700000003</v>
      </c>
      <c r="N249" s="6"/>
    </row>
    <row r="250" spans="2:14" ht="38.25" customHeight="1">
      <c r="B250" s="1"/>
      <c r="C250" s="13" t="s">
        <v>3437</v>
      </c>
      <c r="D250" s="11"/>
      <c r="E250" s="52">
        <v>0</v>
      </c>
      <c r="F250" s="53">
        <v>0</v>
      </c>
      <c r="G250" s="54">
        <v>0</v>
      </c>
      <c r="N250" s="6"/>
    </row>
    <row r="251" spans="2:14" ht="38.25" customHeight="1">
      <c r="B251" s="1"/>
      <c r="C251" s="14" t="s">
        <v>3438</v>
      </c>
      <c r="D251" s="12"/>
      <c r="E251" s="56">
        <v>0</v>
      </c>
      <c r="F251" s="57">
        <v>0</v>
      </c>
      <c r="G251" s="58">
        <v>0</v>
      </c>
      <c r="N251" s="6"/>
    </row>
    <row r="252" spans="2:14">
      <c r="B252" s="1"/>
      <c r="C252" s="13" t="s">
        <v>3439</v>
      </c>
      <c r="D252" s="11"/>
      <c r="E252" s="52">
        <v>752534506182.39001</v>
      </c>
      <c r="F252" s="53">
        <v>24547753621.139999</v>
      </c>
      <c r="G252" s="54">
        <v>11744518057.17</v>
      </c>
      <c r="N252" s="6"/>
    </row>
    <row r="253" spans="2:14">
      <c r="B253" s="1"/>
      <c r="C253" s="14" t="s">
        <v>3440</v>
      </c>
      <c r="D253" s="12"/>
      <c r="E253" s="56">
        <v>30677374078.48</v>
      </c>
      <c r="F253" s="57">
        <v>191866351.61000001</v>
      </c>
      <c r="G253" s="58">
        <v>32769015.760000002</v>
      </c>
      <c r="N253" s="6"/>
    </row>
    <row r="254" spans="2:14">
      <c r="B254" s="1"/>
      <c r="C254" s="13" t="s">
        <v>3441</v>
      </c>
      <c r="D254" s="11"/>
      <c r="E254" s="52">
        <v>380303497.76999998</v>
      </c>
      <c r="F254" s="53">
        <v>23898414040.580002</v>
      </c>
      <c r="G254" s="54">
        <v>10039550850.049999</v>
      </c>
      <c r="N254" s="6"/>
    </row>
    <row r="255" spans="2:14">
      <c r="B255" s="1"/>
      <c r="C255" s="14" t="s">
        <v>3442</v>
      </c>
      <c r="D255" s="12"/>
      <c r="E255" s="56">
        <v>244696575009.76999</v>
      </c>
      <c r="F255" s="57">
        <v>0</v>
      </c>
      <c r="G255" s="58">
        <v>77908565.180000007</v>
      </c>
      <c r="N255" s="6"/>
    </row>
    <row r="256" spans="2:14" ht="25.5" customHeight="1">
      <c r="B256" s="1"/>
      <c r="C256" s="13" t="s">
        <v>3443</v>
      </c>
      <c r="D256" s="11"/>
      <c r="E256" s="52">
        <v>0</v>
      </c>
      <c r="F256" s="53">
        <v>0</v>
      </c>
      <c r="G256" s="54">
        <v>30090473.399999999</v>
      </c>
      <c r="N256" s="6"/>
    </row>
    <row r="257" spans="2:14" ht="25.5" customHeight="1">
      <c r="B257" s="1"/>
      <c r="C257" s="14" t="s">
        <v>3444</v>
      </c>
      <c r="D257" s="12"/>
      <c r="E257" s="56">
        <v>0</v>
      </c>
      <c r="F257" s="57">
        <v>0</v>
      </c>
      <c r="G257" s="58">
        <v>5375366.6299999999</v>
      </c>
      <c r="N257" s="6"/>
    </row>
    <row r="258" spans="2:14" ht="25.5" customHeight="1">
      <c r="B258" s="1"/>
      <c r="C258" s="13" t="s">
        <v>3445</v>
      </c>
      <c r="D258" s="11"/>
      <c r="E258" s="52">
        <v>0</v>
      </c>
      <c r="F258" s="53">
        <v>0</v>
      </c>
      <c r="G258" s="54">
        <v>1606029.38</v>
      </c>
      <c r="N258" s="6"/>
    </row>
    <row r="259" spans="2:14">
      <c r="B259" s="1"/>
      <c r="C259" s="14" t="s">
        <v>3446</v>
      </c>
      <c r="D259" s="12"/>
      <c r="E259" s="56">
        <v>468632132672.45001</v>
      </c>
      <c r="F259" s="57">
        <v>0</v>
      </c>
      <c r="G259" s="58">
        <v>18171662.059999999</v>
      </c>
      <c r="N259" s="6"/>
    </row>
    <row r="260" spans="2:14">
      <c r="B260" s="1"/>
      <c r="C260" s="13" t="s">
        <v>3447</v>
      </c>
      <c r="D260" s="11"/>
      <c r="E260" s="52">
        <v>8148120923.9200001</v>
      </c>
      <c r="F260" s="53">
        <v>132678828.28</v>
      </c>
      <c r="G260" s="54">
        <v>396845798.70999998</v>
      </c>
      <c r="N260" s="6"/>
    </row>
    <row r="261" spans="2:14">
      <c r="B261" s="1"/>
      <c r="C261" s="14" t="s">
        <v>3448</v>
      </c>
      <c r="D261" s="12"/>
      <c r="E261" s="56">
        <v>0</v>
      </c>
      <c r="F261" s="57">
        <v>0</v>
      </c>
      <c r="G261" s="58">
        <v>864654734.16999996</v>
      </c>
      <c r="N261" s="6"/>
    </row>
    <row r="262" spans="2:14">
      <c r="B262" s="1"/>
      <c r="C262" s="13" t="s">
        <v>3449</v>
      </c>
      <c r="D262" s="11"/>
      <c r="E262" s="52">
        <v>0</v>
      </c>
      <c r="F262" s="53">
        <v>18747137.989999998</v>
      </c>
      <c r="G262" s="54">
        <v>89462395.980000004</v>
      </c>
      <c r="N262" s="6"/>
    </row>
    <row r="263" spans="2:14">
      <c r="B263" s="1"/>
      <c r="C263" s="14" t="s">
        <v>3450</v>
      </c>
      <c r="D263" s="12"/>
      <c r="E263" s="56">
        <v>0</v>
      </c>
      <c r="F263" s="57">
        <v>255110657.31</v>
      </c>
      <c r="G263" s="58">
        <v>1156128.8600000001</v>
      </c>
      <c r="N263" s="6"/>
    </row>
    <row r="264" spans="2:14">
      <c r="B264" s="1"/>
      <c r="C264" s="13" t="s">
        <v>3451</v>
      </c>
      <c r="D264" s="11"/>
      <c r="E264" s="52">
        <v>0</v>
      </c>
      <c r="F264" s="53">
        <v>50936605.369999997</v>
      </c>
      <c r="G264" s="54">
        <v>186927036.99000001</v>
      </c>
      <c r="N264" s="6"/>
    </row>
    <row r="265" spans="2:14" ht="25.5" customHeight="1">
      <c r="B265" s="1"/>
      <c r="C265" s="14" t="s">
        <v>3452</v>
      </c>
      <c r="D265" s="12"/>
      <c r="E265" s="56">
        <v>0</v>
      </c>
      <c r="F265" s="57">
        <v>0</v>
      </c>
      <c r="G265" s="58">
        <v>5633754.25</v>
      </c>
      <c r="N265" s="6"/>
    </row>
    <row r="266" spans="2:14" ht="25.5" customHeight="1">
      <c r="B266" s="1"/>
      <c r="C266" s="13" t="s">
        <v>3453</v>
      </c>
      <c r="D266" s="11"/>
      <c r="E266" s="52">
        <v>0</v>
      </c>
      <c r="F266" s="53">
        <v>0</v>
      </c>
      <c r="G266" s="54">
        <v>90871.71</v>
      </c>
      <c r="N266" s="6"/>
    </row>
    <row r="267" spans="2:14">
      <c r="B267" s="1"/>
      <c r="C267" s="14" t="s">
        <v>3454</v>
      </c>
      <c r="D267" s="12"/>
      <c r="E267" s="56">
        <v>0</v>
      </c>
      <c r="F267" s="57">
        <v>197557688.77000001</v>
      </c>
      <c r="G267" s="58">
        <v>1137264007.55</v>
      </c>
      <c r="N267" s="6"/>
    </row>
    <row r="268" spans="2:14" ht="15.75" customHeight="1" thickBot="1"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7"/>
    </row>
  </sheetData>
  <mergeCells count="2">
    <mergeCell ref="C4:M4"/>
    <mergeCell ref="C3:M3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181" customWidth="1"/>
    <col min="2" max="2" width="5.28515625" style="181" customWidth="1"/>
    <col min="3" max="3" width="69.5703125" style="181" customWidth="1"/>
    <col min="4" max="4" width="13.5703125" style="181" bestFit="1" customWidth="1"/>
    <col min="5" max="5" width="2.28515625" style="181" customWidth="1"/>
    <col min="6" max="6" width="13.5703125" style="181" bestFit="1" customWidth="1"/>
    <col min="7" max="7" width="2.42578125" style="181" customWidth="1"/>
    <col min="8" max="8" width="15.85546875" style="181" customWidth="1"/>
    <col min="9" max="9" width="2.140625" style="181" customWidth="1"/>
    <col min="10" max="10" width="13.5703125" style="181" bestFit="1" customWidth="1"/>
    <col min="11" max="11" width="10.7109375" style="181" customWidth="1"/>
    <col min="12" max="12" width="5.28515625" style="181" customWidth="1"/>
    <col min="13" max="13" width="10.7109375" style="181" customWidth="1"/>
    <col min="14" max="16384" width="10.7109375" style="181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3933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191" t="s">
        <v>3509</v>
      </c>
      <c r="E6" s="191"/>
      <c r="F6" s="191" t="s">
        <v>3510</v>
      </c>
      <c r="G6" s="191"/>
      <c r="H6" s="191" t="s">
        <v>3511</v>
      </c>
      <c r="I6" s="191"/>
      <c r="J6" s="341" t="s">
        <v>3512</v>
      </c>
      <c r="K6" s="338"/>
      <c r="L6" s="188"/>
    </row>
    <row r="7" spans="2:12">
      <c r="B7" s="187"/>
      <c r="C7" s="190" t="s">
        <v>3726</v>
      </c>
      <c r="D7" s="180">
        <v>2019</v>
      </c>
      <c r="E7" s="180"/>
      <c r="F7" s="180">
        <v>2019</v>
      </c>
      <c r="G7" s="180"/>
      <c r="H7" s="180">
        <v>2019</v>
      </c>
      <c r="I7" s="191"/>
      <c r="J7" s="180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3727</v>
      </c>
      <c r="D9" s="167">
        <v>1092795</v>
      </c>
      <c r="E9" s="204"/>
      <c r="F9" s="167">
        <v>21413</v>
      </c>
      <c r="G9" s="205"/>
      <c r="H9" s="167">
        <v>1126</v>
      </c>
      <c r="I9" s="204"/>
      <c r="J9" s="167">
        <f t="shared" ref="J9:J17" si="0">SUM(D9+F9+H9)</f>
        <v>1115334</v>
      </c>
      <c r="K9" s="168">
        <v>809363</v>
      </c>
      <c r="L9" s="194"/>
    </row>
    <row r="10" spans="2:12">
      <c r="B10" s="187"/>
      <c r="C10" s="166" t="s">
        <v>3728</v>
      </c>
      <c r="D10" s="167">
        <v>4332</v>
      </c>
      <c r="E10" s="167"/>
      <c r="F10" s="167">
        <v>7950</v>
      </c>
      <c r="G10" s="167"/>
      <c r="H10" s="167">
        <v>379</v>
      </c>
      <c r="I10" s="167"/>
      <c r="J10" s="167">
        <f t="shared" si="0"/>
        <v>12661</v>
      </c>
      <c r="K10" s="168">
        <v>11753</v>
      </c>
      <c r="L10" s="194"/>
    </row>
    <row r="11" spans="2:12">
      <c r="B11" s="187"/>
      <c r="C11" s="166" t="s">
        <v>3729</v>
      </c>
      <c r="D11" s="167">
        <v>4</v>
      </c>
      <c r="E11" s="204"/>
      <c r="F11" s="167">
        <v>865</v>
      </c>
      <c r="G11" s="205"/>
      <c r="H11" s="167">
        <v>567</v>
      </c>
      <c r="I11" s="204"/>
      <c r="J11" s="167">
        <f t="shared" si="0"/>
        <v>1436</v>
      </c>
      <c r="K11" s="168">
        <v>1057</v>
      </c>
      <c r="L11" s="194"/>
    </row>
    <row r="12" spans="2:12">
      <c r="B12" s="187"/>
      <c r="C12" s="166" t="s">
        <v>3730</v>
      </c>
      <c r="D12" s="167">
        <v>1367</v>
      </c>
      <c r="E12" s="204"/>
      <c r="F12" s="167">
        <v>1013</v>
      </c>
      <c r="G12" s="205"/>
      <c r="H12" s="167">
        <v>481</v>
      </c>
      <c r="I12" s="204"/>
      <c r="J12" s="167">
        <f t="shared" si="0"/>
        <v>2861</v>
      </c>
      <c r="K12" s="168">
        <v>2197</v>
      </c>
      <c r="L12" s="194"/>
    </row>
    <row r="13" spans="2:12" ht="36" customHeight="1">
      <c r="B13" s="187"/>
      <c r="C13" s="183" t="s">
        <v>3731</v>
      </c>
      <c r="D13" s="167">
        <v>0</v>
      </c>
      <c r="E13" s="204"/>
      <c r="F13" s="167">
        <v>14987</v>
      </c>
      <c r="G13" s="205"/>
      <c r="H13" s="167">
        <v>61</v>
      </c>
      <c r="I13" s="204"/>
      <c r="J13" s="167">
        <f t="shared" si="0"/>
        <v>15048</v>
      </c>
      <c r="K13" s="168">
        <v>6723</v>
      </c>
      <c r="L13" s="194"/>
    </row>
    <row r="14" spans="2:12" ht="37.5" customHeight="1">
      <c r="B14" s="187"/>
      <c r="C14" s="183" t="s">
        <v>3732</v>
      </c>
      <c r="D14" s="167">
        <v>0</v>
      </c>
      <c r="E14" s="204"/>
      <c r="F14" s="167">
        <v>1126</v>
      </c>
      <c r="G14" s="205"/>
      <c r="H14" s="167">
        <v>196</v>
      </c>
      <c r="I14" s="204"/>
      <c r="J14" s="167">
        <f t="shared" si="0"/>
        <v>1322</v>
      </c>
      <c r="K14" s="168">
        <v>795</v>
      </c>
      <c r="L14" s="194"/>
    </row>
    <row r="15" spans="2:12">
      <c r="B15" s="187"/>
      <c r="C15" s="166" t="s">
        <v>3733</v>
      </c>
      <c r="D15" s="167">
        <v>0</v>
      </c>
      <c r="E15" s="204"/>
      <c r="F15" s="167">
        <v>-5409</v>
      </c>
      <c r="G15" s="205"/>
      <c r="H15" s="167">
        <v>-14</v>
      </c>
      <c r="I15" s="204"/>
      <c r="J15" s="167">
        <f t="shared" si="0"/>
        <v>-5423</v>
      </c>
      <c r="K15" s="168">
        <v>-3315</v>
      </c>
      <c r="L15" s="194"/>
    </row>
    <row r="16" spans="2:12" ht="15.75" customHeight="1" thickBot="1">
      <c r="B16" s="187"/>
      <c r="C16" s="166" t="s">
        <v>3734</v>
      </c>
      <c r="D16" s="169">
        <v>0</v>
      </c>
      <c r="E16" s="204"/>
      <c r="F16" s="169">
        <v>-1098</v>
      </c>
      <c r="G16" s="205"/>
      <c r="H16" s="169">
        <v>-193</v>
      </c>
      <c r="I16" s="204"/>
      <c r="J16" s="169">
        <f t="shared" si="0"/>
        <v>-1291</v>
      </c>
      <c r="K16" s="170">
        <v>-766</v>
      </c>
      <c r="L16" s="194"/>
    </row>
    <row r="17" spans="2:12">
      <c r="B17" s="187"/>
      <c r="C17" s="195" t="s">
        <v>3735</v>
      </c>
      <c r="D17" s="196">
        <f>SUM(D9:D16)</f>
        <v>1098498</v>
      </c>
      <c r="E17" s="197"/>
      <c r="F17" s="196">
        <f>SUM(F9:F16)</f>
        <v>40847</v>
      </c>
      <c r="G17" s="197"/>
      <c r="H17" s="196">
        <f>SUM(H9:H16)</f>
        <v>2603</v>
      </c>
      <c r="I17" s="197"/>
      <c r="J17" s="172">
        <f t="shared" si="0"/>
        <v>1141948</v>
      </c>
      <c r="K17" s="198">
        <v>827807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7.7109375" style="33" bestFit="1" customWidth="1"/>
    <col min="4" max="4" width="14.42578125" style="33" bestFit="1" customWidth="1"/>
    <col min="5" max="5" width="3.7109375" style="33" customWidth="1"/>
    <col min="6" max="6" width="14.42578125" style="33" bestFit="1" customWidth="1"/>
    <col min="7" max="7" width="3.140625" style="33" customWidth="1"/>
    <col min="8" max="8" width="17.42578125" style="33" customWidth="1"/>
    <col min="9" max="9" width="3" style="33" customWidth="1"/>
    <col min="10" max="10" width="15.28515625" style="33" bestFit="1" customWidth="1"/>
    <col min="11" max="11" width="12.7109375" style="33" bestFit="1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3939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 ht="18.75">
      <c r="B7" s="187"/>
      <c r="C7" s="190" t="s">
        <v>3770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3771</v>
      </c>
      <c r="D9" s="167">
        <v>4905552</v>
      </c>
      <c r="E9" s="204"/>
      <c r="F9" s="167">
        <v>196189</v>
      </c>
      <c r="G9" s="205"/>
      <c r="H9" s="167">
        <v>19704</v>
      </c>
      <c r="I9" s="204"/>
      <c r="J9" s="167">
        <f t="shared" ref="J9:J17" si="0">SUM(D9+F9+H9)</f>
        <v>5121445</v>
      </c>
      <c r="K9" s="168">
        <v>4980478</v>
      </c>
      <c r="L9" s="194"/>
    </row>
    <row r="10" spans="2:12" ht="18.75">
      <c r="B10" s="187"/>
      <c r="C10" s="166" t="s">
        <v>3772</v>
      </c>
      <c r="D10" s="167">
        <v>150652</v>
      </c>
      <c r="E10" s="204"/>
      <c r="F10" s="167">
        <v>86358</v>
      </c>
      <c r="G10" s="205"/>
      <c r="H10" s="167">
        <v>8272</v>
      </c>
      <c r="I10" s="204"/>
      <c r="J10" s="167">
        <f t="shared" si="0"/>
        <v>245282</v>
      </c>
      <c r="K10" s="168">
        <v>220376</v>
      </c>
      <c r="L10" s="194"/>
    </row>
    <row r="11" spans="2:12" ht="18.75">
      <c r="B11" s="187"/>
      <c r="C11" s="166" t="s">
        <v>3773</v>
      </c>
      <c r="D11" s="167">
        <v>251</v>
      </c>
      <c r="E11" s="204"/>
      <c r="F11" s="167">
        <v>6168</v>
      </c>
      <c r="G11" s="205"/>
      <c r="H11" s="167">
        <v>4269</v>
      </c>
      <c r="I11" s="204"/>
      <c r="J11" s="167">
        <f t="shared" si="0"/>
        <v>10688</v>
      </c>
      <c r="K11" s="168">
        <v>13370</v>
      </c>
      <c r="L11" s="194"/>
    </row>
    <row r="12" spans="2:12" ht="18.75">
      <c r="B12" s="187"/>
      <c r="C12" s="166" t="s">
        <v>3774</v>
      </c>
      <c r="D12" s="167">
        <v>11604</v>
      </c>
      <c r="E12" s="204"/>
      <c r="F12" s="167">
        <v>14552</v>
      </c>
      <c r="G12" s="205"/>
      <c r="H12" s="167">
        <v>5354</v>
      </c>
      <c r="I12" s="204"/>
      <c r="J12" s="167">
        <f t="shared" si="0"/>
        <v>31510</v>
      </c>
      <c r="K12" s="168">
        <v>29743</v>
      </c>
      <c r="L12" s="194"/>
    </row>
    <row r="13" spans="2:12" ht="36.75" customHeight="1">
      <c r="B13" s="187"/>
      <c r="C13" s="183" t="s">
        <v>3775</v>
      </c>
      <c r="D13" s="167">
        <v>0</v>
      </c>
      <c r="E13" s="204"/>
      <c r="F13" s="167">
        <v>25545</v>
      </c>
      <c r="G13" s="205"/>
      <c r="H13" s="167">
        <v>234</v>
      </c>
      <c r="I13" s="204"/>
      <c r="J13" s="167">
        <f t="shared" si="0"/>
        <v>25779</v>
      </c>
      <c r="K13" s="168">
        <v>29602</v>
      </c>
      <c r="L13" s="194"/>
    </row>
    <row r="14" spans="2:12" ht="41.25" customHeight="1">
      <c r="B14" s="187"/>
      <c r="C14" s="183" t="s">
        <v>3776</v>
      </c>
      <c r="D14" s="167">
        <v>0</v>
      </c>
      <c r="E14" s="204"/>
      <c r="F14" s="167">
        <v>4479</v>
      </c>
      <c r="G14" s="205"/>
      <c r="H14" s="167">
        <v>1285</v>
      </c>
      <c r="I14" s="204"/>
      <c r="J14" s="167">
        <f t="shared" si="0"/>
        <v>5764</v>
      </c>
      <c r="K14" s="168">
        <v>7203</v>
      </c>
      <c r="L14" s="194"/>
    </row>
    <row r="15" spans="2:12" ht="18.75">
      <c r="B15" s="187"/>
      <c r="C15" s="166" t="s">
        <v>3733</v>
      </c>
      <c r="D15" s="167">
        <v>0</v>
      </c>
      <c r="E15" s="204"/>
      <c r="F15" s="167">
        <v>-25545</v>
      </c>
      <c r="G15" s="205"/>
      <c r="H15" s="167">
        <v>-302</v>
      </c>
      <c r="I15" s="204"/>
      <c r="J15" s="167">
        <f t="shared" si="0"/>
        <v>-25847</v>
      </c>
      <c r="K15" s="168">
        <v>-25750</v>
      </c>
      <c r="L15" s="194"/>
    </row>
    <row r="16" spans="2:12" ht="15.75" customHeight="1" thickBot="1">
      <c r="B16" s="187"/>
      <c r="C16" s="166" t="s">
        <v>3734</v>
      </c>
      <c r="D16" s="169">
        <v>0</v>
      </c>
      <c r="E16" s="204"/>
      <c r="F16" s="169">
        <v>-4479</v>
      </c>
      <c r="G16" s="205"/>
      <c r="H16" s="169">
        <v>-1264</v>
      </c>
      <c r="I16" s="204"/>
      <c r="J16" s="169">
        <f t="shared" si="0"/>
        <v>-5743</v>
      </c>
      <c r="K16" s="170">
        <v>-6416</v>
      </c>
      <c r="L16" s="194"/>
    </row>
    <row r="17" spans="2:12" ht="18.75">
      <c r="B17" s="187"/>
      <c r="C17" s="195" t="s">
        <v>3777</v>
      </c>
      <c r="D17" s="196">
        <f>SUM(D9:D16)</f>
        <v>5068059</v>
      </c>
      <c r="E17" s="197"/>
      <c r="F17" s="196">
        <f>SUM(F9:F16)</f>
        <v>303267</v>
      </c>
      <c r="G17" s="197"/>
      <c r="H17" s="196">
        <f>SUM(H9:H16)</f>
        <v>37552</v>
      </c>
      <c r="I17" s="197"/>
      <c r="J17" s="196">
        <f t="shared" si="0"/>
        <v>5408878</v>
      </c>
      <c r="K17" s="198">
        <v>5248606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4024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90" t="s">
        <v>4025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4026</v>
      </c>
      <c r="D9" s="167">
        <f>'Q39'!D11</f>
        <v>2838</v>
      </c>
      <c r="E9" s="167"/>
      <c r="F9" s="167">
        <f>'Q39'!F11</f>
        <v>37850</v>
      </c>
      <c r="G9" s="167"/>
      <c r="H9" s="167">
        <f>'Q39'!H11</f>
        <v>25495</v>
      </c>
      <c r="I9" s="167"/>
      <c r="J9" s="167">
        <f>SUM(D9+F9+H9)</f>
        <v>66183</v>
      </c>
      <c r="K9" s="168">
        <f>'Q39'!K11</f>
        <v>74525</v>
      </c>
      <c r="L9" s="165"/>
    </row>
    <row r="10" spans="2:12" ht="19.5" thickBot="1">
      <c r="B10" s="155"/>
      <c r="C10" s="219" t="s">
        <v>4027</v>
      </c>
      <c r="D10" s="169">
        <f>'Q40'!D11</f>
        <v>344</v>
      </c>
      <c r="E10" s="167"/>
      <c r="F10" s="169">
        <f>'Q40'!F11</f>
        <v>34667</v>
      </c>
      <c r="G10" s="167"/>
      <c r="H10" s="169">
        <f>'Q40'!H11</f>
        <v>17348</v>
      </c>
      <c r="I10" s="167"/>
      <c r="J10" s="169">
        <f>SUM(D10+F10+H10)</f>
        <v>52359</v>
      </c>
      <c r="K10" s="170">
        <f>'Q40'!K11</f>
        <v>53156</v>
      </c>
      <c r="L10" s="165"/>
    </row>
    <row r="11" spans="2:12">
      <c r="B11" s="155"/>
      <c r="C11" s="195" t="s">
        <v>4028</v>
      </c>
      <c r="D11" s="172">
        <f>SUM(D9:D10)</f>
        <v>3182</v>
      </c>
      <c r="E11" s="173"/>
      <c r="F11" s="172">
        <f>SUM(F9:F10)</f>
        <v>72517</v>
      </c>
      <c r="G11" s="173"/>
      <c r="H11" s="172">
        <f>SUM(H9:H10)</f>
        <v>42843</v>
      </c>
      <c r="I11" s="173"/>
      <c r="J11" s="172">
        <f>SUM(D11+F11+H11)</f>
        <v>118542</v>
      </c>
      <c r="K11" s="174">
        <f>SUM(K9:K10)</f>
        <v>127681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3.5703125" style="33" bestFit="1" customWidth="1"/>
    <col min="5" max="5" width="3.140625" style="33" customWidth="1"/>
    <col min="6" max="6" width="13.5703125" style="33" bestFit="1" customWidth="1"/>
    <col min="7" max="7" width="3.140625" style="33" customWidth="1"/>
    <col min="8" max="8" width="16.42578125" style="33" customWidth="1"/>
    <col min="9" max="9" width="4.570312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3934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191" t="s">
        <v>3509</v>
      </c>
      <c r="E6" s="191"/>
      <c r="F6" s="191" t="s">
        <v>3510</v>
      </c>
      <c r="G6" s="191"/>
      <c r="H6" s="191" t="s">
        <v>3511</v>
      </c>
      <c r="I6" s="191"/>
      <c r="J6" s="341" t="s">
        <v>3512</v>
      </c>
      <c r="K6" s="338"/>
      <c r="L6" s="188"/>
    </row>
    <row r="7" spans="2:12" ht="37.5">
      <c r="B7" s="187"/>
      <c r="C7" s="190" t="s">
        <v>3736</v>
      </c>
      <c r="D7" s="180">
        <v>2019</v>
      </c>
      <c r="E7" s="180"/>
      <c r="F7" s="180">
        <v>2019</v>
      </c>
      <c r="G7" s="180"/>
      <c r="H7" s="180">
        <v>2019</v>
      </c>
      <c r="I7" s="191"/>
      <c r="J7" s="180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3737</v>
      </c>
      <c r="D9" s="167">
        <v>2640</v>
      </c>
      <c r="E9" s="204"/>
      <c r="F9" s="167">
        <v>37848</v>
      </c>
      <c r="G9" s="205"/>
      <c r="H9" s="167">
        <v>25476</v>
      </c>
      <c r="I9" s="204"/>
      <c r="J9" s="167">
        <f>SUM(D9+F9+H9)</f>
        <v>65964</v>
      </c>
      <c r="K9" s="168">
        <v>73985</v>
      </c>
      <c r="L9" s="194"/>
    </row>
    <row r="10" spans="2:12" ht="15.75" customHeight="1" thickBot="1">
      <c r="B10" s="187"/>
      <c r="C10" s="166" t="s">
        <v>3738</v>
      </c>
      <c r="D10" s="169">
        <v>198</v>
      </c>
      <c r="E10" s="167"/>
      <c r="F10" s="169">
        <v>2</v>
      </c>
      <c r="G10" s="167"/>
      <c r="H10" s="169">
        <v>19</v>
      </c>
      <c r="I10" s="167"/>
      <c r="J10" s="169">
        <f>SUM(D10+F10+H10)</f>
        <v>219</v>
      </c>
      <c r="K10" s="170">
        <v>540</v>
      </c>
      <c r="L10" s="194"/>
    </row>
    <row r="11" spans="2:12" ht="37.5">
      <c r="B11" s="187"/>
      <c r="C11" s="195" t="s">
        <v>3739</v>
      </c>
      <c r="D11" s="196">
        <f>SUM(D9:D10)</f>
        <v>2838</v>
      </c>
      <c r="E11" s="197"/>
      <c r="F11" s="196">
        <f>SUM(F9:F10)</f>
        <v>37850</v>
      </c>
      <c r="G11" s="197"/>
      <c r="H11" s="196">
        <f>SUM(H9:H10)</f>
        <v>25495</v>
      </c>
      <c r="I11" s="197"/>
      <c r="J11" s="172">
        <f>SUM(D11+F11+H11)</f>
        <v>66183</v>
      </c>
      <c r="K11" s="198">
        <v>74525</v>
      </c>
      <c r="L11" s="194"/>
    </row>
    <row r="12" spans="2:12" ht="15.75" customHeight="1" thickBot="1">
      <c r="B12" s="199"/>
      <c r="C12" s="200"/>
      <c r="D12" s="201"/>
      <c r="E12" s="201"/>
      <c r="F12" s="201"/>
      <c r="G12" s="201"/>
      <c r="H12" s="201"/>
      <c r="I12" s="201"/>
      <c r="J12" s="201"/>
      <c r="K12" s="201"/>
      <c r="L12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3.5703125" style="33" bestFit="1" customWidth="1"/>
    <col min="5" max="5" width="2.85546875" style="33" customWidth="1"/>
    <col min="6" max="6" width="13.5703125" style="33" bestFit="1" customWidth="1"/>
    <col min="7" max="7" width="2.7109375" style="33" customWidth="1"/>
    <col min="8" max="8" width="17.5703125" style="33" customWidth="1"/>
    <col min="9" max="9" width="3.8554687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3940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 ht="37.5">
      <c r="B7" s="187"/>
      <c r="C7" s="190" t="s">
        <v>3778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3779</v>
      </c>
      <c r="D9" s="167">
        <v>344</v>
      </c>
      <c r="E9" s="204"/>
      <c r="F9" s="167">
        <v>34663</v>
      </c>
      <c r="G9" s="205"/>
      <c r="H9" s="167">
        <v>17313</v>
      </c>
      <c r="I9" s="204"/>
      <c r="J9" s="167">
        <f>SUM(D9+F9+H9)</f>
        <v>52320</v>
      </c>
      <c r="K9" s="168">
        <v>53146</v>
      </c>
      <c r="L9" s="194"/>
    </row>
    <row r="10" spans="2:12" ht="15.75" customHeight="1" thickBot="1">
      <c r="B10" s="187"/>
      <c r="C10" s="166" t="s">
        <v>3780</v>
      </c>
      <c r="D10" s="169">
        <v>0</v>
      </c>
      <c r="E10" s="204"/>
      <c r="F10" s="169">
        <v>4</v>
      </c>
      <c r="G10" s="205"/>
      <c r="H10" s="169">
        <v>35</v>
      </c>
      <c r="I10" s="204"/>
      <c r="J10" s="169">
        <f>SUM(D10+F10+H10)</f>
        <v>39</v>
      </c>
      <c r="K10" s="170">
        <v>10</v>
      </c>
      <c r="L10" s="194"/>
    </row>
    <row r="11" spans="2:12" ht="37.5">
      <c r="B11" s="187"/>
      <c r="C11" s="195" t="s">
        <v>3781</v>
      </c>
      <c r="D11" s="196">
        <f>SUM(D9:D10)</f>
        <v>344</v>
      </c>
      <c r="E11" s="197"/>
      <c r="F11" s="196">
        <f>SUM(F9:F10)</f>
        <v>34667</v>
      </c>
      <c r="G11" s="197"/>
      <c r="H11" s="196">
        <f>SUM(H9:H10)</f>
        <v>17348</v>
      </c>
      <c r="I11" s="197"/>
      <c r="J11" s="196">
        <f>SUM(D11+F11+H11)</f>
        <v>52359</v>
      </c>
      <c r="K11" s="198">
        <v>53156</v>
      </c>
      <c r="L11" s="194"/>
    </row>
    <row r="12" spans="2:12" ht="15.75" customHeight="1" thickBot="1">
      <c r="B12" s="199"/>
      <c r="C12" s="200"/>
      <c r="D12" s="201"/>
      <c r="E12" s="201"/>
      <c r="F12" s="201"/>
      <c r="G12" s="201"/>
      <c r="H12" s="201"/>
      <c r="I12" s="201"/>
      <c r="J12" s="201"/>
      <c r="K12" s="201"/>
      <c r="L12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4029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90" t="s">
        <v>4030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4031</v>
      </c>
      <c r="D9" s="167">
        <f>'Q42'!D12</f>
        <v>7</v>
      </c>
      <c r="E9" s="167"/>
      <c r="F9" s="167">
        <f>'Q42'!F12</f>
        <v>392</v>
      </c>
      <c r="G9" s="167"/>
      <c r="H9" s="167">
        <f>'Q42'!H12</f>
        <v>138</v>
      </c>
      <c r="I9" s="167"/>
      <c r="J9" s="167">
        <f>SUM(D9+F9+H9)</f>
        <v>537</v>
      </c>
      <c r="K9" s="168">
        <f>'Q42'!K12</f>
        <v>497</v>
      </c>
      <c r="L9" s="165"/>
    </row>
    <row r="10" spans="2:12" ht="19.5" thickBot="1">
      <c r="B10" s="155"/>
      <c r="C10" s="219" t="s">
        <v>4032</v>
      </c>
      <c r="D10" s="169">
        <f>'Q43'!D12</f>
        <v>80</v>
      </c>
      <c r="E10" s="167"/>
      <c r="F10" s="169">
        <f>'Q43'!F12</f>
        <v>47</v>
      </c>
      <c r="G10" s="167"/>
      <c r="H10" s="169">
        <f>'Q43'!H12</f>
        <v>1738</v>
      </c>
      <c r="I10" s="167"/>
      <c r="J10" s="169">
        <f>SUM(D10+F10+H10)</f>
        <v>1865</v>
      </c>
      <c r="K10" s="170">
        <f>'Q43'!K12</f>
        <v>3003</v>
      </c>
      <c r="L10" s="165"/>
    </row>
    <row r="11" spans="2:12">
      <c r="B11" s="155"/>
      <c r="C11" s="195" t="s">
        <v>4033</v>
      </c>
      <c r="D11" s="172">
        <f>SUM(D9:D10)</f>
        <v>87</v>
      </c>
      <c r="E11" s="173"/>
      <c r="F11" s="172">
        <f>SUM(F9:F10)</f>
        <v>439</v>
      </c>
      <c r="G11" s="173"/>
      <c r="H11" s="172">
        <f>SUM(H9:H10)</f>
        <v>1876</v>
      </c>
      <c r="I11" s="173"/>
      <c r="J11" s="172">
        <f>SUM(D11+F11+H11)</f>
        <v>2402</v>
      </c>
      <c r="K11" s="174">
        <f>SUM(K9:K10)</f>
        <v>3500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>
      <selection activeCell="C4" sqref="C4:K4"/>
    </sheetView>
  </sheetViews>
  <sheetFormatPr defaultColWidth="10.7109375" defaultRowHeight="18.75"/>
  <cols>
    <col min="1" max="1" width="6.85546875" style="207" customWidth="1"/>
    <col min="2" max="2" width="5.28515625" style="207" customWidth="1"/>
    <col min="3" max="3" width="60.7109375" style="207" customWidth="1"/>
    <col min="4" max="7" width="10.7109375" style="207" customWidth="1"/>
    <col min="8" max="8" width="12.140625" style="207" bestFit="1" customWidth="1"/>
    <col min="9" max="9" width="10.7109375" style="207" customWidth="1"/>
    <col min="10" max="10" width="12.140625" style="207" bestFit="1" customWidth="1"/>
    <col min="11" max="11" width="10.7109375" style="207" customWidth="1"/>
    <col min="12" max="12" width="5.28515625" style="207" customWidth="1"/>
    <col min="13" max="13" width="10.7109375" style="207" customWidth="1"/>
    <col min="14" max="16384" width="10.7109375" style="207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3935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>
      <c r="B7" s="187"/>
      <c r="C7" s="190" t="s">
        <v>3740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3741</v>
      </c>
      <c r="D9" s="167">
        <v>7</v>
      </c>
      <c r="E9" s="204"/>
      <c r="F9" s="167">
        <v>328</v>
      </c>
      <c r="G9" s="205"/>
      <c r="H9" s="167">
        <v>98</v>
      </c>
      <c r="I9" s="204"/>
      <c r="J9" s="204">
        <f>SUM(D9+F9+H9)</f>
        <v>433</v>
      </c>
      <c r="K9" s="168">
        <v>320</v>
      </c>
      <c r="L9" s="194"/>
    </row>
    <row r="10" spans="2:12">
      <c r="B10" s="187"/>
      <c r="C10" s="166" t="s">
        <v>3742</v>
      </c>
      <c r="D10" s="167">
        <v>0</v>
      </c>
      <c r="E10" s="204"/>
      <c r="F10" s="167">
        <v>62</v>
      </c>
      <c r="G10" s="205"/>
      <c r="H10" s="167">
        <v>3</v>
      </c>
      <c r="I10" s="204"/>
      <c r="J10" s="204">
        <f>SUM(D10+F10+H10)</f>
        <v>65</v>
      </c>
      <c r="K10" s="168">
        <v>67</v>
      </c>
      <c r="L10" s="194"/>
    </row>
    <row r="11" spans="2:12" ht="15.75" customHeight="1" thickBot="1">
      <c r="B11" s="187"/>
      <c r="C11" s="166" t="s">
        <v>3743</v>
      </c>
      <c r="D11" s="169">
        <v>0</v>
      </c>
      <c r="E11" s="167"/>
      <c r="F11" s="169">
        <v>2</v>
      </c>
      <c r="G11" s="167"/>
      <c r="H11" s="169">
        <v>37</v>
      </c>
      <c r="I11" s="167"/>
      <c r="J11" s="212">
        <f>SUM(D11+F11+H11)</f>
        <v>39</v>
      </c>
      <c r="K11" s="170">
        <v>110</v>
      </c>
      <c r="L11" s="194"/>
    </row>
    <row r="12" spans="2:12">
      <c r="B12" s="187"/>
      <c r="C12" s="195" t="s">
        <v>3744</v>
      </c>
      <c r="D12" s="196">
        <f>SUM(D9:D11)</f>
        <v>7</v>
      </c>
      <c r="E12" s="197"/>
      <c r="F12" s="196">
        <f>SUM(F9:F11)</f>
        <v>392</v>
      </c>
      <c r="G12" s="197"/>
      <c r="H12" s="196">
        <f>SUM(H9:H11)</f>
        <v>138</v>
      </c>
      <c r="I12" s="197"/>
      <c r="J12" s="196">
        <f>SUM(D12+F12+H12)</f>
        <v>537</v>
      </c>
      <c r="K12" s="198">
        <v>497</v>
      </c>
      <c r="L12" s="194"/>
    </row>
    <row r="13" spans="2:12" ht="15.75" customHeight="1" thickBot="1"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/>
  </sheetViews>
  <sheetFormatPr defaultColWidth="10.7109375" defaultRowHeight="18.75"/>
  <cols>
    <col min="1" max="1" width="6.85546875" style="207" customWidth="1"/>
    <col min="2" max="2" width="5.28515625" style="207" customWidth="1"/>
    <col min="3" max="3" width="63.7109375" style="207" customWidth="1"/>
    <col min="4" max="4" width="11.28515625" style="207" bestFit="1" customWidth="1"/>
    <col min="5" max="5" width="3.5703125" style="207" customWidth="1"/>
    <col min="6" max="6" width="14.42578125" style="207" customWidth="1"/>
    <col min="7" max="7" width="3.85546875" style="207" customWidth="1"/>
    <col min="8" max="8" width="17.42578125" style="207" customWidth="1"/>
    <col min="9" max="9" width="3.85546875" style="207" customWidth="1"/>
    <col min="10" max="10" width="13.5703125" style="207" bestFit="1" customWidth="1"/>
    <col min="11" max="11" width="10.7109375" style="207" customWidth="1"/>
    <col min="12" max="12" width="5.28515625" style="207" customWidth="1"/>
    <col min="13" max="13" width="10.7109375" style="207" customWidth="1"/>
    <col min="14" max="16384" width="10.7109375" style="207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3941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>
      <c r="B7" s="187"/>
      <c r="C7" s="190" t="s">
        <v>3782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3783</v>
      </c>
      <c r="D9" s="167">
        <v>48</v>
      </c>
      <c r="E9" s="204"/>
      <c r="F9" s="167">
        <v>39</v>
      </c>
      <c r="G9" s="205"/>
      <c r="H9" s="167">
        <v>1275</v>
      </c>
      <c r="I9" s="204"/>
      <c r="J9" s="167">
        <f>SUM(D9+F9+H9)</f>
        <v>1362</v>
      </c>
      <c r="K9" s="168">
        <v>2089</v>
      </c>
      <c r="L9" s="194"/>
    </row>
    <row r="10" spans="2:12">
      <c r="B10" s="187"/>
      <c r="C10" s="166" t="s">
        <v>3784</v>
      </c>
      <c r="D10" s="167">
        <v>32</v>
      </c>
      <c r="E10" s="204"/>
      <c r="F10" s="167">
        <v>0</v>
      </c>
      <c r="G10" s="205"/>
      <c r="H10" s="167">
        <v>100</v>
      </c>
      <c r="I10" s="204"/>
      <c r="J10" s="167">
        <f>SUM(D10+F10+H10)</f>
        <v>132</v>
      </c>
      <c r="K10" s="168">
        <v>200</v>
      </c>
      <c r="L10" s="194"/>
    </row>
    <row r="11" spans="2:12" ht="15.75" customHeight="1" thickBot="1">
      <c r="B11" s="187"/>
      <c r="C11" s="166" t="s">
        <v>3785</v>
      </c>
      <c r="D11" s="169">
        <v>0</v>
      </c>
      <c r="E11" s="204"/>
      <c r="F11" s="169">
        <v>8</v>
      </c>
      <c r="G11" s="205"/>
      <c r="H11" s="169">
        <v>363</v>
      </c>
      <c r="I11" s="204"/>
      <c r="J11" s="169">
        <f>SUM(D11+F11+H11)</f>
        <v>371</v>
      </c>
      <c r="K11" s="170">
        <v>714</v>
      </c>
      <c r="L11" s="194"/>
    </row>
    <row r="12" spans="2:12">
      <c r="B12" s="187"/>
      <c r="C12" s="195" t="s">
        <v>3786</v>
      </c>
      <c r="D12" s="196">
        <f>SUM(D9:D11)</f>
        <v>80</v>
      </c>
      <c r="E12" s="197"/>
      <c r="F12" s="196">
        <f>SUM(F9:F11)</f>
        <v>47</v>
      </c>
      <c r="G12" s="197"/>
      <c r="H12" s="196">
        <f>SUM(H9:H11)</f>
        <v>1738</v>
      </c>
      <c r="I12" s="197"/>
      <c r="J12" s="196">
        <f>SUM(D12+F12+H12)</f>
        <v>1865</v>
      </c>
      <c r="K12" s="198">
        <v>3003</v>
      </c>
      <c r="L12" s="194"/>
    </row>
    <row r="13" spans="2:12" ht="15.75" customHeight="1" thickBot="1"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4034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90" t="s">
        <v>4035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4036</v>
      </c>
      <c r="D9" s="167">
        <f>'Q45'!D16</f>
        <v>63672</v>
      </c>
      <c r="E9" s="167"/>
      <c r="F9" s="167">
        <f>'Q45'!F16</f>
        <v>2606</v>
      </c>
      <c r="G9" s="167"/>
      <c r="H9" s="167">
        <f>'Q45'!H16</f>
        <v>816</v>
      </c>
      <c r="I9" s="167"/>
      <c r="J9" s="167">
        <f>SUM(D9+F9+H9)</f>
        <v>67094</v>
      </c>
      <c r="K9" s="168">
        <f>'Q45'!K16</f>
        <v>87026</v>
      </c>
      <c r="L9" s="165"/>
    </row>
    <row r="10" spans="2:12" ht="19.5" thickBot="1">
      <c r="B10" s="155"/>
      <c r="C10" s="219" t="s">
        <v>4037</v>
      </c>
      <c r="D10" s="169">
        <f>'Q46'!D17</f>
        <v>2228111</v>
      </c>
      <c r="E10" s="167"/>
      <c r="F10" s="169">
        <f>'Q46'!F17</f>
        <v>1738519</v>
      </c>
      <c r="G10" s="167"/>
      <c r="H10" s="169">
        <f>'Q46'!H17</f>
        <v>463302</v>
      </c>
      <c r="I10" s="167"/>
      <c r="J10" s="169">
        <f>SUM(D10+F10+H10)</f>
        <v>4429932</v>
      </c>
      <c r="K10" s="170">
        <f>'Q46'!K17</f>
        <v>3561370</v>
      </c>
      <c r="L10" s="165"/>
    </row>
    <row r="11" spans="2:12">
      <c r="B11" s="155"/>
      <c r="C11" s="195" t="s">
        <v>4038</v>
      </c>
      <c r="D11" s="172">
        <f>SUM(D9:D10)</f>
        <v>2291783</v>
      </c>
      <c r="E11" s="173"/>
      <c r="F11" s="172">
        <f>SUM(F9:F10)</f>
        <v>1741125</v>
      </c>
      <c r="G11" s="173"/>
      <c r="H11" s="172">
        <f>SUM(H9:H10)</f>
        <v>464118</v>
      </c>
      <c r="I11" s="173"/>
      <c r="J11" s="172">
        <f>SUM(D11+F11+H11)</f>
        <v>4497026</v>
      </c>
      <c r="K11" s="174">
        <f>SUM(K9:K10)</f>
        <v>3648396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3.5703125" style="33" customWidth="1"/>
    <col min="4" max="4" width="12.140625" style="33" bestFit="1" customWidth="1"/>
    <col min="5" max="5" width="10.7109375" style="33" customWidth="1"/>
    <col min="6" max="6" width="12.140625" style="33" bestFit="1" customWidth="1"/>
    <col min="7" max="7" width="10.7109375" style="33" customWidth="1"/>
    <col min="8" max="8" width="15.85546875" style="33" customWidth="1"/>
    <col min="9" max="9" width="10.7109375" style="33" customWidth="1"/>
    <col min="10" max="10" width="13.5703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3936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 ht="18.75">
      <c r="B7" s="187"/>
      <c r="C7" s="190" t="s">
        <v>3745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3746</v>
      </c>
      <c r="D9" s="167">
        <v>753</v>
      </c>
      <c r="E9" s="204"/>
      <c r="F9" s="167">
        <v>347</v>
      </c>
      <c r="G9" s="205"/>
      <c r="H9" s="167">
        <v>121</v>
      </c>
      <c r="I9" s="204"/>
      <c r="J9" s="167">
        <f t="shared" ref="J9:J16" si="0">SUM(D9+F9+H9)</f>
        <v>1221</v>
      </c>
      <c r="K9" s="168">
        <v>1317</v>
      </c>
      <c r="L9" s="194"/>
    </row>
    <row r="10" spans="2:12" ht="18.75">
      <c r="B10" s="187"/>
      <c r="C10" s="166" t="s">
        <v>3747</v>
      </c>
      <c r="D10" s="167">
        <v>225</v>
      </c>
      <c r="E10" s="204"/>
      <c r="F10" s="167">
        <v>2</v>
      </c>
      <c r="G10" s="205"/>
      <c r="H10" s="167">
        <v>54</v>
      </c>
      <c r="I10" s="204"/>
      <c r="J10" s="167">
        <f t="shared" si="0"/>
        <v>281</v>
      </c>
      <c r="K10" s="168">
        <v>299</v>
      </c>
      <c r="L10" s="194"/>
    </row>
    <row r="11" spans="2:12" ht="18.75">
      <c r="B11" s="187"/>
      <c r="C11" s="166" t="s">
        <v>3748</v>
      </c>
      <c r="D11" s="167">
        <v>3478</v>
      </c>
      <c r="E11" s="204"/>
      <c r="F11" s="167">
        <v>140</v>
      </c>
      <c r="G11" s="205"/>
      <c r="H11" s="167">
        <v>150</v>
      </c>
      <c r="I11" s="204"/>
      <c r="J11" s="167">
        <f t="shared" si="0"/>
        <v>3768</v>
      </c>
      <c r="K11" s="168">
        <v>3568</v>
      </c>
      <c r="L11" s="194"/>
    </row>
    <row r="12" spans="2:12" ht="18.75">
      <c r="B12" s="187"/>
      <c r="C12" s="166" t="s">
        <v>3749</v>
      </c>
      <c r="D12" s="167">
        <v>215</v>
      </c>
      <c r="E12" s="204"/>
      <c r="F12" s="167">
        <v>0</v>
      </c>
      <c r="G12" s="205"/>
      <c r="H12" s="167">
        <v>0</v>
      </c>
      <c r="I12" s="204"/>
      <c r="J12" s="167">
        <f t="shared" si="0"/>
        <v>215</v>
      </c>
      <c r="K12" s="168">
        <v>29045</v>
      </c>
      <c r="L12" s="194"/>
    </row>
    <row r="13" spans="2:12" ht="38.25" customHeight="1">
      <c r="B13" s="187"/>
      <c r="C13" s="183" t="s">
        <v>3750</v>
      </c>
      <c r="D13" s="167">
        <v>0</v>
      </c>
      <c r="E13" s="204"/>
      <c r="F13" s="167">
        <v>0</v>
      </c>
      <c r="G13" s="205"/>
      <c r="H13" s="167">
        <v>0</v>
      </c>
      <c r="I13" s="204"/>
      <c r="J13" s="167">
        <f t="shared" si="0"/>
        <v>0</v>
      </c>
      <c r="K13" s="168">
        <v>0</v>
      </c>
      <c r="L13" s="194"/>
    </row>
    <row r="14" spans="2:12" ht="35.25" customHeight="1">
      <c r="B14" s="213"/>
      <c r="C14" s="183" t="s">
        <v>3751</v>
      </c>
      <c r="D14" s="167">
        <v>34654</v>
      </c>
      <c r="E14" s="204"/>
      <c r="F14" s="167">
        <v>11</v>
      </c>
      <c r="G14" s="205"/>
      <c r="H14" s="167">
        <v>0</v>
      </c>
      <c r="I14" s="204"/>
      <c r="J14" s="167">
        <f t="shared" si="0"/>
        <v>34665</v>
      </c>
      <c r="K14" s="168">
        <v>34469</v>
      </c>
      <c r="L14" s="194"/>
    </row>
    <row r="15" spans="2:12" ht="15.75" customHeight="1" thickBot="1">
      <c r="B15" s="187"/>
      <c r="C15" s="166" t="s">
        <v>3752</v>
      </c>
      <c r="D15" s="169">
        <v>24347</v>
      </c>
      <c r="E15" s="204"/>
      <c r="F15" s="169">
        <v>2106</v>
      </c>
      <c r="G15" s="205"/>
      <c r="H15" s="169">
        <v>491</v>
      </c>
      <c r="I15" s="204"/>
      <c r="J15" s="169">
        <f t="shared" si="0"/>
        <v>26944</v>
      </c>
      <c r="K15" s="170">
        <v>18328</v>
      </c>
      <c r="L15" s="194"/>
    </row>
    <row r="16" spans="2:12" ht="18.75">
      <c r="B16" s="187"/>
      <c r="C16" s="195" t="s">
        <v>3753</v>
      </c>
      <c r="D16" s="196">
        <f>SUM(D9:D15)</f>
        <v>63672</v>
      </c>
      <c r="E16" s="197"/>
      <c r="F16" s="196">
        <f>SUM(F9:F15)</f>
        <v>2606</v>
      </c>
      <c r="G16" s="197"/>
      <c r="H16" s="196">
        <f>SUM(H9:H15)</f>
        <v>816</v>
      </c>
      <c r="I16" s="197"/>
      <c r="J16" s="172">
        <f t="shared" si="0"/>
        <v>67094</v>
      </c>
      <c r="K16" s="198">
        <v>87026</v>
      </c>
      <c r="L16" s="214"/>
    </row>
    <row r="17" spans="2:12" ht="15.75" customHeight="1" thickBot="1">
      <c r="B17" s="199"/>
      <c r="C17" s="200"/>
      <c r="D17" s="201"/>
      <c r="E17" s="201"/>
      <c r="F17" s="201"/>
      <c r="G17" s="201"/>
      <c r="H17" s="201"/>
      <c r="I17" s="201"/>
      <c r="J17" s="201"/>
      <c r="K17" s="201"/>
      <c r="L17" s="215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37.140625" style="62" bestFit="1" customWidth="1"/>
    <col min="4" max="4" width="4.42578125" style="62" bestFit="1" customWidth="1"/>
    <col min="5" max="5" width="14.85546875" style="62" bestFit="1" customWidth="1"/>
    <col min="6" max="6" width="10.42578125" style="62" bestFit="1" customWidth="1"/>
    <col min="7" max="7" width="7.85546875" style="62" customWidth="1"/>
    <col min="8" max="8" width="36.140625" style="62" bestFit="1" customWidth="1"/>
    <col min="9" max="9" width="4.42578125" style="62" bestFit="1" customWidth="1"/>
    <col min="10" max="10" width="9.7109375" style="62" bestFit="1" customWidth="1"/>
    <col min="11" max="11" width="8.85546875" style="62" bestFit="1" customWidth="1"/>
    <col min="12" max="12" width="5.42578125" style="62" customWidth="1"/>
    <col min="13" max="13" width="9.140625" style="62" customWidth="1"/>
    <col min="14" max="16384" width="9.140625" style="62"/>
  </cols>
  <sheetData>
    <row r="1" spans="2:12" ht="15.75" customHeight="1" thickBot="1"/>
    <row r="2" spans="2:12">
      <c r="B2" s="63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2:12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67"/>
    </row>
    <row r="4" spans="2:12">
      <c r="B4" s="66"/>
      <c r="C4" s="331" t="s">
        <v>3455</v>
      </c>
      <c r="D4" s="330"/>
      <c r="E4" s="330"/>
      <c r="F4" s="330"/>
      <c r="G4" s="330"/>
      <c r="H4" s="330"/>
      <c r="I4" s="330"/>
      <c r="J4" s="330"/>
      <c r="K4" s="330"/>
      <c r="L4" s="67"/>
    </row>
    <row r="5" spans="2:12">
      <c r="B5" s="66"/>
      <c r="C5" s="68"/>
      <c r="D5" s="69"/>
      <c r="E5" s="69"/>
      <c r="F5" s="69"/>
      <c r="G5" s="69"/>
      <c r="H5" s="68"/>
      <c r="I5" s="69"/>
      <c r="J5" s="69"/>
      <c r="K5" s="69" t="s">
        <v>3456</v>
      </c>
      <c r="L5" s="67"/>
    </row>
    <row r="6" spans="2:12">
      <c r="B6" s="66"/>
      <c r="C6" s="68"/>
      <c r="D6" s="69"/>
      <c r="E6" s="69"/>
      <c r="F6" s="69"/>
      <c r="G6" s="69"/>
      <c r="H6" s="68"/>
      <c r="I6" s="69"/>
      <c r="J6" s="69"/>
      <c r="K6" s="69"/>
      <c r="L6" s="67"/>
    </row>
    <row r="7" spans="2:12">
      <c r="B7" s="66"/>
      <c r="C7" s="68" t="s">
        <v>3457</v>
      </c>
      <c r="D7" s="69" t="s">
        <v>3458</v>
      </c>
      <c r="E7" s="69">
        <v>2019</v>
      </c>
      <c r="F7" s="70">
        <v>2018</v>
      </c>
      <c r="H7" s="68" t="s">
        <v>3459</v>
      </c>
      <c r="I7" s="69" t="s">
        <v>3458</v>
      </c>
      <c r="J7" s="69">
        <v>2019</v>
      </c>
      <c r="K7" s="71">
        <v>2018</v>
      </c>
      <c r="L7" s="67"/>
    </row>
    <row r="8" spans="2:12">
      <c r="B8" s="66"/>
      <c r="D8" s="72"/>
      <c r="E8" s="73"/>
      <c r="F8" s="74"/>
      <c r="I8" s="72"/>
      <c r="J8" s="73"/>
      <c r="K8" s="74"/>
      <c r="L8" s="67"/>
    </row>
    <row r="9" spans="2:12">
      <c r="B9" s="66"/>
      <c r="C9" s="75" t="s">
        <v>3460</v>
      </c>
      <c r="D9" s="69"/>
      <c r="E9" s="68"/>
      <c r="F9" s="74"/>
      <c r="H9" s="75" t="s">
        <v>3461</v>
      </c>
      <c r="I9" s="76"/>
      <c r="J9" s="77"/>
      <c r="K9" s="74"/>
      <c r="L9" s="67"/>
    </row>
    <row r="10" spans="2:12" ht="24" customHeight="1">
      <c r="B10" s="66"/>
      <c r="C10" s="78" t="s">
        <v>3462</v>
      </c>
      <c r="D10" s="306">
        <v>7</v>
      </c>
      <c r="E10" s="79">
        <f>'Q2'!M12</f>
        <v>1780186</v>
      </c>
      <c r="F10" s="80">
        <v>1586141</v>
      </c>
      <c r="H10" s="81" t="s">
        <v>3463</v>
      </c>
      <c r="I10" s="306">
        <v>17</v>
      </c>
      <c r="J10" s="79">
        <f>'Q3'!M12</f>
        <v>129051</v>
      </c>
      <c r="K10" s="80">
        <v>123880</v>
      </c>
      <c r="L10" s="67"/>
    </row>
    <row r="11" spans="2:12">
      <c r="B11" s="66"/>
      <c r="C11" s="78" t="s">
        <v>3464</v>
      </c>
      <c r="D11" s="306">
        <v>8</v>
      </c>
      <c r="E11" s="79">
        <f>'Q2'!M13</f>
        <v>215772</v>
      </c>
      <c r="F11" s="80">
        <v>227300</v>
      </c>
      <c r="H11" s="78" t="s">
        <v>3465</v>
      </c>
      <c r="I11" s="306">
        <v>18</v>
      </c>
      <c r="J11" s="79">
        <f>'Q3'!M13</f>
        <v>1141948</v>
      </c>
      <c r="K11" s="80">
        <v>827808</v>
      </c>
      <c r="L11" s="67"/>
    </row>
    <row r="12" spans="2:12">
      <c r="B12" s="66"/>
      <c r="C12" s="78" t="s">
        <v>3466</v>
      </c>
      <c r="D12" s="306">
        <v>9</v>
      </c>
      <c r="E12" s="79">
        <f>'Q2'!M14</f>
        <v>151886</v>
      </c>
      <c r="F12" s="80">
        <v>169364</v>
      </c>
      <c r="H12" s="78" t="s">
        <v>3467</v>
      </c>
      <c r="I12" s="306">
        <v>19</v>
      </c>
      <c r="J12" s="79">
        <f>'Q3'!M14</f>
        <v>66183</v>
      </c>
      <c r="K12" s="80">
        <v>74525</v>
      </c>
      <c r="L12" s="67"/>
    </row>
    <row r="13" spans="2:12">
      <c r="B13" s="66"/>
      <c r="C13" s="78" t="s">
        <v>3468</v>
      </c>
      <c r="D13" s="306">
        <v>10</v>
      </c>
      <c r="E13" s="79">
        <f>'Q2'!M15</f>
        <v>144400</v>
      </c>
      <c r="F13" s="80">
        <v>125478</v>
      </c>
      <c r="H13" s="78" t="s">
        <v>3469</v>
      </c>
      <c r="I13" s="306">
        <v>20</v>
      </c>
      <c r="J13" s="79">
        <f>'Q3'!M15</f>
        <v>537</v>
      </c>
      <c r="K13" s="80">
        <v>497</v>
      </c>
      <c r="L13" s="67"/>
    </row>
    <row r="14" spans="2:12">
      <c r="B14" s="66"/>
      <c r="C14" s="78" t="s">
        <v>3470</v>
      </c>
      <c r="D14" s="306">
        <v>11</v>
      </c>
      <c r="E14" s="79">
        <f>'Q2'!M16</f>
        <v>45816</v>
      </c>
      <c r="F14" s="80">
        <v>44171</v>
      </c>
      <c r="H14" s="78" t="s">
        <v>3471</v>
      </c>
      <c r="I14" s="306"/>
      <c r="J14" s="79">
        <f>'Q3'!M16</f>
        <v>0</v>
      </c>
      <c r="K14" s="80">
        <v>0</v>
      </c>
      <c r="L14" s="67"/>
    </row>
    <row r="15" spans="2:12">
      <c r="B15" s="66"/>
      <c r="C15" s="78" t="s">
        <v>3472</v>
      </c>
      <c r="D15" s="306">
        <v>12</v>
      </c>
      <c r="E15" s="79">
        <f>'Q2'!M17</f>
        <v>232</v>
      </c>
      <c r="F15" s="80">
        <v>339</v>
      </c>
      <c r="H15" s="78" t="s">
        <v>3473</v>
      </c>
      <c r="I15" s="306">
        <v>21</v>
      </c>
      <c r="J15" s="79">
        <f>'Q3'!M17</f>
        <v>67094</v>
      </c>
      <c r="K15" s="80">
        <v>87026</v>
      </c>
      <c r="L15" s="67"/>
    </row>
    <row r="16" spans="2:12" ht="15.75" customHeight="1" thickBot="1">
      <c r="B16" s="66"/>
      <c r="C16" s="78" t="s">
        <v>3474</v>
      </c>
      <c r="D16" s="306">
        <v>13</v>
      </c>
      <c r="E16" s="82">
        <f>'Q2'!M18</f>
        <v>5334</v>
      </c>
      <c r="F16" s="83">
        <v>4403</v>
      </c>
      <c r="H16" s="78" t="s">
        <v>3475</v>
      </c>
      <c r="I16" s="306">
        <v>22</v>
      </c>
      <c r="J16" s="79">
        <f>'Q3'!M18</f>
        <v>195398</v>
      </c>
      <c r="K16" s="83">
        <v>308244</v>
      </c>
      <c r="L16" s="67"/>
    </row>
    <row r="17" spans="2:12">
      <c r="B17" s="66"/>
      <c r="C17" s="84" t="s">
        <v>3476</v>
      </c>
      <c r="D17" s="307"/>
      <c r="E17" s="85">
        <f>SUM(E10:E16)</f>
        <v>2343626</v>
      </c>
      <c r="F17" s="86">
        <v>2157196</v>
      </c>
      <c r="H17" s="84" t="s">
        <v>3477</v>
      </c>
      <c r="I17" s="306"/>
      <c r="J17" s="85">
        <f>SUM(J10:J16)</f>
        <v>1600211</v>
      </c>
      <c r="K17" s="86">
        <v>1421980</v>
      </c>
      <c r="L17" s="67"/>
    </row>
    <row r="18" spans="2:12">
      <c r="B18" s="66"/>
      <c r="D18" s="308"/>
      <c r="E18" s="87"/>
      <c r="F18" s="88"/>
      <c r="H18" s="84"/>
      <c r="I18" s="307"/>
      <c r="J18" s="89"/>
      <c r="K18" s="90"/>
      <c r="L18" s="67"/>
    </row>
    <row r="19" spans="2:12">
      <c r="B19" s="66"/>
      <c r="D19" s="308"/>
      <c r="E19" s="87"/>
      <c r="F19" s="88"/>
      <c r="I19" s="307"/>
      <c r="J19" s="91"/>
      <c r="K19" s="92"/>
      <c r="L19" s="67"/>
    </row>
    <row r="20" spans="2:12">
      <c r="B20" s="66"/>
      <c r="C20" s="75" t="s">
        <v>3478</v>
      </c>
      <c r="D20" s="307"/>
      <c r="E20" s="91"/>
      <c r="F20" s="92"/>
      <c r="G20" s="73"/>
      <c r="H20" s="75" t="s">
        <v>3479</v>
      </c>
      <c r="I20" s="306"/>
      <c r="J20" s="93"/>
      <c r="K20" s="94"/>
      <c r="L20" s="67"/>
    </row>
    <row r="21" spans="2:12" ht="24" customHeight="1">
      <c r="B21" s="66"/>
      <c r="C21" s="95" t="s">
        <v>3480</v>
      </c>
      <c r="D21" s="306"/>
      <c r="E21" s="89">
        <f>E22+E23+E24+E25+E26</f>
        <v>2181750.3228652799</v>
      </c>
      <c r="F21" s="90">
        <v>2374504</v>
      </c>
      <c r="H21" s="81" t="s">
        <v>3481</v>
      </c>
      <c r="I21" s="306">
        <v>17</v>
      </c>
      <c r="J21" s="79">
        <f>'Q3'!M22</f>
        <v>73927</v>
      </c>
      <c r="K21" s="80">
        <v>73946</v>
      </c>
      <c r="L21" s="67"/>
    </row>
    <row r="22" spans="2:12">
      <c r="B22" s="66"/>
      <c r="C22" s="78" t="s">
        <v>3482</v>
      </c>
      <c r="D22" s="306">
        <v>8</v>
      </c>
      <c r="E22" s="79">
        <f>'Q2'!M23</f>
        <v>2085700.9121606299</v>
      </c>
      <c r="F22" s="80">
        <v>2122015</v>
      </c>
      <c r="H22" s="78" t="s">
        <v>3483</v>
      </c>
      <c r="I22" s="306">
        <v>18</v>
      </c>
      <c r="J22" s="79">
        <f>'Q3'!M23</f>
        <v>5408878</v>
      </c>
      <c r="K22" s="80">
        <v>5248606</v>
      </c>
      <c r="L22" s="67"/>
    </row>
    <row r="23" spans="2:12">
      <c r="B23" s="66"/>
      <c r="C23" s="78" t="s">
        <v>3484</v>
      </c>
      <c r="D23" s="306">
        <v>9</v>
      </c>
      <c r="E23" s="79">
        <f>'Q2'!M24</f>
        <v>65083.660461059997</v>
      </c>
      <c r="F23" s="80">
        <v>235675</v>
      </c>
      <c r="H23" s="78" t="s">
        <v>3485</v>
      </c>
      <c r="I23" s="306">
        <v>19</v>
      </c>
      <c r="J23" s="79">
        <f>'Q3'!M24</f>
        <v>52359</v>
      </c>
      <c r="K23" s="80">
        <v>53156</v>
      </c>
      <c r="L23" s="67"/>
    </row>
    <row r="24" spans="2:12">
      <c r="B24" s="66"/>
      <c r="C24" s="78" t="s">
        <v>3486</v>
      </c>
      <c r="D24" s="306">
        <v>10</v>
      </c>
      <c r="E24" s="79">
        <f>'Q2'!M25</f>
        <v>28815.389153640001</v>
      </c>
      <c r="F24" s="80">
        <v>14627</v>
      </c>
      <c r="H24" s="78" t="s">
        <v>3487</v>
      </c>
      <c r="I24" s="306">
        <v>20</v>
      </c>
      <c r="J24" s="79">
        <f>'Q3'!M25</f>
        <v>1865</v>
      </c>
      <c r="K24" s="80">
        <v>3003</v>
      </c>
      <c r="L24" s="67"/>
    </row>
    <row r="25" spans="2:12">
      <c r="B25" s="66"/>
      <c r="C25" s="78" t="s">
        <v>3470</v>
      </c>
      <c r="D25" s="306">
        <v>11</v>
      </c>
      <c r="E25" s="79">
        <f>'Q2'!M26</f>
        <v>755.39489385000002</v>
      </c>
      <c r="F25" s="80">
        <v>861</v>
      </c>
      <c r="H25" s="78" t="s">
        <v>3488</v>
      </c>
      <c r="I25" s="306">
        <v>21</v>
      </c>
      <c r="J25" s="79">
        <f>'Q3'!M26</f>
        <v>4429932</v>
      </c>
      <c r="K25" s="80">
        <v>3561370</v>
      </c>
      <c r="L25" s="67"/>
    </row>
    <row r="26" spans="2:12">
      <c r="B26" s="66"/>
      <c r="C26" s="78" t="s">
        <v>3474</v>
      </c>
      <c r="D26" s="306">
        <v>13</v>
      </c>
      <c r="E26" s="79">
        <f>'Q2'!M27</f>
        <v>1394.9661960999997</v>
      </c>
      <c r="F26" s="80">
        <v>1325</v>
      </c>
      <c r="H26" s="78" t="s">
        <v>3489</v>
      </c>
      <c r="I26" s="306">
        <v>22</v>
      </c>
      <c r="J26" s="79">
        <f>'Q3'!M27</f>
        <v>159949</v>
      </c>
      <c r="K26" s="80">
        <v>67407</v>
      </c>
      <c r="L26" s="67"/>
    </row>
    <row r="27" spans="2:12" ht="15.75" customHeight="1" thickBot="1">
      <c r="B27" s="66"/>
      <c r="C27" s="95" t="s">
        <v>3490</v>
      </c>
      <c r="D27" s="306">
        <v>14</v>
      </c>
      <c r="E27" s="89">
        <f>'Q2'!M28</f>
        <v>581247</v>
      </c>
      <c r="F27" s="90">
        <v>543729</v>
      </c>
      <c r="H27" s="78" t="s">
        <v>3491</v>
      </c>
      <c r="I27" s="306">
        <v>23</v>
      </c>
      <c r="J27" s="79">
        <f>'Q3'!M28</f>
        <v>14164</v>
      </c>
      <c r="K27" s="83">
        <v>13793</v>
      </c>
      <c r="L27" s="67"/>
    </row>
    <row r="28" spans="2:12">
      <c r="B28" s="66"/>
      <c r="C28" s="95" t="s">
        <v>3492</v>
      </c>
      <c r="D28" s="306">
        <v>15</v>
      </c>
      <c r="E28" s="89">
        <f>'Q2'!M29</f>
        <v>2272746</v>
      </c>
      <c r="F28" s="90">
        <v>2091359</v>
      </c>
      <c r="H28" s="84" t="s">
        <v>3493</v>
      </c>
      <c r="I28" s="307"/>
      <c r="J28" s="85">
        <f>SUM(J21:J27)</f>
        <v>10141074</v>
      </c>
      <c r="K28" s="86">
        <v>9021281</v>
      </c>
      <c r="L28" s="67"/>
    </row>
    <row r="29" spans="2:12">
      <c r="B29" s="66"/>
      <c r="C29" s="95" t="s">
        <v>3494</v>
      </c>
      <c r="D29" s="306">
        <v>16</v>
      </c>
      <c r="E29" s="89">
        <f>'Q2'!M30</f>
        <v>13415</v>
      </c>
      <c r="F29" s="90">
        <v>10749</v>
      </c>
      <c r="G29" s="96"/>
      <c r="H29" s="84"/>
      <c r="I29" s="307"/>
      <c r="J29" s="89"/>
      <c r="K29" s="90"/>
      <c r="L29" s="67"/>
    </row>
    <row r="30" spans="2:12" ht="15.75" customHeight="1" thickBot="1">
      <c r="B30" s="66"/>
      <c r="C30" s="95" t="s">
        <v>3495</v>
      </c>
      <c r="D30" s="306"/>
      <c r="E30" s="97">
        <f>'Q2'!M31</f>
        <v>3.2</v>
      </c>
      <c r="F30" s="90">
        <v>14</v>
      </c>
      <c r="H30" s="84"/>
      <c r="I30" s="307"/>
      <c r="J30" s="89"/>
      <c r="K30" s="90"/>
      <c r="L30" s="67"/>
    </row>
    <row r="31" spans="2:12">
      <c r="B31" s="98"/>
      <c r="C31" s="84" t="s">
        <v>3496</v>
      </c>
      <c r="D31" s="307"/>
      <c r="E31" s="85">
        <f>E21+E27+E28+E29+E30</f>
        <v>5049161.5228652796</v>
      </c>
      <c r="F31" s="99">
        <v>5020355</v>
      </c>
      <c r="H31" s="75" t="s">
        <v>3497</v>
      </c>
      <c r="I31" s="306">
        <v>24</v>
      </c>
      <c r="J31" s="87"/>
      <c r="K31" s="100"/>
      <c r="L31" s="101"/>
    </row>
    <row r="32" spans="2:12">
      <c r="B32" s="66"/>
      <c r="D32" s="72"/>
      <c r="E32" s="87"/>
      <c r="F32" s="88"/>
      <c r="H32" s="78" t="s">
        <v>3498</v>
      </c>
      <c r="I32" s="306"/>
      <c r="J32" s="79">
        <f>'Q3'!M32</f>
        <v>78396</v>
      </c>
      <c r="K32" s="80">
        <v>117330</v>
      </c>
      <c r="L32" s="67"/>
    </row>
    <row r="33" spans="2:12">
      <c r="B33" s="66"/>
      <c r="C33" s="102"/>
      <c r="D33" s="72"/>
      <c r="E33" s="87"/>
      <c r="F33" s="100"/>
      <c r="G33" s="73"/>
      <c r="H33" s="78" t="s">
        <v>3499</v>
      </c>
      <c r="I33" s="306"/>
      <c r="J33" s="79">
        <f>'Q3'!M33</f>
        <v>1574</v>
      </c>
      <c r="K33" s="80">
        <v>3190</v>
      </c>
      <c r="L33" s="67"/>
    </row>
    <row r="34" spans="2:12">
      <c r="B34" s="66"/>
      <c r="C34" s="102"/>
      <c r="D34" s="72"/>
      <c r="E34" s="87"/>
      <c r="F34" s="100"/>
      <c r="G34" s="73"/>
      <c r="H34" s="78" t="s">
        <v>3500</v>
      </c>
      <c r="I34" s="306"/>
      <c r="J34" s="79">
        <f>'Q3'!M34</f>
        <v>902</v>
      </c>
      <c r="K34" s="80">
        <v>1086</v>
      </c>
      <c r="L34" s="67"/>
    </row>
    <row r="35" spans="2:12">
      <c r="B35" s="66"/>
      <c r="C35" s="102"/>
      <c r="D35" s="72"/>
      <c r="E35" s="87"/>
      <c r="F35" s="100"/>
      <c r="G35" s="73"/>
      <c r="H35" s="78" t="s">
        <v>3501</v>
      </c>
      <c r="I35" s="76"/>
      <c r="J35" s="79">
        <f>'Q3'!M35</f>
        <v>12748</v>
      </c>
      <c r="K35" s="80">
        <v>11658</v>
      </c>
      <c r="L35" s="67"/>
    </row>
    <row r="36" spans="2:12">
      <c r="B36" s="66"/>
      <c r="C36" s="102"/>
      <c r="D36" s="72"/>
      <c r="E36" s="87"/>
      <c r="F36" s="100"/>
      <c r="G36" s="73"/>
      <c r="H36" s="78" t="s">
        <v>3502</v>
      </c>
      <c r="I36" s="76"/>
      <c r="J36" s="79">
        <f>'Q3'!M36</f>
        <v>455</v>
      </c>
      <c r="K36" s="80">
        <v>1056</v>
      </c>
      <c r="L36" s="67"/>
    </row>
    <row r="37" spans="2:12">
      <c r="B37" s="66"/>
      <c r="D37" s="72"/>
      <c r="E37" s="87"/>
      <c r="F37" s="88"/>
      <c r="H37" s="78" t="s">
        <v>3503</v>
      </c>
      <c r="I37" s="76"/>
      <c r="J37" s="79">
        <f>'Q3'!M37</f>
        <v>5001</v>
      </c>
      <c r="K37" s="80">
        <v>2193</v>
      </c>
      <c r="L37" s="67"/>
    </row>
    <row r="38" spans="2:12">
      <c r="B38" s="66"/>
      <c r="D38" s="72"/>
      <c r="E38" s="87"/>
      <c r="F38" s="88"/>
      <c r="H38" s="78" t="s">
        <v>3504</v>
      </c>
      <c r="I38" s="76"/>
      <c r="J38" s="103">
        <f>'Q3'!M38</f>
        <v>-4446148.4771347204</v>
      </c>
      <c r="K38" s="88">
        <v>-3400765</v>
      </c>
      <c r="L38" s="67"/>
    </row>
    <row r="39" spans="2:12" ht="15.75" customHeight="1" thickBot="1">
      <c r="B39" s="66"/>
      <c r="D39" s="72"/>
      <c r="E39" s="87"/>
      <c r="F39" s="88"/>
      <c r="H39" s="78" t="s">
        <v>3505</v>
      </c>
      <c r="I39" s="76"/>
      <c r="J39" s="103">
        <f>'Q3'!M39</f>
        <v>-1425</v>
      </c>
      <c r="K39" s="104">
        <v>-1458</v>
      </c>
      <c r="L39" s="67"/>
    </row>
    <row r="40" spans="2:12" ht="15.75" customHeight="1" thickBot="1">
      <c r="B40" s="66"/>
      <c r="D40" s="72"/>
      <c r="E40" s="87"/>
      <c r="F40" s="88"/>
      <c r="H40" s="84" t="s">
        <v>3506</v>
      </c>
      <c r="I40" s="76"/>
      <c r="J40" s="85">
        <f>SUM(J32:J39)</f>
        <v>-4348497.4771347204</v>
      </c>
      <c r="K40" s="99">
        <v>-3265710</v>
      </c>
      <c r="L40" s="67"/>
    </row>
    <row r="41" spans="2:12">
      <c r="B41" s="66"/>
      <c r="C41" s="68" t="s">
        <v>3507</v>
      </c>
      <c r="D41" s="69"/>
      <c r="E41" s="85">
        <f>E17+E31</f>
        <v>7392787.5228652796</v>
      </c>
      <c r="F41" s="99">
        <v>7177551</v>
      </c>
      <c r="H41" s="68" t="s">
        <v>3508</v>
      </c>
      <c r="I41" s="76"/>
      <c r="J41" s="85">
        <f>J40+J28+J17</f>
        <v>7392787.5228652796</v>
      </c>
      <c r="K41" s="99">
        <f>K17+K28+K40</f>
        <v>7177551</v>
      </c>
      <c r="L41" s="67"/>
    </row>
    <row r="42" spans="2:12" ht="15.75" customHeight="1" thickBot="1">
      <c r="B42" s="105"/>
      <c r="C42" s="106"/>
      <c r="D42" s="106"/>
      <c r="E42" s="106"/>
      <c r="F42" s="106"/>
      <c r="G42" s="106"/>
      <c r="H42" s="106"/>
      <c r="I42" s="106"/>
      <c r="J42" s="106"/>
      <c r="K42" s="106"/>
      <c r="L42" s="107"/>
    </row>
    <row r="43" spans="2:12">
      <c r="J43" s="108"/>
      <c r="K43" s="108"/>
      <c r="L43" s="102"/>
    </row>
    <row r="44" spans="2:12">
      <c r="J44" s="103"/>
    </row>
    <row r="45" spans="2:12">
      <c r="J45" s="109"/>
    </row>
  </sheetData>
  <mergeCells count="2"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210" customWidth="1"/>
    <col min="2" max="2" width="5.28515625" style="210" customWidth="1"/>
    <col min="3" max="3" width="61.85546875" style="210" customWidth="1"/>
    <col min="4" max="4" width="15.28515625" style="210" bestFit="1" customWidth="1"/>
    <col min="5" max="5" width="3.7109375" style="210" customWidth="1"/>
    <col min="6" max="6" width="15.28515625" style="210" bestFit="1" customWidth="1"/>
    <col min="7" max="7" width="4.28515625" style="210" customWidth="1"/>
    <col min="8" max="8" width="15.28515625" style="210" bestFit="1" customWidth="1"/>
    <col min="9" max="9" width="5" style="210" customWidth="1"/>
    <col min="10" max="10" width="15.28515625" style="210" bestFit="1" customWidth="1"/>
    <col min="11" max="11" width="12.7109375" style="210" bestFit="1" customWidth="1"/>
    <col min="12" max="12" width="5.28515625" style="210" customWidth="1"/>
    <col min="13" max="13" width="10.7109375" style="210" customWidth="1"/>
    <col min="14" max="16384" width="10.7109375" style="210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3942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>
      <c r="B7" s="187"/>
      <c r="C7" s="190" t="s">
        <v>3787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3788</v>
      </c>
      <c r="D9" s="167">
        <v>1662</v>
      </c>
      <c r="E9" s="204"/>
      <c r="F9" s="167">
        <v>3053</v>
      </c>
      <c r="G9" s="205"/>
      <c r="H9" s="167">
        <v>5426</v>
      </c>
      <c r="I9" s="204"/>
      <c r="J9" s="167">
        <f t="shared" ref="J9:J17" si="0">SUM(D9+F9+H9)</f>
        <v>10141</v>
      </c>
      <c r="K9" s="168">
        <v>7247</v>
      </c>
      <c r="L9" s="194"/>
    </row>
    <row r="10" spans="2:12">
      <c r="B10" s="187"/>
      <c r="C10" s="166" t="s">
        <v>3789</v>
      </c>
      <c r="D10" s="167">
        <v>1135965</v>
      </c>
      <c r="E10" s="204"/>
      <c r="F10" s="167">
        <v>1648481</v>
      </c>
      <c r="G10" s="205"/>
      <c r="H10" s="167">
        <v>438824</v>
      </c>
      <c r="I10" s="204"/>
      <c r="J10" s="167">
        <f t="shared" si="0"/>
        <v>3223270</v>
      </c>
      <c r="K10" s="168">
        <v>3072552</v>
      </c>
      <c r="L10" s="194"/>
    </row>
    <row r="11" spans="2:12">
      <c r="B11" s="187"/>
      <c r="C11" s="166" t="s">
        <v>3790</v>
      </c>
      <c r="D11" s="167">
        <v>20</v>
      </c>
      <c r="E11" s="204"/>
      <c r="F11" s="167">
        <v>188</v>
      </c>
      <c r="G11" s="205"/>
      <c r="H11" s="167">
        <v>375</v>
      </c>
      <c r="I11" s="204"/>
      <c r="J11" s="167">
        <f t="shared" si="0"/>
        <v>583</v>
      </c>
      <c r="K11" s="168">
        <v>-5980</v>
      </c>
      <c r="L11" s="194"/>
    </row>
    <row r="12" spans="2:12">
      <c r="B12" s="187"/>
      <c r="C12" s="166" t="s">
        <v>3791</v>
      </c>
      <c r="D12" s="167">
        <v>3965</v>
      </c>
      <c r="E12" s="204"/>
      <c r="F12" s="167">
        <v>2228</v>
      </c>
      <c r="G12" s="205"/>
      <c r="H12" s="167">
        <v>14079</v>
      </c>
      <c r="I12" s="204"/>
      <c r="J12" s="167">
        <f t="shared" si="0"/>
        <v>20272</v>
      </c>
      <c r="K12" s="168">
        <v>12571</v>
      </c>
      <c r="L12" s="194"/>
    </row>
    <row r="13" spans="2:12">
      <c r="B13" s="187"/>
      <c r="C13" s="166" t="s">
        <v>3792</v>
      </c>
      <c r="D13" s="167">
        <v>0</v>
      </c>
      <c r="E13" s="204"/>
      <c r="F13" s="167">
        <v>0</v>
      </c>
      <c r="G13" s="205"/>
      <c r="H13" s="167">
        <v>0</v>
      </c>
      <c r="I13" s="204"/>
      <c r="J13" s="167">
        <f t="shared" si="0"/>
        <v>0</v>
      </c>
      <c r="K13" s="168">
        <v>0</v>
      </c>
      <c r="L13" s="194"/>
    </row>
    <row r="14" spans="2:12" ht="38.25" customHeight="1">
      <c r="B14" s="187"/>
      <c r="C14" s="219" t="s">
        <v>3793</v>
      </c>
      <c r="D14" s="167">
        <v>0</v>
      </c>
      <c r="E14" s="204"/>
      <c r="F14" s="167">
        <v>0</v>
      </c>
      <c r="G14" s="205"/>
      <c r="H14" s="167">
        <v>391</v>
      </c>
      <c r="I14" s="204"/>
      <c r="J14" s="167">
        <f t="shared" si="0"/>
        <v>391</v>
      </c>
      <c r="K14" s="168">
        <v>564</v>
      </c>
      <c r="L14" s="194"/>
    </row>
    <row r="15" spans="2:12" ht="40.5" customHeight="1">
      <c r="B15" s="203"/>
      <c r="C15" s="219" t="s">
        <v>3794</v>
      </c>
      <c r="D15" s="167">
        <v>53691</v>
      </c>
      <c r="E15" s="204"/>
      <c r="F15" s="167">
        <v>0</v>
      </c>
      <c r="G15" s="205"/>
      <c r="H15" s="167">
        <v>0</v>
      </c>
      <c r="I15" s="204"/>
      <c r="J15" s="167">
        <f t="shared" si="0"/>
        <v>53691</v>
      </c>
      <c r="K15" s="168">
        <v>65945</v>
      </c>
      <c r="L15" s="194"/>
    </row>
    <row r="16" spans="2:12" ht="15.75" customHeight="1" thickBot="1">
      <c r="B16" s="187"/>
      <c r="C16" s="166" t="s">
        <v>3795</v>
      </c>
      <c r="D16" s="169">
        <v>1032808</v>
      </c>
      <c r="E16" s="204"/>
      <c r="F16" s="169">
        <v>84569</v>
      </c>
      <c r="G16" s="205"/>
      <c r="H16" s="169">
        <v>4207</v>
      </c>
      <c r="I16" s="204"/>
      <c r="J16" s="169">
        <f t="shared" si="0"/>
        <v>1121584</v>
      </c>
      <c r="K16" s="170">
        <v>408470</v>
      </c>
      <c r="L16" s="194"/>
    </row>
    <row r="17" spans="2:12">
      <c r="B17" s="187"/>
      <c r="C17" s="195" t="s">
        <v>3796</v>
      </c>
      <c r="D17" s="196">
        <f>SUM(D9:D16)</f>
        <v>2228111</v>
      </c>
      <c r="E17" s="197"/>
      <c r="F17" s="196">
        <f>SUM(F9:F16)</f>
        <v>1738519</v>
      </c>
      <c r="G17" s="197"/>
      <c r="H17" s="196">
        <f>SUM(H9:H16)</f>
        <v>463302</v>
      </c>
      <c r="I17" s="197"/>
      <c r="J17" s="172">
        <f t="shared" si="0"/>
        <v>4429932</v>
      </c>
      <c r="K17" s="198">
        <v>3561370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zoomScale="90" zoomScaleNormal="90" workbookViewId="0"/>
  </sheetViews>
  <sheetFormatPr defaultColWidth="10.7109375" defaultRowHeight="18.75"/>
  <cols>
    <col min="1" max="1" width="6.85546875" style="301" customWidth="1"/>
    <col min="2" max="2" width="5.28515625" style="301" customWidth="1"/>
    <col min="3" max="3" width="63.42578125" style="301" bestFit="1" customWidth="1"/>
    <col min="4" max="4" width="14" style="301" bestFit="1" customWidth="1"/>
    <col min="5" max="5" width="10.7109375" style="301" customWidth="1"/>
    <col min="6" max="6" width="14" style="301" bestFit="1" customWidth="1"/>
    <col min="7" max="7" width="10.7109375" style="301" customWidth="1"/>
    <col min="8" max="8" width="14.140625" style="301" bestFit="1" customWidth="1"/>
    <col min="9" max="9" width="10.7109375" style="301" customWidth="1"/>
    <col min="10" max="10" width="14.85546875" style="301" customWidth="1"/>
    <col min="11" max="11" width="13" style="301" bestFit="1" customWidth="1"/>
    <col min="12" max="12" width="5.28515625" style="301" customWidth="1"/>
    <col min="13" max="13" width="10.7109375" style="301" customWidth="1"/>
    <col min="14" max="16384" width="10.7109375" style="301"/>
  </cols>
  <sheetData>
    <row r="1" spans="2:12" ht="15.75" customHeight="1" thickBot="1"/>
    <row r="2" spans="2:12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4"/>
    </row>
    <row r="3" spans="2:12">
      <c r="B3" s="155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56"/>
    </row>
    <row r="4" spans="2:12">
      <c r="B4" s="155"/>
      <c r="C4" s="340" t="s">
        <v>4039</v>
      </c>
      <c r="D4" s="340"/>
      <c r="E4" s="340"/>
      <c r="F4" s="340"/>
      <c r="G4" s="340"/>
      <c r="H4" s="340"/>
      <c r="I4" s="340"/>
      <c r="J4" s="340"/>
      <c r="K4" s="340"/>
      <c r="L4" s="156"/>
    </row>
    <row r="5" spans="2:12">
      <c r="B5" s="155"/>
      <c r="C5" s="157"/>
      <c r="D5" s="157"/>
      <c r="E5" s="157"/>
      <c r="F5" s="157"/>
      <c r="G5" s="157"/>
      <c r="H5" s="157"/>
      <c r="I5" s="157"/>
      <c r="J5" s="157"/>
      <c r="K5" s="157"/>
      <c r="L5" s="156"/>
    </row>
    <row r="6" spans="2:12">
      <c r="B6" s="155"/>
      <c r="C6" s="158"/>
      <c r="D6" s="300" t="s">
        <v>3509</v>
      </c>
      <c r="E6" s="300"/>
      <c r="F6" s="300" t="s">
        <v>3510</v>
      </c>
      <c r="G6" s="300"/>
      <c r="H6" s="300" t="s">
        <v>3511</v>
      </c>
      <c r="I6" s="300"/>
      <c r="J6" s="337" t="s">
        <v>3512</v>
      </c>
      <c r="K6" s="338"/>
      <c r="L6" s="156"/>
    </row>
    <row r="7" spans="2:12">
      <c r="B7" s="155"/>
      <c r="C7" s="190" t="s">
        <v>4040</v>
      </c>
      <c r="D7" s="300">
        <v>2019</v>
      </c>
      <c r="E7" s="300"/>
      <c r="F7" s="300">
        <v>2019</v>
      </c>
      <c r="G7" s="300"/>
      <c r="H7" s="300">
        <v>2019</v>
      </c>
      <c r="I7" s="300"/>
      <c r="J7" s="300">
        <v>2019</v>
      </c>
      <c r="K7" s="162">
        <v>2018</v>
      </c>
      <c r="L7" s="156"/>
    </row>
    <row r="8" spans="2:12">
      <c r="B8" s="155"/>
      <c r="C8" s="158"/>
      <c r="D8" s="163"/>
      <c r="E8" s="163"/>
      <c r="F8" s="163"/>
      <c r="G8" s="163"/>
      <c r="H8" s="163"/>
      <c r="I8" s="163"/>
      <c r="J8" s="163"/>
      <c r="K8" s="164"/>
      <c r="L8" s="165"/>
    </row>
    <row r="9" spans="2:12">
      <c r="B9" s="155"/>
      <c r="C9" s="219" t="s">
        <v>4041</v>
      </c>
      <c r="D9" s="167">
        <f>'Q48'!D18</f>
        <v>100562</v>
      </c>
      <c r="E9" s="167"/>
      <c r="F9" s="167">
        <f>'Q48'!F18</f>
        <v>76443</v>
      </c>
      <c r="G9" s="167"/>
      <c r="H9" s="167">
        <f>'Q48'!H18</f>
        <v>18393</v>
      </c>
      <c r="I9" s="167"/>
      <c r="J9" s="167">
        <f>SUM(D9+F9+H9)</f>
        <v>195398</v>
      </c>
      <c r="K9" s="168">
        <f>'Q48'!K18</f>
        <v>308244</v>
      </c>
      <c r="L9" s="165"/>
    </row>
    <row r="10" spans="2:12" ht="19.5" thickBot="1">
      <c r="B10" s="155"/>
      <c r="C10" s="219" t="s">
        <v>4042</v>
      </c>
      <c r="D10" s="169">
        <f>'Q49'!D16</f>
        <v>107159</v>
      </c>
      <c r="E10" s="167"/>
      <c r="F10" s="169">
        <f>'Q49'!F16</f>
        <v>38798</v>
      </c>
      <c r="G10" s="167"/>
      <c r="H10" s="169">
        <f>'Q49'!H16</f>
        <v>13992</v>
      </c>
      <c r="I10" s="167"/>
      <c r="J10" s="169">
        <f>SUM(D10+F10+H10)</f>
        <v>159949</v>
      </c>
      <c r="K10" s="170">
        <f>'Q49'!K16</f>
        <v>67407</v>
      </c>
      <c r="L10" s="165"/>
    </row>
    <row r="11" spans="2:12">
      <c r="B11" s="155"/>
      <c r="C11" s="195" t="s">
        <v>4043</v>
      </c>
      <c r="D11" s="172">
        <f>SUM(D9:D10)</f>
        <v>207721</v>
      </c>
      <c r="E11" s="173"/>
      <c r="F11" s="172">
        <f>SUM(F9:F10)</f>
        <v>115241</v>
      </c>
      <c r="G11" s="173"/>
      <c r="H11" s="172">
        <f>SUM(H9:H10)</f>
        <v>32385</v>
      </c>
      <c r="I11" s="173"/>
      <c r="J11" s="172">
        <f>SUM(D11+F11+H11)</f>
        <v>355347</v>
      </c>
      <c r="K11" s="174">
        <f>SUM(K9:K10)</f>
        <v>375651</v>
      </c>
      <c r="L11" s="165"/>
    </row>
    <row r="12" spans="2:12" ht="15.75" customHeight="1" thickBot="1">
      <c r="B12" s="175"/>
      <c r="C12" s="176"/>
      <c r="D12" s="177"/>
      <c r="E12" s="177"/>
      <c r="F12" s="177"/>
      <c r="G12" s="177"/>
      <c r="H12" s="177"/>
      <c r="I12" s="177"/>
      <c r="J12" s="177"/>
      <c r="K12" s="177"/>
      <c r="L12" s="178"/>
    </row>
  </sheetData>
  <mergeCells count="3">
    <mergeCell ref="C3:K3"/>
    <mergeCell ref="C4:K4"/>
    <mergeCell ref="J6:K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4.42578125" style="33" bestFit="1" customWidth="1"/>
    <col min="5" max="5" width="10.7109375" style="33" customWidth="1"/>
    <col min="6" max="6" width="14.42578125" style="33" bestFit="1" customWidth="1"/>
    <col min="7" max="7" width="10.7109375" style="33" customWidth="1"/>
    <col min="8" max="8" width="14.42578125" style="33" bestFit="1" customWidth="1"/>
    <col min="9" max="9" width="10.710937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3937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08" t="s">
        <v>3509</v>
      </c>
      <c r="E6" s="208"/>
      <c r="F6" s="208" t="s">
        <v>3510</v>
      </c>
      <c r="G6" s="208"/>
      <c r="H6" s="208" t="s">
        <v>3511</v>
      </c>
      <c r="I6" s="208"/>
      <c r="J6" s="341" t="s">
        <v>3512</v>
      </c>
      <c r="K6" s="338"/>
      <c r="L6" s="188"/>
    </row>
    <row r="7" spans="2:12" ht="18.75">
      <c r="B7" s="187"/>
      <c r="C7" s="190" t="s">
        <v>3754</v>
      </c>
      <c r="D7" s="206">
        <v>2019</v>
      </c>
      <c r="E7" s="206"/>
      <c r="F7" s="206">
        <v>2019</v>
      </c>
      <c r="G7" s="206"/>
      <c r="H7" s="206">
        <v>2019</v>
      </c>
      <c r="I7" s="208"/>
      <c r="J7" s="20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3755</v>
      </c>
      <c r="D9" s="167">
        <v>339</v>
      </c>
      <c r="E9" s="204"/>
      <c r="F9" s="167">
        <v>423</v>
      </c>
      <c r="G9" s="205"/>
      <c r="H9" s="167">
        <v>464</v>
      </c>
      <c r="I9" s="204"/>
      <c r="J9" s="167">
        <f t="shared" ref="J9:J18" si="0">SUM(D9+F9+H9)</f>
        <v>1226</v>
      </c>
      <c r="K9" s="168">
        <v>1050</v>
      </c>
      <c r="L9" s="194"/>
    </row>
    <row r="10" spans="2:12" ht="18.75">
      <c r="B10" s="187"/>
      <c r="C10" s="166" t="s">
        <v>3756</v>
      </c>
      <c r="D10" s="167">
        <v>0</v>
      </c>
      <c r="E10" s="204"/>
      <c r="F10" s="167">
        <v>0</v>
      </c>
      <c r="G10" s="205"/>
      <c r="H10" s="167">
        <v>13</v>
      </c>
      <c r="I10" s="204"/>
      <c r="J10" s="167">
        <f t="shared" si="0"/>
        <v>13</v>
      </c>
      <c r="K10" s="168">
        <v>11</v>
      </c>
      <c r="L10" s="194"/>
    </row>
    <row r="11" spans="2:12" ht="18.75">
      <c r="B11" s="187"/>
      <c r="C11" s="166" t="s">
        <v>3757</v>
      </c>
      <c r="D11" s="167">
        <v>0</v>
      </c>
      <c r="E11" s="204"/>
      <c r="F11" s="167">
        <v>0</v>
      </c>
      <c r="G11" s="205"/>
      <c r="H11" s="167">
        <v>4</v>
      </c>
      <c r="I11" s="204"/>
      <c r="J11" s="167">
        <f t="shared" si="0"/>
        <v>4</v>
      </c>
      <c r="K11" s="168">
        <v>1</v>
      </c>
      <c r="L11" s="194"/>
    </row>
    <row r="12" spans="2:12" ht="18.75">
      <c r="B12" s="187"/>
      <c r="C12" s="166" t="s">
        <v>3758</v>
      </c>
      <c r="D12" s="167">
        <v>0</v>
      </c>
      <c r="E12" s="204"/>
      <c r="F12" s="167">
        <v>0</v>
      </c>
      <c r="G12" s="205"/>
      <c r="H12" s="167">
        <v>1</v>
      </c>
      <c r="I12" s="204"/>
      <c r="J12" s="167">
        <f t="shared" si="0"/>
        <v>1</v>
      </c>
      <c r="K12" s="168">
        <v>21</v>
      </c>
      <c r="L12" s="194"/>
    </row>
    <row r="13" spans="2:12" ht="18.75">
      <c r="B13" s="187"/>
      <c r="C13" s="166" t="s">
        <v>3759</v>
      </c>
      <c r="D13" s="167">
        <v>0</v>
      </c>
      <c r="E13" s="204"/>
      <c r="F13" s="167">
        <v>2</v>
      </c>
      <c r="G13" s="205"/>
      <c r="H13" s="167">
        <v>0</v>
      </c>
      <c r="I13" s="204"/>
      <c r="J13" s="167">
        <f t="shared" si="0"/>
        <v>2</v>
      </c>
      <c r="K13" s="168">
        <v>2</v>
      </c>
      <c r="L13" s="194"/>
    </row>
    <row r="14" spans="2:12" ht="18.75">
      <c r="B14" s="203"/>
      <c r="C14" s="166" t="s">
        <v>3760</v>
      </c>
      <c r="D14" s="167">
        <v>0</v>
      </c>
      <c r="E14" s="204"/>
      <c r="F14" s="167">
        <v>1457</v>
      </c>
      <c r="G14" s="205"/>
      <c r="H14" s="167">
        <v>26</v>
      </c>
      <c r="I14" s="204"/>
      <c r="J14" s="167">
        <f t="shared" si="0"/>
        <v>1483</v>
      </c>
      <c r="K14" s="168">
        <v>329</v>
      </c>
      <c r="L14" s="194"/>
    </row>
    <row r="15" spans="2:12" ht="37.5" customHeight="1">
      <c r="B15" s="187"/>
      <c r="C15" s="183" t="s">
        <v>3761</v>
      </c>
      <c r="D15" s="167">
        <v>0</v>
      </c>
      <c r="E15" s="204"/>
      <c r="F15" s="167">
        <v>0</v>
      </c>
      <c r="G15" s="205"/>
      <c r="H15" s="167">
        <v>0</v>
      </c>
      <c r="I15" s="204"/>
      <c r="J15" s="167">
        <f t="shared" si="0"/>
        <v>0</v>
      </c>
      <c r="K15" s="168">
        <v>5</v>
      </c>
      <c r="L15" s="194"/>
    </row>
    <row r="16" spans="2:12" ht="18.75">
      <c r="B16" s="187"/>
      <c r="C16" s="166" t="s">
        <v>3762</v>
      </c>
      <c r="D16" s="167">
        <v>9579</v>
      </c>
      <c r="E16" s="204"/>
      <c r="F16" s="167">
        <v>59279</v>
      </c>
      <c r="G16" s="205"/>
      <c r="H16" s="167">
        <v>14755</v>
      </c>
      <c r="I16" s="204"/>
      <c r="J16" s="167">
        <f t="shared" si="0"/>
        <v>83613</v>
      </c>
      <c r="K16" s="168">
        <v>108220</v>
      </c>
      <c r="L16" s="194"/>
    </row>
    <row r="17" spans="2:12" ht="15.75" customHeight="1" thickBot="1">
      <c r="B17" s="187"/>
      <c r="C17" s="166" t="s">
        <v>3763</v>
      </c>
      <c r="D17" s="169">
        <v>90644</v>
      </c>
      <c r="E17" s="204"/>
      <c r="F17" s="169">
        <v>15282</v>
      </c>
      <c r="G17" s="205"/>
      <c r="H17" s="169">
        <v>3130</v>
      </c>
      <c r="I17" s="204"/>
      <c r="J17" s="169">
        <f t="shared" si="0"/>
        <v>109056</v>
      </c>
      <c r="K17" s="170">
        <v>198605</v>
      </c>
      <c r="L17" s="194"/>
    </row>
    <row r="18" spans="2:12" ht="18.75">
      <c r="B18" s="187"/>
      <c r="C18" s="195" t="s">
        <v>3764</v>
      </c>
      <c r="D18" s="196">
        <f>SUM(D9:D17)</f>
        <v>100562</v>
      </c>
      <c r="E18" s="197"/>
      <c r="F18" s="196">
        <f>SUM(F9:F17)</f>
        <v>76443</v>
      </c>
      <c r="G18" s="197"/>
      <c r="H18" s="196">
        <f>SUM(H9:H17)</f>
        <v>18393</v>
      </c>
      <c r="I18" s="197"/>
      <c r="J18" s="196">
        <f t="shared" si="0"/>
        <v>195398</v>
      </c>
      <c r="K18" s="198">
        <v>308244</v>
      </c>
      <c r="L18" s="194"/>
    </row>
    <row r="19" spans="2:12" ht="15.75" customHeight="1" thickBot="1">
      <c r="B19" s="199"/>
      <c r="C19" s="200"/>
      <c r="D19" s="201"/>
      <c r="E19" s="201"/>
      <c r="F19" s="201"/>
      <c r="G19" s="201"/>
      <c r="H19" s="201"/>
      <c r="I19" s="201"/>
      <c r="J19" s="201"/>
      <c r="K19" s="201"/>
      <c r="L19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6.28515625" style="33" customWidth="1"/>
    <col min="4" max="4" width="13.5703125" style="33" bestFit="1" customWidth="1"/>
    <col min="5" max="5" width="3.5703125" style="33" customWidth="1"/>
    <col min="6" max="6" width="13.5703125" style="33" bestFit="1" customWidth="1"/>
    <col min="7" max="7" width="2.85546875" style="33" customWidth="1"/>
    <col min="8" max="8" width="17.140625" style="33" customWidth="1"/>
    <col min="9" max="9" width="5.28515625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3943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3797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3798</v>
      </c>
      <c r="D9" s="167">
        <v>184</v>
      </c>
      <c r="E9" s="204"/>
      <c r="F9" s="167">
        <v>474</v>
      </c>
      <c r="G9" s="205"/>
      <c r="H9" s="167">
        <v>701</v>
      </c>
      <c r="I9" s="204"/>
      <c r="J9" s="167">
        <f t="shared" ref="J9:J16" si="0">SUM(D9+F9+H9)</f>
        <v>1359</v>
      </c>
      <c r="K9" s="168">
        <v>603</v>
      </c>
      <c r="L9" s="194"/>
    </row>
    <row r="10" spans="2:12" ht="18.75">
      <c r="B10" s="187"/>
      <c r="C10" s="166" t="s">
        <v>3799</v>
      </c>
      <c r="D10" s="167">
        <v>0</v>
      </c>
      <c r="E10" s="204"/>
      <c r="F10" s="167">
        <v>0</v>
      </c>
      <c r="G10" s="205"/>
      <c r="H10" s="167">
        <v>34</v>
      </c>
      <c r="I10" s="204"/>
      <c r="J10" s="167">
        <f t="shared" si="0"/>
        <v>34</v>
      </c>
      <c r="K10" s="168">
        <v>102</v>
      </c>
      <c r="L10" s="194"/>
    </row>
    <row r="11" spans="2:12" ht="18.75">
      <c r="B11" s="187"/>
      <c r="C11" s="166" t="s">
        <v>3800</v>
      </c>
      <c r="D11" s="167">
        <v>0</v>
      </c>
      <c r="E11" s="204"/>
      <c r="F11" s="167">
        <v>0</v>
      </c>
      <c r="G11" s="205"/>
      <c r="H11" s="167">
        <v>0</v>
      </c>
      <c r="I11" s="204"/>
      <c r="J11" s="167">
        <f t="shared" si="0"/>
        <v>0</v>
      </c>
      <c r="K11" s="168">
        <v>0</v>
      </c>
      <c r="L11" s="194"/>
    </row>
    <row r="12" spans="2:12" ht="18.75">
      <c r="B12" s="187"/>
      <c r="C12" s="166" t="s">
        <v>3521</v>
      </c>
      <c r="D12" s="167">
        <v>10</v>
      </c>
      <c r="E12" s="204"/>
      <c r="F12" s="167">
        <v>0</v>
      </c>
      <c r="G12" s="205"/>
      <c r="H12" s="167">
        <v>0</v>
      </c>
      <c r="I12" s="204"/>
      <c r="J12" s="167">
        <f t="shared" si="0"/>
        <v>10</v>
      </c>
      <c r="K12" s="168">
        <v>1781</v>
      </c>
      <c r="L12" s="194"/>
    </row>
    <row r="13" spans="2:12" ht="18.75">
      <c r="B13" s="203"/>
      <c r="C13" s="166" t="s">
        <v>3801</v>
      </c>
      <c r="D13" s="167">
        <v>0</v>
      </c>
      <c r="E13" s="204"/>
      <c r="F13" s="167">
        <v>1420</v>
      </c>
      <c r="G13" s="205"/>
      <c r="H13" s="167">
        <v>321</v>
      </c>
      <c r="I13" s="204"/>
      <c r="J13" s="167">
        <f t="shared" si="0"/>
        <v>1741</v>
      </c>
      <c r="K13" s="168">
        <v>1347</v>
      </c>
      <c r="L13" s="194"/>
    </row>
    <row r="14" spans="2:12" ht="18.75">
      <c r="B14" s="187"/>
      <c r="C14" s="166" t="s">
        <v>3802</v>
      </c>
      <c r="D14" s="167">
        <v>262</v>
      </c>
      <c r="E14" s="204"/>
      <c r="F14" s="167">
        <v>11875</v>
      </c>
      <c r="G14" s="205"/>
      <c r="H14" s="167">
        <v>8240</v>
      </c>
      <c r="I14" s="204"/>
      <c r="J14" s="167">
        <f t="shared" si="0"/>
        <v>20377</v>
      </c>
      <c r="K14" s="168">
        <v>16490</v>
      </c>
      <c r="L14" s="194"/>
    </row>
    <row r="15" spans="2:12" ht="15.75" customHeight="1" thickBot="1">
      <c r="B15" s="187"/>
      <c r="C15" s="166" t="s">
        <v>3803</v>
      </c>
      <c r="D15" s="169">
        <v>106703</v>
      </c>
      <c r="E15" s="204"/>
      <c r="F15" s="169">
        <v>25029</v>
      </c>
      <c r="G15" s="205"/>
      <c r="H15" s="169">
        <v>4696</v>
      </c>
      <c r="I15" s="204"/>
      <c r="J15" s="169">
        <f t="shared" si="0"/>
        <v>136428</v>
      </c>
      <c r="K15" s="170">
        <v>47083</v>
      </c>
      <c r="L15" s="194"/>
    </row>
    <row r="16" spans="2:12" ht="18.75">
      <c r="B16" s="187"/>
      <c r="C16" s="195" t="s">
        <v>3804</v>
      </c>
      <c r="D16" s="196">
        <f>SUM(D9:D15)</f>
        <v>107159</v>
      </c>
      <c r="E16" s="197"/>
      <c r="F16" s="196">
        <f>SUM(F9:F15)</f>
        <v>38798</v>
      </c>
      <c r="G16" s="197"/>
      <c r="H16" s="196">
        <f>SUM(H9:H15)</f>
        <v>13992</v>
      </c>
      <c r="I16" s="197"/>
      <c r="J16" s="172">
        <f t="shared" si="0"/>
        <v>159949</v>
      </c>
      <c r="K16" s="198">
        <v>67407</v>
      </c>
      <c r="L16" s="194"/>
    </row>
    <row r="17" spans="2:12" ht="15.75" customHeight="1" thickBot="1">
      <c r="B17" s="199"/>
      <c r="C17" s="200"/>
      <c r="D17" s="201"/>
      <c r="E17" s="201"/>
      <c r="F17" s="201"/>
      <c r="G17" s="201"/>
      <c r="H17" s="201"/>
      <c r="I17" s="201"/>
      <c r="J17" s="201"/>
      <c r="K17" s="201"/>
      <c r="L17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0.7109375" style="33" customWidth="1"/>
    <col min="4" max="4" width="12.140625" style="33" bestFit="1" customWidth="1"/>
    <col min="5" max="5" width="5" style="33" customWidth="1"/>
    <col min="6" max="6" width="12.140625" style="33" bestFit="1" customWidth="1"/>
    <col min="7" max="7" width="4.28515625" style="33" customWidth="1"/>
    <col min="8" max="8" width="18" style="33" customWidth="1"/>
    <col min="9" max="9" width="5" style="33" customWidth="1"/>
    <col min="10" max="10" width="13.5703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3944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3805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3806</v>
      </c>
      <c r="D9" s="167">
        <v>2</v>
      </c>
      <c r="E9" s="204"/>
      <c r="F9" s="167">
        <v>13687</v>
      </c>
      <c r="G9" s="205"/>
      <c r="H9" s="167">
        <v>921</v>
      </c>
      <c r="I9" s="204"/>
      <c r="J9" s="167">
        <f>SUM(D9+F9+H9)</f>
        <v>14610</v>
      </c>
      <c r="K9" s="168">
        <v>14216</v>
      </c>
      <c r="L9" s="194"/>
    </row>
    <row r="10" spans="2:12" ht="15.75" customHeight="1" thickBot="1">
      <c r="B10" s="187"/>
      <c r="C10" s="166" t="s">
        <v>3807</v>
      </c>
      <c r="D10" s="169">
        <v>0</v>
      </c>
      <c r="E10" s="204"/>
      <c r="F10" s="169">
        <v>-444</v>
      </c>
      <c r="G10" s="205"/>
      <c r="H10" s="169">
        <v>-2</v>
      </c>
      <c r="I10" s="204"/>
      <c r="J10" s="169">
        <f>SUM(D10+F10+H10)</f>
        <v>-446</v>
      </c>
      <c r="K10" s="170">
        <v>-422</v>
      </c>
      <c r="L10" s="194"/>
    </row>
    <row r="11" spans="2:12" ht="18.75">
      <c r="B11" s="187"/>
      <c r="C11" s="195" t="s">
        <v>3808</v>
      </c>
      <c r="D11" s="196">
        <f>SUM(D9:D10)</f>
        <v>2</v>
      </c>
      <c r="E11" s="197"/>
      <c r="F11" s="196">
        <f>SUM(F9:F10)</f>
        <v>13243</v>
      </c>
      <c r="G11" s="197"/>
      <c r="H11" s="196">
        <f>SUM(H9:H10)</f>
        <v>919</v>
      </c>
      <c r="I11" s="197"/>
      <c r="J11" s="172">
        <f>SUM(D11+F11+H11)</f>
        <v>14164</v>
      </c>
      <c r="K11" s="198">
        <f>SUM(K9:K10)</f>
        <v>13794</v>
      </c>
      <c r="L11" s="194"/>
    </row>
    <row r="12" spans="2:12" ht="15.75" customHeight="1" thickBot="1">
      <c r="B12" s="199"/>
      <c r="C12" s="200"/>
      <c r="D12" s="201"/>
      <c r="E12" s="201"/>
      <c r="F12" s="201"/>
      <c r="G12" s="201"/>
      <c r="H12" s="201"/>
      <c r="I12" s="201"/>
      <c r="J12" s="201"/>
      <c r="K12" s="201"/>
      <c r="L12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55.140625" style="33" customWidth="1"/>
    <col min="4" max="4" width="15.85546875" style="33" bestFit="1" customWidth="1"/>
    <col min="5" max="5" width="4.5703125" style="33" customWidth="1"/>
    <col min="6" max="6" width="15.85546875" style="33" bestFit="1" customWidth="1"/>
    <col min="7" max="7" width="5.140625" style="33" customWidth="1"/>
    <col min="8" max="8" width="17.42578125" style="33" customWidth="1"/>
    <col min="9" max="9" width="3.7109375" style="33" customWidth="1"/>
    <col min="10" max="10" width="15.85546875" style="33" bestFit="1" customWidth="1"/>
    <col min="11" max="11" width="14.5703125" style="33" bestFit="1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3945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3809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3498</v>
      </c>
      <c r="D9" s="167">
        <v>3595</v>
      </c>
      <c r="E9" s="204"/>
      <c r="F9" s="167">
        <v>20740</v>
      </c>
      <c r="G9" s="205"/>
      <c r="H9" s="167">
        <v>54061</v>
      </c>
      <c r="I9" s="204"/>
      <c r="J9" s="204">
        <f t="shared" ref="J9:J17" si="0">SUM(D9+F9+H9)</f>
        <v>78396</v>
      </c>
      <c r="K9" s="168">
        <v>117330</v>
      </c>
      <c r="L9" s="194"/>
    </row>
    <row r="10" spans="2:12" ht="18.75">
      <c r="B10" s="187"/>
      <c r="C10" s="166" t="s">
        <v>3521</v>
      </c>
      <c r="D10" s="167">
        <v>0</v>
      </c>
      <c r="E10" s="204"/>
      <c r="F10" s="167">
        <v>1532</v>
      </c>
      <c r="G10" s="205"/>
      <c r="H10" s="167">
        <v>42</v>
      </c>
      <c r="I10" s="204"/>
      <c r="J10" s="204">
        <f t="shared" si="0"/>
        <v>1574</v>
      </c>
      <c r="K10" s="168">
        <v>3190</v>
      </c>
      <c r="L10" s="194"/>
    </row>
    <row r="11" spans="2:12" ht="18.75">
      <c r="B11" s="187"/>
      <c r="C11" s="166" t="s">
        <v>3500</v>
      </c>
      <c r="D11" s="167">
        <v>19</v>
      </c>
      <c r="E11" s="204"/>
      <c r="F11" s="167">
        <v>675</v>
      </c>
      <c r="G11" s="205"/>
      <c r="H11" s="167">
        <v>208</v>
      </c>
      <c r="I11" s="204"/>
      <c r="J11" s="204">
        <f t="shared" si="0"/>
        <v>902</v>
      </c>
      <c r="K11" s="168">
        <v>1086</v>
      </c>
      <c r="L11" s="194"/>
    </row>
    <row r="12" spans="2:12" ht="18.75">
      <c r="B12" s="187"/>
      <c r="C12" s="166" t="s">
        <v>3501</v>
      </c>
      <c r="D12" s="167">
        <v>1</v>
      </c>
      <c r="E12" s="204"/>
      <c r="F12" s="167">
        <v>9413</v>
      </c>
      <c r="G12" s="205"/>
      <c r="H12" s="167">
        <v>3334</v>
      </c>
      <c r="I12" s="204"/>
      <c r="J12" s="204">
        <f t="shared" si="0"/>
        <v>12748</v>
      </c>
      <c r="K12" s="168">
        <v>11658</v>
      </c>
      <c r="L12" s="194"/>
    </row>
    <row r="13" spans="2:12" ht="18.75">
      <c r="B13" s="187"/>
      <c r="C13" s="166" t="s">
        <v>3810</v>
      </c>
      <c r="D13" s="167">
        <v>0</v>
      </c>
      <c r="E13" s="204"/>
      <c r="F13" s="167">
        <v>537</v>
      </c>
      <c r="G13" s="205"/>
      <c r="H13" s="167">
        <v>-82</v>
      </c>
      <c r="I13" s="204"/>
      <c r="J13" s="204">
        <f t="shared" si="0"/>
        <v>455</v>
      </c>
      <c r="K13" s="168">
        <v>1056</v>
      </c>
      <c r="L13" s="194"/>
    </row>
    <row r="14" spans="2:12" ht="18.75">
      <c r="B14" s="187"/>
      <c r="C14" s="166" t="s">
        <v>3811</v>
      </c>
      <c r="D14" s="167">
        <v>176</v>
      </c>
      <c r="E14" s="204"/>
      <c r="F14" s="167">
        <v>4084</v>
      </c>
      <c r="G14" s="205"/>
      <c r="H14" s="167">
        <v>741</v>
      </c>
      <c r="I14" s="204"/>
      <c r="J14" s="204">
        <f t="shared" si="0"/>
        <v>5001</v>
      </c>
      <c r="K14" s="168">
        <v>2193</v>
      </c>
      <c r="L14" s="194"/>
    </row>
    <row r="15" spans="2:12" ht="18.75">
      <c r="B15" s="187"/>
      <c r="C15" s="166" t="s">
        <v>3522</v>
      </c>
      <c r="D15" s="220">
        <v>-2918603</v>
      </c>
      <c r="E15" s="204"/>
      <c r="F15" s="220">
        <v>-1186132</v>
      </c>
      <c r="G15" s="205"/>
      <c r="H15" s="220">
        <v>-404001</v>
      </c>
      <c r="I15" s="204"/>
      <c r="J15" s="204">
        <f t="shared" si="0"/>
        <v>-4508736</v>
      </c>
      <c r="K15" s="168">
        <v>-3609061</v>
      </c>
      <c r="L15" s="194"/>
    </row>
    <row r="16" spans="2:12" ht="15.75" customHeight="1" thickBot="1">
      <c r="B16" s="187"/>
      <c r="C16" s="166" t="s">
        <v>3812</v>
      </c>
      <c r="D16" s="169">
        <v>-1394</v>
      </c>
      <c r="E16" s="204"/>
      <c r="F16" s="169">
        <v>0</v>
      </c>
      <c r="G16" s="205"/>
      <c r="H16" s="169">
        <v>-31</v>
      </c>
      <c r="I16" s="204"/>
      <c r="J16" s="212">
        <f t="shared" si="0"/>
        <v>-1425</v>
      </c>
      <c r="K16" s="170">
        <v>-1458</v>
      </c>
      <c r="L16" s="194"/>
    </row>
    <row r="17" spans="2:12" ht="18.75">
      <c r="B17" s="187"/>
      <c r="C17" s="195" t="s">
        <v>3506</v>
      </c>
      <c r="D17" s="196">
        <f>SUM(D9:D16)</f>
        <v>-2916206</v>
      </c>
      <c r="E17" s="197"/>
      <c r="F17" s="196">
        <f>SUM(F9:F16)</f>
        <v>-1149151</v>
      </c>
      <c r="G17" s="197"/>
      <c r="H17" s="196">
        <f>SUM(H9:H16)</f>
        <v>-345728</v>
      </c>
      <c r="I17" s="197"/>
      <c r="J17" s="196">
        <f t="shared" si="0"/>
        <v>-4411085</v>
      </c>
      <c r="K17" s="174">
        <f>SUM(K9:K16)</f>
        <v>-3474006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  <row r="19" spans="2:12" ht="18.75">
      <c r="B19" s="210"/>
      <c r="C19" s="166" t="s">
        <v>3813</v>
      </c>
      <c r="D19" s="210"/>
      <c r="E19" s="210"/>
      <c r="F19" s="210"/>
      <c r="G19" s="210"/>
      <c r="H19" s="210"/>
      <c r="I19" s="210"/>
      <c r="J19" s="210"/>
      <c r="K19" s="210"/>
      <c r="L19" s="21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55.140625" style="33" customWidth="1"/>
    <col min="4" max="4" width="15.28515625" style="33" bestFit="1" customWidth="1"/>
    <col min="5" max="5" width="3.7109375" style="33" customWidth="1"/>
    <col min="6" max="6" width="15.28515625" style="33" bestFit="1" customWidth="1"/>
    <col min="7" max="7" width="4" style="33" customWidth="1"/>
    <col min="8" max="8" width="15.28515625" style="33" bestFit="1" customWidth="1"/>
    <col min="9" max="9" width="5.28515625" style="33" customWidth="1"/>
    <col min="10" max="10" width="15.28515625" style="33" bestFit="1" customWidth="1"/>
    <col min="11" max="11" width="12.7109375" style="33" bestFit="1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3946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3541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3814</v>
      </c>
      <c r="D9" s="204">
        <v>504042</v>
      </c>
      <c r="E9" s="204"/>
      <c r="F9" s="204">
        <v>645731</v>
      </c>
      <c r="G9" s="205"/>
      <c r="H9" s="204">
        <v>160192</v>
      </c>
      <c r="I9" s="204"/>
      <c r="J9" s="204">
        <f>SUM(D9+F9+H9)</f>
        <v>1309965</v>
      </c>
      <c r="K9" s="221">
        <v>1269605</v>
      </c>
      <c r="L9" s="194"/>
    </row>
    <row r="10" spans="2:12" ht="18.75">
      <c r="B10" s="187"/>
      <c r="C10" s="166" t="s">
        <v>3815</v>
      </c>
      <c r="D10" s="204">
        <v>8558</v>
      </c>
      <c r="E10" s="204"/>
      <c r="F10" s="204">
        <v>42532</v>
      </c>
      <c r="G10" s="205"/>
      <c r="H10" s="204">
        <v>13945</v>
      </c>
      <c r="I10" s="204"/>
      <c r="J10" s="204">
        <f>SUM(D10+F10+H10)</f>
        <v>65035</v>
      </c>
      <c r="K10" s="221">
        <v>65831</v>
      </c>
      <c r="L10" s="194"/>
    </row>
    <row r="11" spans="2:12" ht="15.75" customHeight="1" thickBot="1">
      <c r="B11" s="187"/>
      <c r="C11" s="166" t="s">
        <v>3816</v>
      </c>
      <c r="D11" s="212">
        <v>0</v>
      </c>
      <c r="E11" s="204"/>
      <c r="F11" s="212">
        <v>0</v>
      </c>
      <c r="G11" s="205"/>
      <c r="H11" s="212">
        <v>609</v>
      </c>
      <c r="I11" s="204"/>
      <c r="J11" s="212">
        <f>SUM(D11+F11+H11)</f>
        <v>609</v>
      </c>
      <c r="K11" s="222">
        <v>823</v>
      </c>
      <c r="L11" s="194"/>
    </row>
    <row r="12" spans="2:12" ht="37.5">
      <c r="B12" s="187"/>
      <c r="C12" s="195" t="s">
        <v>3817</v>
      </c>
      <c r="D12" s="196">
        <f>SUM(D9:D11)</f>
        <v>512600</v>
      </c>
      <c r="E12" s="197"/>
      <c r="F12" s="196">
        <f>SUM(F9:F11)</f>
        <v>688263</v>
      </c>
      <c r="G12" s="197"/>
      <c r="H12" s="196">
        <f>SUM(H9:H11)</f>
        <v>174746</v>
      </c>
      <c r="I12" s="197"/>
      <c r="J12" s="196">
        <f>SUM(D12+F12+H12)</f>
        <v>1375609</v>
      </c>
      <c r="K12" s="198">
        <v>1336259</v>
      </c>
      <c r="L12" s="194"/>
    </row>
    <row r="13" spans="2:12" ht="15.75" customHeight="1" thickBot="1">
      <c r="B13" s="199"/>
      <c r="C13" s="200"/>
      <c r="D13" s="201"/>
      <c r="E13" s="201"/>
      <c r="F13" s="201"/>
      <c r="G13" s="201"/>
      <c r="H13" s="201"/>
      <c r="I13" s="201"/>
      <c r="J13" s="201"/>
      <c r="K13" s="201"/>
      <c r="L13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5.140625" style="33" customWidth="1"/>
    <col min="4" max="4" width="14.42578125" style="33" bestFit="1" customWidth="1"/>
    <col min="5" max="5" width="3.42578125" style="33" customWidth="1"/>
    <col min="6" max="6" width="13.5703125" style="33" bestFit="1" customWidth="1"/>
    <col min="7" max="7" width="2.7109375" style="33" customWidth="1"/>
    <col min="8" max="8" width="17" style="33" customWidth="1"/>
    <col min="9" max="9" width="4" style="33" customWidth="1"/>
    <col min="10" max="10" width="14.42578125" style="33" bestFit="1" customWidth="1"/>
    <col min="11" max="11" width="10.7109375" style="33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3947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3542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3818</v>
      </c>
      <c r="D9" s="204">
        <v>782500</v>
      </c>
      <c r="E9" s="204"/>
      <c r="F9" s="204">
        <v>38443</v>
      </c>
      <c r="G9" s="205"/>
      <c r="H9" s="204">
        <v>16883</v>
      </c>
      <c r="I9" s="204"/>
      <c r="J9" s="204">
        <f>SUM(D9+F9+H9)</f>
        <v>837826</v>
      </c>
      <c r="K9" s="221">
        <v>884320</v>
      </c>
      <c r="L9" s="194"/>
    </row>
    <row r="10" spans="2:12" ht="18.75">
      <c r="B10" s="187"/>
      <c r="C10" s="166" t="s">
        <v>3606</v>
      </c>
      <c r="D10" s="204">
        <v>15231</v>
      </c>
      <c r="E10" s="204"/>
      <c r="F10" s="204">
        <v>1989</v>
      </c>
      <c r="G10" s="205"/>
      <c r="H10" s="204">
        <v>158</v>
      </c>
      <c r="I10" s="204"/>
      <c r="J10" s="204">
        <f>SUM(D10+F10+H10)</f>
        <v>17378</v>
      </c>
      <c r="K10" s="221">
        <v>19254</v>
      </c>
      <c r="L10" s="194"/>
    </row>
    <row r="11" spans="2:12" ht="18.75">
      <c r="B11" s="187"/>
      <c r="C11" s="166" t="s">
        <v>3819</v>
      </c>
      <c r="D11" s="204">
        <v>0</v>
      </c>
      <c r="E11" s="204"/>
      <c r="F11" s="204">
        <v>252</v>
      </c>
      <c r="G11" s="205"/>
      <c r="H11" s="204">
        <v>8529</v>
      </c>
      <c r="I11" s="204"/>
      <c r="J11" s="204">
        <f>SUM(D11+F11+H11)</f>
        <v>8781</v>
      </c>
      <c r="K11" s="221">
        <v>8103</v>
      </c>
      <c r="L11" s="194"/>
    </row>
    <row r="12" spans="2:12" ht="15.75" customHeight="1" thickBot="1">
      <c r="B12" s="187"/>
      <c r="C12" s="166" t="s">
        <v>3820</v>
      </c>
      <c r="D12" s="212">
        <v>0</v>
      </c>
      <c r="E12" s="204"/>
      <c r="F12" s="212">
        <v>0</v>
      </c>
      <c r="G12" s="205"/>
      <c r="H12" s="212">
        <v>12</v>
      </c>
      <c r="I12" s="204"/>
      <c r="J12" s="212">
        <f>SUM(D12+F12+H12)</f>
        <v>12</v>
      </c>
      <c r="K12" s="222">
        <v>15</v>
      </c>
      <c r="L12" s="194"/>
    </row>
    <row r="13" spans="2:12" ht="18.75">
      <c r="B13" s="187"/>
      <c r="C13" s="195" t="s">
        <v>3821</v>
      </c>
      <c r="D13" s="196">
        <f>SUM(D9:D12)</f>
        <v>797731</v>
      </c>
      <c r="E13" s="197"/>
      <c r="F13" s="196">
        <f>SUM(F9:F12)</f>
        <v>40684</v>
      </c>
      <c r="G13" s="197"/>
      <c r="H13" s="196">
        <f>SUM(H9:H12)</f>
        <v>25582</v>
      </c>
      <c r="I13" s="197"/>
      <c r="J13" s="196">
        <f>SUM(D13+F13+H13)</f>
        <v>863997</v>
      </c>
      <c r="K13" s="198">
        <v>911691</v>
      </c>
      <c r="L13" s="194"/>
    </row>
    <row r="14" spans="2:12" ht="15.75" customHeight="1" thickBot="1">
      <c r="B14" s="199"/>
      <c r="C14" s="200"/>
      <c r="D14" s="201"/>
      <c r="E14" s="201"/>
      <c r="F14" s="201"/>
      <c r="G14" s="201"/>
      <c r="H14" s="201"/>
      <c r="I14" s="201"/>
      <c r="J14" s="201"/>
      <c r="K14" s="201"/>
      <c r="L14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showGridLines="0" workbookViewId="0"/>
  </sheetViews>
  <sheetFormatPr defaultColWidth="10.7109375" defaultRowHeight="15"/>
  <cols>
    <col min="1" max="1" width="6.85546875" style="33" customWidth="1"/>
    <col min="2" max="2" width="5.28515625" style="33" customWidth="1"/>
    <col min="3" max="3" width="64.140625" style="33" customWidth="1"/>
    <col min="4" max="4" width="14.42578125" style="33" bestFit="1" customWidth="1"/>
    <col min="5" max="5" width="4" style="33" customWidth="1"/>
    <col min="6" max="6" width="13.5703125" style="33" bestFit="1" customWidth="1"/>
    <col min="7" max="7" width="4.42578125" style="33" customWidth="1"/>
    <col min="8" max="8" width="17.7109375" style="33" customWidth="1"/>
    <col min="9" max="9" width="4.42578125" style="33" customWidth="1"/>
    <col min="10" max="10" width="14.42578125" style="33" bestFit="1" customWidth="1"/>
    <col min="11" max="11" width="11.140625" style="33" bestFit="1" customWidth="1"/>
    <col min="12" max="12" width="5.28515625" style="33" customWidth="1"/>
    <col min="13" max="13" width="10.7109375" style="33" customWidth="1"/>
    <col min="14" max="16384" width="10.7109375" style="33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3948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3543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3822</v>
      </c>
      <c r="D9" s="223">
        <v>269</v>
      </c>
      <c r="E9" s="223"/>
      <c r="F9" s="223">
        <v>6828</v>
      </c>
      <c r="G9" s="224"/>
      <c r="H9" s="223">
        <v>368</v>
      </c>
      <c r="I9" s="223"/>
      <c r="J9" s="223">
        <f>SUM(D9+F9+H9)</f>
        <v>7465</v>
      </c>
      <c r="K9" s="225">
        <v>3945</v>
      </c>
      <c r="L9" s="194"/>
    </row>
    <row r="10" spans="2:12" ht="18.75">
      <c r="B10" s="187"/>
      <c r="C10" s="166" t="s">
        <v>3823</v>
      </c>
      <c r="D10" s="223">
        <v>1496</v>
      </c>
      <c r="E10" s="223"/>
      <c r="F10" s="223">
        <v>211</v>
      </c>
      <c r="G10" s="224"/>
      <c r="H10" s="223">
        <v>3</v>
      </c>
      <c r="I10" s="223"/>
      <c r="J10" s="223">
        <f>SUM(D10+F10+H10)</f>
        <v>1710</v>
      </c>
      <c r="K10" s="225">
        <v>2497</v>
      </c>
      <c r="L10" s="194"/>
    </row>
    <row r="11" spans="2:12" ht="15.75" customHeight="1" thickBot="1">
      <c r="B11" s="187"/>
      <c r="C11" s="166" t="s">
        <v>3824</v>
      </c>
      <c r="D11" s="226">
        <v>169800</v>
      </c>
      <c r="E11" s="223"/>
      <c r="F11" s="226">
        <v>19069</v>
      </c>
      <c r="G11" s="224"/>
      <c r="H11" s="226">
        <v>19417</v>
      </c>
      <c r="I11" s="223"/>
      <c r="J11" s="226">
        <f>SUM(D11+F11+H11)</f>
        <v>208286</v>
      </c>
      <c r="K11" s="227">
        <v>129074</v>
      </c>
      <c r="L11" s="194"/>
    </row>
    <row r="12" spans="2:12" ht="37.5">
      <c r="B12" s="187"/>
      <c r="C12" s="195" t="s">
        <v>3825</v>
      </c>
      <c r="D12" s="228">
        <f>SUM(D9:D11)</f>
        <v>171565</v>
      </c>
      <c r="E12" s="229"/>
      <c r="F12" s="228">
        <f>SUM(F9:F11)</f>
        <v>26108</v>
      </c>
      <c r="G12" s="229"/>
      <c r="H12" s="228">
        <f>SUM(H9:H11)</f>
        <v>19788</v>
      </c>
      <c r="I12" s="229"/>
      <c r="J12" s="228">
        <f>SUM(D12+F12+H12)</f>
        <v>217461</v>
      </c>
      <c r="K12" s="230">
        <v>135516</v>
      </c>
      <c r="L12" s="194"/>
    </row>
    <row r="13" spans="2:12" ht="15.75" customHeight="1" thickBot="1">
      <c r="B13" s="199"/>
      <c r="C13" s="200"/>
      <c r="D13" s="226"/>
      <c r="E13" s="226"/>
      <c r="F13" s="226"/>
      <c r="G13" s="226"/>
      <c r="H13" s="226"/>
      <c r="I13" s="226"/>
      <c r="J13" s="226"/>
      <c r="K13" s="201"/>
      <c r="L13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/>
  </sheetViews>
  <sheetFormatPr defaultColWidth="10.7109375" defaultRowHeight="18.75"/>
  <cols>
    <col min="1" max="1" width="6.85546875" style="210" customWidth="1"/>
    <col min="2" max="2" width="5.28515625" style="210" customWidth="1"/>
    <col min="3" max="3" width="73" style="210" bestFit="1" customWidth="1"/>
    <col min="4" max="4" width="14.42578125" style="210" bestFit="1" customWidth="1"/>
    <col min="5" max="5" width="3" style="210" customWidth="1"/>
    <col min="6" max="6" width="14.42578125" style="210" bestFit="1" customWidth="1"/>
    <col min="7" max="7" width="3.5703125" style="210" customWidth="1"/>
    <col min="8" max="8" width="19.28515625" style="210" customWidth="1"/>
    <col min="9" max="9" width="2.85546875" style="210" customWidth="1"/>
    <col min="10" max="10" width="15.28515625" style="210" bestFit="1" customWidth="1"/>
    <col min="11" max="11" width="10.7109375" style="210" customWidth="1"/>
    <col min="12" max="12" width="5.28515625" style="210" customWidth="1"/>
    <col min="13" max="13" width="10.7109375" style="210" customWidth="1"/>
    <col min="14" max="16384" width="10.7109375" style="210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3949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>
      <c r="B7" s="187"/>
      <c r="C7" s="190" t="s">
        <v>3544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3826</v>
      </c>
      <c r="D9" s="204">
        <v>43870</v>
      </c>
      <c r="E9" s="204"/>
      <c r="F9" s="204">
        <v>1082</v>
      </c>
      <c r="G9" s="205"/>
      <c r="H9" s="204">
        <v>164</v>
      </c>
      <c r="I9" s="204"/>
      <c r="J9" s="204">
        <f t="shared" ref="J9:J16" si="0">SUM(D9+F9+H9)</f>
        <v>45116</v>
      </c>
      <c r="K9" s="221">
        <v>65407</v>
      </c>
      <c r="L9" s="194"/>
    </row>
    <row r="10" spans="2:12">
      <c r="B10" s="187"/>
      <c r="C10" s="166" t="s">
        <v>3827</v>
      </c>
      <c r="D10" s="204">
        <v>5145</v>
      </c>
      <c r="E10" s="204"/>
      <c r="F10" s="204">
        <v>23401</v>
      </c>
      <c r="G10" s="205"/>
      <c r="H10" s="204">
        <v>26916</v>
      </c>
      <c r="I10" s="204"/>
      <c r="J10" s="204">
        <f t="shared" si="0"/>
        <v>55462</v>
      </c>
      <c r="K10" s="221">
        <v>69455</v>
      </c>
      <c r="L10" s="194"/>
    </row>
    <row r="11" spans="2:12">
      <c r="B11" s="187"/>
      <c r="C11" s="166" t="s">
        <v>3828</v>
      </c>
      <c r="D11" s="204">
        <v>320352</v>
      </c>
      <c r="E11" s="204"/>
      <c r="F11" s="204">
        <v>40771</v>
      </c>
      <c r="G11" s="205"/>
      <c r="H11" s="204">
        <v>9021</v>
      </c>
      <c r="I11" s="204"/>
      <c r="J11" s="204">
        <f t="shared" si="0"/>
        <v>370144</v>
      </c>
      <c r="K11" s="221">
        <v>419474</v>
      </c>
      <c r="L11" s="194"/>
    </row>
    <row r="12" spans="2:12">
      <c r="B12" s="187"/>
      <c r="C12" s="166" t="s">
        <v>3829</v>
      </c>
      <c r="D12" s="204">
        <v>0</v>
      </c>
      <c r="E12" s="204"/>
      <c r="F12" s="204">
        <v>14</v>
      </c>
      <c r="G12" s="205"/>
      <c r="H12" s="204">
        <v>43</v>
      </c>
      <c r="I12" s="204"/>
      <c r="J12" s="204">
        <f t="shared" si="0"/>
        <v>57</v>
      </c>
      <c r="K12" s="221">
        <v>45</v>
      </c>
      <c r="L12" s="194"/>
    </row>
    <row r="13" spans="2:12">
      <c r="B13" s="187"/>
      <c r="C13" s="166" t="s">
        <v>3830</v>
      </c>
      <c r="D13" s="204">
        <v>110959</v>
      </c>
      <c r="E13" s="204"/>
      <c r="F13" s="204">
        <v>9420</v>
      </c>
      <c r="G13" s="205"/>
      <c r="H13" s="204">
        <v>15106</v>
      </c>
      <c r="I13" s="204"/>
      <c r="J13" s="204">
        <f t="shared" si="0"/>
        <v>135485</v>
      </c>
      <c r="K13" s="221">
        <v>127898</v>
      </c>
      <c r="L13" s="194"/>
    </row>
    <row r="14" spans="2:12">
      <c r="B14" s="187"/>
      <c r="C14" s="166" t="s">
        <v>3831</v>
      </c>
      <c r="D14" s="204">
        <v>43043</v>
      </c>
      <c r="E14" s="204"/>
      <c r="F14" s="204">
        <v>0</v>
      </c>
      <c r="G14" s="205"/>
      <c r="H14" s="204">
        <v>0</v>
      </c>
      <c r="I14" s="204"/>
      <c r="J14" s="204">
        <f t="shared" si="0"/>
        <v>43043</v>
      </c>
      <c r="K14" s="221">
        <v>191417</v>
      </c>
      <c r="L14" s="194"/>
    </row>
    <row r="15" spans="2:12" ht="15.75" customHeight="1" thickBot="1">
      <c r="B15" s="187"/>
      <c r="C15" s="166" t="s">
        <v>3832</v>
      </c>
      <c r="D15" s="212">
        <v>329</v>
      </c>
      <c r="E15" s="204"/>
      <c r="F15" s="212">
        <v>5783</v>
      </c>
      <c r="G15" s="205"/>
      <c r="H15" s="212">
        <v>3910</v>
      </c>
      <c r="I15" s="204"/>
      <c r="J15" s="212">
        <f t="shared" si="0"/>
        <v>10022</v>
      </c>
      <c r="K15" s="222">
        <v>16434</v>
      </c>
      <c r="L15" s="194"/>
    </row>
    <row r="16" spans="2:12">
      <c r="B16" s="187"/>
      <c r="C16" s="195" t="s">
        <v>3833</v>
      </c>
      <c r="D16" s="196">
        <f>SUM(D9:D15)</f>
        <v>523698</v>
      </c>
      <c r="E16" s="197"/>
      <c r="F16" s="196">
        <f>SUM(F9:F15)</f>
        <v>80471</v>
      </c>
      <c r="G16" s="197"/>
      <c r="H16" s="196">
        <f>SUM(H9:H15)</f>
        <v>55160</v>
      </c>
      <c r="I16" s="197"/>
      <c r="J16" s="196">
        <f t="shared" si="0"/>
        <v>659329</v>
      </c>
      <c r="K16" s="198">
        <v>890130</v>
      </c>
      <c r="L16" s="194"/>
    </row>
    <row r="17" spans="2:12" ht="15.75" customHeight="1" thickBot="1">
      <c r="B17" s="199"/>
      <c r="C17" s="200"/>
      <c r="D17" s="201"/>
      <c r="E17" s="201"/>
      <c r="F17" s="201"/>
      <c r="G17" s="201"/>
      <c r="H17" s="201"/>
      <c r="I17" s="201"/>
      <c r="J17" s="201"/>
      <c r="K17" s="201"/>
      <c r="L17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44.28515625" style="62" bestFit="1" customWidth="1"/>
    <col min="4" max="4" width="9.140625" style="62" bestFit="1" customWidth="1"/>
    <col min="5" max="5" width="7.85546875" style="62" bestFit="1" customWidth="1"/>
    <col min="6" max="6" width="9.140625" style="62" customWidth="1"/>
    <col min="7" max="7" width="11.28515625" style="62" bestFit="1" customWidth="1"/>
    <col min="8" max="8" width="7.85546875" style="62" bestFit="1" customWidth="1"/>
    <col min="9" max="9" width="9.140625" style="62" customWidth="1"/>
    <col min="10" max="10" width="12.140625" style="62" bestFit="1" customWidth="1"/>
    <col min="11" max="11" width="10.42578125" style="62" bestFit="1" customWidth="1"/>
    <col min="12" max="12" width="9.140625" style="62" customWidth="1"/>
    <col min="13" max="13" width="12.140625" style="62" bestFit="1" customWidth="1"/>
    <col min="14" max="14" width="7.85546875" style="62" bestFit="1" customWidth="1"/>
    <col min="15" max="15" width="5.28515625" style="62" customWidth="1"/>
    <col min="16" max="16" width="9.140625" style="62" customWidth="1"/>
    <col min="17" max="17" width="9.5703125" style="62" bestFit="1" customWidth="1"/>
    <col min="18" max="18" width="9.140625" style="62" customWidth="1"/>
    <col min="19" max="16384" width="9.140625" style="62"/>
  </cols>
  <sheetData>
    <row r="1" spans="2:15" ht="15.75" customHeight="1" thickBot="1"/>
    <row r="2" spans="2:15">
      <c r="B2" s="110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5">
      <c r="B4" s="66"/>
      <c r="C4" s="331" t="s">
        <v>3913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5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5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3457</v>
      </c>
      <c r="D9" s="69"/>
      <c r="E9" s="70"/>
      <c r="F9" s="69"/>
      <c r="G9" s="69"/>
      <c r="H9" s="71"/>
      <c r="I9" s="69"/>
      <c r="J9" s="69"/>
      <c r="K9" s="71"/>
      <c r="L9" s="69"/>
      <c r="M9" s="69"/>
      <c r="N9" s="71"/>
      <c r="O9" s="67"/>
    </row>
    <row r="10" spans="2:15">
      <c r="B10" s="66"/>
      <c r="C10" s="68"/>
      <c r="D10" s="69"/>
      <c r="E10" s="70"/>
      <c r="F10" s="69"/>
      <c r="G10" s="69"/>
      <c r="H10" s="71"/>
      <c r="I10" s="69"/>
      <c r="J10" s="69"/>
      <c r="K10" s="71"/>
      <c r="L10" s="69"/>
      <c r="M10" s="69"/>
      <c r="N10" s="71"/>
      <c r="O10" s="67"/>
    </row>
    <row r="11" spans="2:15">
      <c r="B11" s="66"/>
      <c r="C11" s="75" t="s">
        <v>3460</v>
      </c>
      <c r="D11" s="68"/>
      <c r="E11" s="74"/>
      <c r="G11" s="73"/>
      <c r="H11" s="111"/>
      <c r="J11" s="73"/>
      <c r="K11" s="111"/>
      <c r="M11" s="73"/>
      <c r="N11" s="111"/>
      <c r="O11" s="67"/>
    </row>
    <row r="12" spans="2:15">
      <c r="B12" s="66"/>
      <c r="C12" s="78" t="s">
        <v>3462</v>
      </c>
      <c r="D12" s="79">
        <f>'Q12'!D11</f>
        <v>1534008</v>
      </c>
      <c r="E12" s="80">
        <v>1366467</v>
      </c>
      <c r="F12" s="103"/>
      <c r="G12" s="79">
        <f>'Q12'!F11</f>
        <v>127805</v>
      </c>
      <c r="H12" s="80">
        <v>113300</v>
      </c>
      <c r="I12" s="103"/>
      <c r="J12" s="79">
        <f>'Q12'!H11</f>
        <v>118373</v>
      </c>
      <c r="K12" s="80">
        <v>106374</v>
      </c>
      <c r="L12" s="103"/>
      <c r="M12" s="79">
        <f t="shared" ref="M12:M19" si="0">SUM(D12+G12+J12)</f>
        <v>1780186</v>
      </c>
      <c r="N12" s="80">
        <v>1586141</v>
      </c>
      <c r="O12" s="67"/>
    </row>
    <row r="13" spans="2:15">
      <c r="B13" s="66"/>
      <c r="C13" s="78" t="s">
        <v>3464</v>
      </c>
      <c r="D13" s="79">
        <f>'Q14'!D16</f>
        <v>96428</v>
      </c>
      <c r="E13" s="80">
        <v>105069</v>
      </c>
      <c r="F13" s="103"/>
      <c r="G13" s="79">
        <f>'Q14'!F16</f>
        <v>62238</v>
      </c>
      <c r="H13" s="80">
        <v>52826</v>
      </c>
      <c r="I13" s="103"/>
      <c r="J13" s="79">
        <f>'Q14'!H16</f>
        <v>57106</v>
      </c>
      <c r="K13" s="80">
        <v>69405</v>
      </c>
      <c r="L13" s="103"/>
      <c r="M13" s="79">
        <f t="shared" si="0"/>
        <v>215772</v>
      </c>
      <c r="N13" s="80">
        <v>227300</v>
      </c>
      <c r="O13" s="67"/>
    </row>
    <row r="14" spans="2:15">
      <c r="B14" s="66"/>
      <c r="C14" s="78" t="s">
        <v>3466</v>
      </c>
      <c r="D14" s="79">
        <f>'Q17'!D17</f>
        <v>52490</v>
      </c>
      <c r="E14" s="80">
        <v>54859</v>
      </c>
      <c r="F14" s="103"/>
      <c r="G14" s="79">
        <f>'Q17'!F17</f>
        <v>73660</v>
      </c>
      <c r="H14" s="80">
        <v>90418</v>
      </c>
      <c r="I14" s="103"/>
      <c r="J14" s="79">
        <f>'Q17'!H17</f>
        <v>25736</v>
      </c>
      <c r="K14" s="80">
        <v>24087</v>
      </c>
      <c r="L14" s="103"/>
      <c r="M14" s="79">
        <f t="shared" si="0"/>
        <v>151886</v>
      </c>
      <c r="N14" s="80">
        <v>169364</v>
      </c>
      <c r="O14" s="67"/>
    </row>
    <row r="15" spans="2:15">
      <c r="B15" s="66"/>
      <c r="C15" s="78" t="s">
        <v>3513</v>
      </c>
      <c r="D15" s="79">
        <f>'Q20'!D13</f>
        <v>415</v>
      </c>
      <c r="E15" s="80">
        <v>917</v>
      </c>
      <c r="F15" s="103"/>
      <c r="G15" s="79">
        <f>'Q20'!F13</f>
        <v>35280</v>
      </c>
      <c r="H15" s="80">
        <v>34097</v>
      </c>
      <c r="I15" s="103"/>
      <c r="J15" s="79">
        <f>'Q20'!H13</f>
        <v>108705</v>
      </c>
      <c r="K15" s="80">
        <v>90464</v>
      </c>
      <c r="L15" s="103"/>
      <c r="M15" s="79">
        <f t="shared" si="0"/>
        <v>144400</v>
      </c>
      <c r="N15" s="80">
        <v>125478</v>
      </c>
      <c r="O15" s="67"/>
    </row>
    <row r="16" spans="2:15">
      <c r="B16" s="66"/>
      <c r="C16" s="78" t="s">
        <v>3470</v>
      </c>
      <c r="D16" s="79">
        <f>'Q23'!D17</f>
        <v>23448</v>
      </c>
      <c r="E16" s="80">
        <v>23429</v>
      </c>
      <c r="F16" s="103"/>
      <c r="G16" s="79">
        <f>'Q23'!F17</f>
        <v>13486</v>
      </c>
      <c r="H16" s="80">
        <v>12993</v>
      </c>
      <c r="I16" s="103"/>
      <c r="J16" s="79">
        <f>'Q23'!H17</f>
        <v>8882</v>
      </c>
      <c r="K16" s="80">
        <v>7749</v>
      </c>
      <c r="L16" s="103"/>
      <c r="M16" s="79">
        <f t="shared" si="0"/>
        <v>45816</v>
      </c>
      <c r="N16" s="80">
        <v>44171</v>
      </c>
      <c r="O16" s="67"/>
    </row>
    <row r="17" spans="2:17">
      <c r="B17" s="66"/>
      <c r="C17" s="78" t="s">
        <v>3472</v>
      </c>
      <c r="D17" s="79">
        <f>'Q25'!D13</f>
        <v>178</v>
      </c>
      <c r="E17" s="80">
        <v>197</v>
      </c>
      <c r="F17" s="103"/>
      <c r="G17" s="79">
        <f>'Q25'!F13</f>
        <v>35</v>
      </c>
      <c r="H17" s="80">
        <v>19</v>
      </c>
      <c r="I17" s="103"/>
      <c r="J17" s="79">
        <f>'Q25'!H13</f>
        <v>19</v>
      </c>
      <c r="K17" s="80">
        <v>123</v>
      </c>
      <c r="L17" s="103"/>
      <c r="M17" s="79">
        <f t="shared" si="0"/>
        <v>232</v>
      </c>
      <c r="N17" s="80">
        <v>339</v>
      </c>
      <c r="O17" s="67"/>
    </row>
    <row r="18" spans="2:17" ht="15.75" customHeight="1" thickBot="1">
      <c r="B18" s="66"/>
      <c r="C18" s="78" t="s">
        <v>3474</v>
      </c>
      <c r="D18" s="82">
        <f>'Q27'!D17</f>
        <v>81</v>
      </c>
      <c r="E18" s="83">
        <v>43</v>
      </c>
      <c r="F18" s="103"/>
      <c r="G18" s="82">
        <f>'Q27'!F17</f>
        <v>5153</v>
      </c>
      <c r="H18" s="83">
        <v>4069</v>
      </c>
      <c r="I18" s="103"/>
      <c r="J18" s="82">
        <f>'Q27'!H17</f>
        <v>100</v>
      </c>
      <c r="K18" s="83">
        <v>291</v>
      </c>
      <c r="L18" s="103"/>
      <c r="M18" s="82">
        <f t="shared" si="0"/>
        <v>5334</v>
      </c>
      <c r="N18" s="83">
        <v>4403</v>
      </c>
      <c r="O18" s="67"/>
    </row>
    <row r="19" spans="2:17">
      <c r="B19" s="66"/>
      <c r="C19" s="84" t="s">
        <v>3476</v>
      </c>
      <c r="D19" s="89">
        <f>SUM(D12:D18)</f>
        <v>1707048</v>
      </c>
      <c r="E19" s="90">
        <v>1550981</v>
      </c>
      <c r="F19" s="112"/>
      <c r="G19" s="89">
        <f>SUM(G12:G18)</f>
        <v>317657</v>
      </c>
      <c r="H19" s="90">
        <v>307722</v>
      </c>
      <c r="I19" s="112"/>
      <c r="J19" s="89">
        <f>SUM(J12:J18)</f>
        <v>318921</v>
      </c>
      <c r="K19" s="90">
        <v>298492</v>
      </c>
      <c r="L19" s="112"/>
      <c r="M19" s="89">
        <f t="shared" si="0"/>
        <v>2343626</v>
      </c>
      <c r="N19" s="90">
        <v>2157196</v>
      </c>
      <c r="O19" s="67"/>
      <c r="Q19" s="109"/>
    </row>
    <row r="20" spans="2:17">
      <c r="B20" s="66"/>
      <c r="D20" s="87"/>
      <c r="E20" s="100"/>
      <c r="F20" s="103"/>
      <c r="G20" s="112"/>
      <c r="H20" s="113"/>
      <c r="I20" s="103"/>
      <c r="J20" s="112"/>
      <c r="K20" s="113"/>
      <c r="L20" s="103"/>
      <c r="M20" s="112"/>
      <c r="N20" s="113"/>
      <c r="O20" s="67"/>
    </row>
    <row r="21" spans="2:17">
      <c r="B21" s="66"/>
      <c r="C21" s="75" t="s">
        <v>3478</v>
      </c>
      <c r="D21" s="89"/>
      <c r="E21" s="90"/>
      <c r="F21" s="103"/>
      <c r="G21" s="112"/>
      <c r="H21" s="113"/>
      <c r="I21" s="103"/>
      <c r="J21" s="112"/>
      <c r="K21" s="113"/>
      <c r="L21" s="103"/>
      <c r="M21" s="112"/>
      <c r="N21" s="113"/>
      <c r="O21" s="67"/>
    </row>
    <row r="22" spans="2:17">
      <c r="B22" s="66"/>
      <c r="C22" s="95" t="s">
        <v>3480</v>
      </c>
      <c r="D22" s="89">
        <f>SUM(D23:D27)</f>
        <v>1472915.1354593402</v>
      </c>
      <c r="E22" s="90">
        <v>1488613</v>
      </c>
      <c r="F22" s="103"/>
      <c r="G22" s="89">
        <f>SUM(G23:G27)</f>
        <v>424258.72713237</v>
      </c>
      <c r="H22" s="90">
        <v>615993</v>
      </c>
      <c r="I22" s="103"/>
      <c r="J22" s="89">
        <f>SUM(J23:J27)</f>
        <v>284576.46027356997</v>
      </c>
      <c r="K22" s="90">
        <v>269898</v>
      </c>
      <c r="L22" s="103"/>
      <c r="M22" s="89">
        <f t="shared" ref="M22:M32" si="1">SUM(D22+G22+J22)</f>
        <v>2181750.3228652803</v>
      </c>
      <c r="N22" s="90">
        <v>2374504</v>
      </c>
      <c r="O22" s="67"/>
    </row>
    <row r="23" spans="2:17">
      <c r="B23" s="66"/>
      <c r="C23" s="78" t="s">
        <v>3482</v>
      </c>
      <c r="D23" s="79">
        <f>'Q15'!D17</f>
        <v>1411826.21847898</v>
      </c>
      <c r="E23" s="80">
        <v>1450872</v>
      </c>
      <c r="F23" s="103"/>
      <c r="G23" s="79">
        <f>'Q15'!F17</f>
        <v>401128.02514718997</v>
      </c>
      <c r="H23" s="80">
        <v>413807</v>
      </c>
      <c r="I23" s="103"/>
      <c r="J23" s="79">
        <f>'Q15'!H17</f>
        <v>272746.66853446001</v>
      </c>
      <c r="K23" s="80">
        <v>257337</v>
      </c>
      <c r="L23" s="103"/>
      <c r="M23" s="79">
        <f t="shared" si="1"/>
        <v>2085700.9121606299</v>
      </c>
      <c r="N23" s="80">
        <v>2122015</v>
      </c>
      <c r="O23" s="67"/>
    </row>
    <row r="24" spans="2:17">
      <c r="B24" s="66"/>
      <c r="C24" s="78" t="s">
        <v>3484</v>
      </c>
      <c r="D24" s="79">
        <f>'Q18'!D18</f>
        <v>36072.716872699995</v>
      </c>
      <c r="E24" s="80">
        <v>27575</v>
      </c>
      <c r="F24" s="103"/>
      <c r="G24" s="79">
        <f>'Q18'!F18</f>
        <v>18834.842002800004</v>
      </c>
      <c r="H24" s="80">
        <v>197578</v>
      </c>
      <c r="I24" s="103"/>
      <c r="J24" s="79">
        <f>'Q18'!H18</f>
        <v>10176.10158556</v>
      </c>
      <c r="K24" s="80">
        <v>10522</v>
      </c>
      <c r="L24" s="103"/>
      <c r="M24" s="79">
        <f t="shared" si="1"/>
        <v>65083.660461059997</v>
      </c>
      <c r="N24" s="80">
        <v>235675</v>
      </c>
      <c r="O24" s="67"/>
    </row>
    <row r="25" spans="2:17">
      <c r="B25" s="66"/>
      <c r="C25" s="78" t="s">
        <v>3486</v>
      </c>
      <c r="D25" s="79">
        <f>'Q21'!D15</f>
        <v>25015.820269240001</v>
      </c>
      <c r="E25" s="80">
        <v>10165</v>
      </c>
      <c r="F25" s="103"/>
      <c r="G25" s="79">
        <f>'Q21'!F15</f>
        <v>2573.8340529900001</v>
      </c>
      <c r="H25" s="80">
        <v>3011</v>
      </c>
      <c r="I25" s="103"/>
      <c r="J25" s="79">
        <f>'Q21'!H15</f>
        <v>1225.7348314099997</v>
      </c>
      <c r="K25" s="80">
        <v>1451</v>
      </c>
      <c r="L25" s="103"/>
      <c r="M25" s="79">
        <f t="shared" si="1"/>
        <v>28815.389153640001</v>
      </c>
      <c r="N25" s="80">
        <v>14627</v>
      </c>
      <c r="O25" s="67"/>
    </row>
    <row r="26" spans="2:17">
      <c r="B26" s="66"/>
      <c r="C26" s="78" t="s">
        <v>3470</v>
      </c>
      <c r="D26" s="79">
        <f>'Q24'!D18</f>
        <v>0</v>
      </c>
      <c r="E26" s="80">
        <v>0</v>
      </c>
      <c r="F26" s="103"/>
      <c r="G26" s="79">
        <f>'Q24'!F18</f>
        <v>358.22262053000003</v>
      </c>
      <c r="H26" s="80">
        <v>318</v>
      </c>
      <c r="I26" s="103"/>
      <c r="J26" s="79">
        <f>'Q24'!H18</f>
        <v>397.17227332000004</v>
      </c>
      <c r="K26" s="80">
        <v>543</v>
      </c>
      <c r="L26" s="103"/>
      <c r="M26" s="79">
        <f t="shared" si="1"/>
        <v>755.39489385000002</v>
      </c>
      <c r="N26" s="80">
        <v>861</v>
      </c>
      <c r="O26" s="67"/>
    </row>
    <row r="27" spans="2:17">
      <c r="B27" s="66"/>
      <c r="C27" s="78" t="s">
        <v>3474</v>
      </c>
      <c r="D27" s="79">
        <f>'Q28'!D17</f>
        <v>0.37983842000000001</v>
      </c>
      <c r="E27" s="80">
        <v>1</v>
      </c>
      <c r="F27" s="103"/>
      <c r="G27" s="79">
        <f>'Q28'!F17</f>
        <v>1363.8033088599998</v>
      </c>
      <c r="H27" s="80">
        <v>1280</v>
      </c>
      <c r="I27" s="103"/>
      <c r="J27" s="79">
        <f>'Q28'!H17</f>
        <v>30.783048819999998</v>
      </c>
      <c r="K27" s="80">
        <v>45</v>
      </c>
      <c r="L27" s="103"/>
      <c r="M27" s="79">
        <f t="shared" si="1"/>
        <v>1394.9661960999997</v>
      </c>
      <c r="N27" s="80">
        <v>1325</v>
      </c>
      <c r="O27" s="67"/>
    </row>
    <row r="28" spans="2:17">
      <c r="B28" s="66"/>
      <c r="C28" s="95" t="s">
        <v>3490</v>
      </c>
      <c r="D28" s="89">
        <f>'Q29'!D15</f>
        <v>395311</v>
      </c>
      <c r="E28" s="90">
        <v>356438</v>
      </c>
      <c r="F28" s="103"/>
      <c r="G28" s="79">
        <f>'Q29'!F15</f>
        <v>169015</v>
      </c>
      <c r="H28" s="90">
        <v>170486</v>
      </c>
      <c r="I28" s="103"/>
      <c r="J28" s="79">
        <f>'Q29'!H15</f>
        <v>16921</v>
      </c>
      <c r="K28" s="90">
        <v>16805</v>
      </c>
      <c r="L28" s="103"/>
      <c r="M28" s="79">
        <f t="shared" si="1"/>
        <v>581247</v>
      </c>
      <c r="N28" s="90">
        <v>543729</v>
      </c>
      <c r="O28" s="67"/>
    </row>
    <row r="29" spans="2:17">
      <c r="B29" s="66"/>
      <c r="C29" s="95" t="s">
        <v>3492</v>
      </c>
      <c r="D29" s="89">
        <f>'Q30'!D14</f>
        <v>1408621</v>
      </c>
      <c r="E29" s="90">
        <v>1266644</v>
      </c>
      <c r="F29" s="103"/>
      <c r="G29" s="79">
        <f>'Q30'!F14</f>
        <v>452361</v>
      </c>
      <c r="H29" s="90">
        <v>448839</v>
      </c>
      <c r="I29" s="103"/>
      <c r="J29" s="79">
        <f>'Q30'!H14</f>
        <v>411764</v>
      </c>
      <c r="K29" s="90">
        <v>375876</v>
      </c>
      <c r="L29" s="103"/>
      <c r="M29" s="79">
        <f t="shared" si="1"/>
        <v>2272746</v>
      </c>
      <c r="N29" s="90">
        <v>2091359</v>
      </c>
      <c r="O29" s="67"/>
    </row>
    <row r="30" spans="2:17">
      <c r="B30" s="66"/>
      <c r="C30" s="95" t="s">
        <v>3494</v>
      </c>
      <c r="D30" s="89">
        <f>'Q31'!D14</f>
        <v>8118</v>
      </c>
      <c r="E30" s="90">
        <v>5308</v>
      </c>
      <c r="F30" s="103"/>
      <c r="G30" s="79">
        <f>'Q31'!F14</f>
        <v>4859</v>
      </c>
      <c r="H30" s="90">
        <v>4543</v>
      </c>
      <c r="I30" s="103"/>
      <c r="J30" s="79">
        <f>'Q31'!H14</f>
        <v>438</v>
      </c>
      <c r="K30" s="90">
        <v>898</v>
      </c>
      <c r="L30" s="103"/>
      <c r="M30" s="79">
        <f t="shared" si="1"/>
        <v>13415</v>
      </c>
      <c r="N30" s="90">
        <v>10749</v>
      </c>
      <c r="O30" s="67"/>
    </row>
    <row r="31" spans="2:17" ht="15.75" customHeight="1" thickBot="1">
      <c r="B31" s="66"/>
      <c r="C31" s="95" t="s">
        <v>3495</v>
      </c>
      <c r="D31" s="89">
        <v>1</v>
      </c>
      <c r="E31" s="90">
        <v>4</v>
      </c>
      <c r="F31" s="89"/>
      <c r="G31" s="79">
        <v>0</v>
      </c>
      <c r="H31" s="90">
        <v>0</v>
      </c>
      <c r="I31" s="89"/>
      <c r="J31" s="79">
        <v>2.2000000000000002</v>
      </c>
      <c r="K31" s="90">
        <v>10</v>
      </c>
      <c r="L31" s="89"/>
      <c r="M31" s="79">
        <f t="shared" si="1"/>
        <v>3.2</v>
      </c>
      <c r="N31" s="90">
        <v>14</v>
      </c>
      <c r="O31" s="67"/>
    </row>
    <row r="32" spans="2:17">
      <c r="B32" s="66"/>
      <c r="C32" s="84" t="s">
        <v>3496</v>
      </c>
      <c r="D32" s="85">
        <f>SUM(D22+D28+D29+D30+D31)</f>
        <v>3284966.1354593402</v>
      </c>
      <c r="E32" s="99">
        <v>3117007</v>
      </c>
      <c r="F32" s="89"/>
      <c r="G32" s="85">
        <f>SUM(G22+G28+G29+G30+G31)</f>
        <v>1050493.72713237</v>
      </c>
      <c r="H32" s="99">
        <v>1239861</v>
      </c>
      <c r="I32" s="89"/>
      <c r="J32" s="85">
        <f>SUM(J22+J28+J29+J30+J31)</f>
        <v>713701.66027356987</v>
      </c>
      <c r="K32" s="99">
        <v>663487</v>
      </c>
      <c r="L32" s="79"/>
      <c r="M32" s="85">
        <f t="shared" si="1"/>
        <v>5049161.5228652796</v>
      </c>
      <c r="N32" s="99">
        <v>5020355</v>
      </c>
      <c r="O32" s="67"/>
    </row>
    <row r="33" spans="2:15" ht="15.75" customHeight="1" thickBot="1">
      <c r="B33" s="66"/>
      <c r="D33" s="97"/>
      <c r="E33" s="114"/>
      <c r="F33" s="103"/>
      <c r="G33" s="97"/>
      <c r="H33" s="114"/>
      <c r="I33" s="103"/>
      <c r="J33" s="82"/>
      <c r="K33" s="83"/>
      <c r="L33" s="103"/>
      <c r="M33" s="82"/>
      <c r="N33" s="83"/>
      <c r="O33" s="67"/>
    </row>
    <row r="34" spans="2:15">
      <c r="B34" s="66"/>
      <c r="C34" s="68" t="s">
        <v>3507</v>
      </c>
      <c r="D34" s="91">
        <f>SUM(D19+D32)</f>
        <v>4992014.1354593402</v>
      </c>
      <c r="E34" s="92">
        <v>4667988</v>
      </c>
      <c r="F34" s="79"/>
      <c r="G34" s="91">
        <f>SUM(G19+G32)</f>
        <v>1368150.72713237</v>
      </c>
      <c r="H34" s="92">
        <v>1547583</v>
      </c>
      <c r="I34" s="79"/>
      <c r="J34" s="91">
        <f>SUM(J19+J32)</f>
        <v>1032622.6602735699</v>
      </c>
      <c r="K34" s="92">
        <v>961980</v>
      </c>
      <c r="L34" s="79"/>
      <c r="M34" s="91">
        <f>SUM(D34+G34+J34)</f>
        <v>7392787.5228652796</v>
      </c>
      <c r="N34" s="92">
        <f>N19+N32</f>
        <v>7177551</v>
      </c>
      <c r="O34" s="67"/>
    </row>
    <row r="35" spans="2:15" ht="15.75" customHeight="1" thickBot="1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07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0.7109375" style="61" customWidth="1"/>
    <col min="4" max="4" width="14.42578125" style="61" bestFit="1" customWidth="1"/>
    <col min="5" max="5" width="3.5703125" style="61" customWidth="1"/>
    <col min="6" max="6" width="13.5703125" style="61" bestFit="1" customWidth="1"/>
    <col min="7" max="7" width="3.5703125" style="61" customWidth="1"/>
    <col min="8" max="8" width="17.85546875" style="61" customWidth="1"/>
    <col min="9" max="9" width="4.28515625" style="61" customWidth="1"/>
    <col min="10" max="10" width="15.285156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3950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3545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3834</v>
      </c>
      <c r="D9" s="204">
        <v>1018</v>
      </c>
      <c r="E9" s="204"/>
      <c r="F9" s="204">
        <v>74</v>
      </c>
      <c r="G9" s="205"/>
      <c r="H9" s="204">
        <v>28073</v>
      </c>
      <c r="I9" s="204"/>
      <c r="J9" s="204">
        <f t="shared" ref="J9:J17" si="0">SUM(D9+F9+H9)</f>
        <v>29165</v>
      </c>
      <c r="K9" s="221">
        <v>41602</v>
      </c>
      <c r="L9" s="194"/>
    </row>
    <row r="10" spans="2:12" ht="18.75">
      <c r="B10" s="187"/>
      <c r="C10" s="166" t="s">
        <v>3835</v>
      </c>
      <c r="D10" s="204">
        <v>248</v>
      </c>
      <c r="E10" s="204"/>
      <c r="F10" s="204">
        <v>2697</v>
      </c>
      <c r="G10" s="205"/>
      <c r="H10" s="204">
        <v>1076</v>
      </c>
      <c r="I10" s="204"/>
      <c r="J10" s="204">
        <f t="shared" si="0"/>
        <v>4021</v>
      </c>
      <c r="K10" s="221">
        <v>3394</v>
      </c>
      <c r="L10" s="194"/>
    </row>
    <row r="11" spans="2:12" ht="18.75">
      <c r="B11" s="187"/>
      <c r="C11" s="166" t="s">
        <v>3836</v>
      </c>
      <c r="D11" s="204">
        <v>0</v>
      </c>
      <c r="E11" s="204"/>
      <c r="F11" s="204">
        <v>9813</v>
      </c>
      <c r="G11" s="205"/>
      <c r="H11" s="204">
        <v>13515</v>
      </c>
      <c r="I11" s="204"/>
      <c r="J11" s="204">
        <f t="shared" si="0"/>
        <v>23328</v>
      </c>
      <c r="K11" s="221">
        <v>36122</v>
      </c>
      <c r="L11" s="194"/>
    </row>
    <row r="12" spans="2:12" ht="18.75">
      <c r="B12" s="187"/>
      <c r="C12" s="166" t="s">
        <v>3837</v>
      </c>
      <c r="D12" s="204">
        <v>0</v>
      </c>
      <c r="E12" s="204"/>
      <c r="F12" s="204">
        <v>0</v>
      </c>
      <c r="G12" s="205"/>
      <c r="H12" s="204">
        <v>25</v>
      </c>
      <c r="I12" s="204"/>
      <c r="J12" s="204">
        <f t="shared" si="0"/>
        <v>25</v>
      </c>
      <c r="K12" s="221">
        <v>33</v>
      </c>
      <c r="L12" s="194"/>
    </row>
    <row r="13" spans="2:12" ht="18.75">
      <c r="B13" s="187"/>
      <c r="C13" s="166" t="s">
        <v>3838</v>
      </c>
      <c r="D13" s="204">
        <v>3</v>
      </c>
      <c r="E13" s="204"/>
      <c r="F13" s="204">
        <v>4</v>
      </c>
      <c r="G13" s="205"/>
      <c r="H13" s="204">
        <v>53</v>
      </c>
      <c r="I13" s="204"/>
      <c r="J13" s="204">
        <f t="shared" si="0"/>
        <v>60</v>
      </c>
      <c r="K13" s="221">
        <v>24</v>
      </c>
      <c r="L13" s="194"/>
    </row>
    <row r="14" spans="2:12" ht="18.75">
      <c r="B14" s="187"/>
      <c r="C14" s="166" t="s">
        <v>3839</v>
      </c>
      <c r="D14" s="204">
        <v>0</v>
      </c>
      <c r="E14" s="204"/>
      <c r="F14" s="204">
        <v>0</v>
      </c>
      <c r="G14" s="205"/>
      <c r="H14" s="204">
        <v>73</v>
      </c>
      <c r="I14" s="204"/>
      <c r="J14" s="204">
        <f t="shared" si="0"/>
        <v>73</v>
      </c>
      <c r="K14" s="221">
        <v>58</v>
      </c>
      <c r="L14" s="194"/>
    </row>
    <row r="15" spans="2:12" ht="18.75">
      <c r="B15" s="187"/>
      <c r="C15" s="166" t="s">
        <v>3840</v>
      </c>
      <c r="D15" s="204">
        <v>2</v>
      </c>
      <c r="E15" s="204"/>
      <c r="F15" s="204">
        <v>69</v>
      </c>
      <c r="G15" s="205"/>
      <c r="H15" s="204">
        <v>178</v>
      </c>
      <c r="I15" s="204"/>
      <c r="J15" s="204">
        <f t="shared" si="0"/>
        <v>249</v>
      </c>
      <c r="K15" s="221">
        <v>147</v>
      </c>
      <c r="L15" s="194"/>
    </row>
    <row r="16" spans="2:12" ht="15.75" customHeight="1" thickBot="1">
      <c r="B16" s="187"/>
      <c r="C16" s="166" t="s">
        <v>3841</v>
      </c>
      <c r="D16" s="212">
        <v>4419</v>
      </c>
      <c r="E16" s="204"/>
      <c r="F16" s="212">
        <v>540565</v>
      </c>
      <c r="G16" s="205"/>
      <c r="H16" s="212">
        <v>8577</v>
      </c>
      <c r="I16" s="204"/>
      <c r="J16" s="212">
        <f t="shared" si="0"/>
        <v>553561</v>
      </c>
      <c r="K16" s="222">
        <v>102595</v>
      </c>
      <c r="L16" s="194"/>
    </row>
    <row r="17" spans="2:12" ht="18.75">
      <c r="B17" s="203"/>
      <c r="C17" s="195" t="s">
        <v>3842</v>
      </c>
      <c r="D17" s="196">
        <f>SUM(D9:D16)</f>
        <v>5690</v>
      </c>
      <c r="E17" s="197"/>
      <c r="F17" s="196">
        <f>SUM(F9:F16)</f>
        <v>553222</v>
      </c>
      <c r="G17" s="197"/>
      <c r="H17" s="196">
        <f>SUM(H9:H16)</f>
        <v>51570</v>
      </c>
      <c r="I17" s="197"/>
      <c r="J17" s="196">
        <f t="shared" si="0"/>
        <v>610482</v>
      </c>
      <c r="K17" s="198">
        <v>183975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0.7109375" style="61" customWidth="1"/>
    <col min="4" max="4" width="14.42578125" style="61" bestFit="1" customWidth="1"/>
    <col min="5" max="5" width="3.28515625" style="61" customWidth="1"/>
    <col min="6" max="6" width="13.5703125" style="61" bestFit="1" customWidth="1"/>
    <col min="7" max="7" width="3.7109375" style="61" customWidth="1"/>
    <col min="8" max="8" width="17.42578125" style="61" customWidth="1"/>
    <col min="9" max="9" width="4.28515625" style="61" customWidth="1"/>
    <col min="10" max="10" width="15.28515625" style="61" bestFit="1" customWidth="1"/>
    <col min="11" max="11" width="11.140625" style="61" bestFit="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342" t="s">
        <v>3951</v>
      </c>
      <c r="C4" s="340"/>
      <c r="D4" s="340"/>
      <c r="E4" s="340"/>
      <c r="F4" s="340"/>
      <c r="G4" s="340"/>
      <c r="H4" s="340"/>
      <c r="I4" s="340"/>
      <c r="J4" s="340"/>
      <c r="K4" s="340"/>
      <c r="L4" s="343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37.5">
      <c r="B7" s="187"/>
      <c r="C7" s="190" t="s">
        <v>3546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3843</v>
      </c>
      <c r="D9" s="223">
        <v>26691</v>
      </c>
      <c r="E9" s="223"/>
      <c r="F9" s="223">
        <v>3607</v>
      </c>
      <c r="G9" s="224"/>
      <c r="H9" s="223">
        <v>15320</v>
      </c>
      <c r="I9" s="223"/>
      <c r="J9" s="223">
        <f t="shared" ref="J9:J14" si="0">SUM(D9+F9+H9)</f>
        <v>45618</v>
      </c>
      <c r="K9" s="225">
        <v>128466</v>
      </c>
      <c r="L9" s="194"/>
    </row>
    <row r="10" spans="2:12" ht="18.75">
      <c r="B10" s="187"/>
      <c r="C10" s="166" t="s">
        <v>3844</v>
      </c>
      <c r="D10" s="223">
        <v>338</v>
      </c>
      <c r="E10" s="223"/>
      <c r="F10" s="223">
        <v>485</v>
      </c>
      <c r="G10" s="224"/>
      <c r="H10" s="223">
        <v>1794</v>
      </c>
      <c r="I10" s="223"/>
      <c r="J10" s="223">
        <f t="shared" si="0"/>
        <v>2617</v>
      </c>
      <c r="K10" s="225">
        <v>3048</v>
      </c>
      <c r="L10" s="194"/>
    </row>
    <row r="11" spans="2:12" ht="18.75">
      <c r="B11" s="187"/>
      <c r="C11" s="166" t="s">
        <v>3845</v>
      </c>
      <c r="D11" s="223">
        <v>100499</v>
      </c>
      <c r="E11" s="223"/>
      <c r="F11" s="223">
        <v>32954</v>
      </c>
      <c r="G11" s="224"/>
      <c r="H11" s="223">
        <v>13416</v>
      </c>
      <c r="I11" s="223"/>
      <c r="J11" s="223">
        <f t="shared" si="0"/>
        <v>146869</v>
      </c>
      <c r="K11" s="225">
        <v>311650</v>
      </c>
      <c r="L11" s="194"/>
    </row>
    <row r="12" spans="2:12" ht="18.75">
      <c r="B12" s="187"/>
      <c r="C12" s="166" t="s">
        <v>3846</v>
      </c>
      <c r="D12" s="223">
        <v>15505</v>
      </c>
      <c r="E12" s="223"/>
      <c r="F12" s="223">
        <v>13106</v>
      </c>
      <c r="G12" s="224"/>
      <c r="H12" s="223">
        <v>7711</v>
      </c>
      <c r="I12" s="223"/>
      <c r="J12" s="223">
        <f t="shared" si="0"/>
        <v>36322</v>
      </c>
      <c r="K12" s="225">
        <v>101645</v>
      </c>
      <c r="L12" s="194"/>
    </row>
    <row r="13" spans="2:12" ht="15.75" customHeight="1" thickBot="1">
      <c r="B13" s="187"/>
      <c r="C13" s="166" t="s">
        <v>3847</v>
      </c>
      <c r="D13" s="226">
        <v>0</v>
      </c>
      <c r="E13" s="223"/>
      <c r="F13" s="226">
        <v>823</v>
      </c>
      <c r="G13" s="224"/>
      <c r="H13" s="226">
        <v>355</v>
      </c>
      <c r="I13" s="223"/>
      <c r="J13" s="226">
        <f t="shared" si="0"/>
        <v>1178</v>
      </c>
      <c r="K13" s="227">
        <v>284</v>
      </c>
      <c r="L13" s="194"/>
    </row>
    <row r="14" spans="2:12" ht="37.5">
      <c r="B14" s="187"/>
      <c r="C14" s="195" t="s">
        <v>3848</v>
      </c>
      <c r="D14" s="228">
        <f>SUM(D9:D13)</f>
        <v>143033</v>
      </c>
      <c r="E14" s="229"/>
      <c r="F14" s="228">
        <f>SUM(F9:F13)</f>
        <v>50975</v>
      </c>
      <c r="G14" s="229"/>
      <c r="H14" s="228">
        <f>SUM(H9:H13)</f>
        <v>38596</v>
      </c>
      <c r="I14" s="229"/>
      <c r="J14" s="228">
        <f t="shared" si="0"/>
        <v>232604</v>
      </c>
      <c r="K14" s="230">
        <v>545093</v>
      </c>
      <c r="L14" s="194"/>
    </row>
    <row r="15" spans="2:12" ht="15.75" customHeight="1" thickBot="1">
      <c r="B15" s="199"/>
      <c r="C15" s="200"/>
      <c r="D15" s="226"/>
      <c r="E15" s="226"/>
      <c r="F15" s="226"/>
      <c r="G15" s="226"/>
      <c r="H15" s="226"/>
      <c r="I15" s="226"/>
      <c r="J15" s="226"/>
      <c r="K15" s="201"/>
      <c r="L15" s="202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B4:L4"/>
  </mergeCells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4.28515625" style="61" customWidth="1"/>
    <col min="4" max="4" width="15.28515625" style="61" bestFit="1" customWidth="1"/>
    <col min="5" max="5" width="3" style="61" customWidth="1"/>
    <col min="6" max="6" width="14.42578125" style="61" bestFit="1" customWidth="1"/>
    <col min="7" max="7" width="3.85546875" style="61" customWidth="1"/>
    <col min="8" max="8" width="15.28515625" style="61" bestFit="1" customWidth="1"/>
    <col min="9" max="9" width="3.5703125" style="61" customWidth="1"/>
    <col min="10" max="10" width="15.28515625" style="61" bestFit="1" customWidth="1"/>
    <col min="11" max="11" width="13.42578125" style="61" bestFit="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3952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3547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3849</v>
      </c>
      <c r="D9" s="204">
        <v>-28</v>
      </c>
      <c r="E9" s="223"/>
      <c r="F9" s="223">
        <v>401</v>
      </c>
      <c r="G9" s="224"/>
      <c r="H9" s="223">
        <v>398</v>
      </c>
      <c r="I9" s="223"/>
      <c r="J9" s="223">
        <f t="shared" ref="J9:J15" si="0">SUM(D9+F9+H9)</f>
        <v>771</v>
      </c>
      <c r="K9" s="225">
        <v>3265</v>
      </c>
      <c r="L9" s="194"/>
    </row>
    <row r="10" spans="2:12" ht="18.75">
      <c r="B10" s="187"/>
      <c r="C10" s="166" t="s">
        <v>3850</v>
      </c>
      <c r="D10" s="223">
        <v>63163</v>
      </c>
      <c r="E10" s="223"/>
      <c r="F10" s="223">
        <v>14657</v>
      </c>
      <c r="G10" s="224"/>
      <c r="H10" s="223">
        <v>554</v>
      </c>
      <c r="I10" s="223"/>
      <c r="J10" s="223">
        <f t="shared" si="0"/>
        <v>78374</v>
      </c>
      <c r="K10" s="225">
        <v>72718</v>
      </c>
      <c r="L10" s="194"/>
    </row>
    <row r="11" spans="2:12" ht="18.75">
      <c r="B11" s="187"/>
      <c r="C11" s="166" t="s">
        <v>3851</v>
      </c>
      <c r="D11" s="223">
        <v>0</v>
      </c>
      <c r="E11" s="223"/>
      <c r="F11" s="223">
        <v>320</v>
      </c>
      <c r="G11" s="224"/>
      <c r="H11" s="223">
        <v>13</v>
      </c>
      <c r="I11" s="223"/>
      <c r="J11" s="223">
        <f t="shared" si="0"/>
        <v>333</v>
      </c>
      <c r="K11" s="225">
        <v>283</v>
      </c>
      <c r="L11" s="194"/>
    </row>
    <row r="12" spans="2:12" ht="18.75">
      <c r="B12" s="187"/>
      <c r="C12" s="166" t="s">
        <v>3852</v>
      </c>
      <c r="D12" s="223">
        <v>0</v>
      </c>
      <c r="E12" s="223"/>
      <c r="F12" s="223">
        <v>0</v>
      </c>
      <c r="G12" s="224"/>
      <c r="H12" s="223">
        <v>0</v>
      </c>
      <c r="I12" s="223"/>
      <c r="J12" s="223">
        <f t="shared" si="0"/>
        <v>0</v>
      </c>
      <c r="K12" s="225"/>
      <c r="L12" s="194"/>
    </row>
    <row r="13" spans="2:12" ht="18.75">
      <c r="B13" s="187"/>
      <c r="C13" s="166" t="s">
        <v>3853</v>
      </c>
      <c r="D13" s="223">
        <v>615134</v>
      </c>
      <c r="E13" s="223"/>
      <c r="F13" s="223">
        <v>915735</v>
      </c>
      <c r="G13" s="224"/>
      <c r="H13" s="223">
        <v>180087</v>
      </c>
      <c r="I13" s="223"/>
      <c r="J13" s="223">
        <f t="shared" si="0"/>
        <v>1710956</v>
      </c>
      <c r="K13" s="225">
        <v>666210</v>
      </c>
      <c r="L13" s="194"/>
    </row>
    <row r="14" spans="2:12" ht="15.75" customHeight="1" thickBot="1">
      <c r="B14" s="187"/>
      <c r="C14" s="166" t="s">
        <v>3854</v>
      </c>
      <c r="D14" s="226">
        <v>235765</v>
      </c>
      <c r="E14" s="223"/>
      <c r="F14" s="226">
        <v>61554</v>
      </c>
      <c r="G14" s="224"/>
      <c r="H14" s="226">
        <v>50328</v>
      </c>
      <c r="I14" s="223"/>
      <c r="J14" s="226">
        <f t="shared" si="0"/>
        <v>347647</v>
      </c>
      <c r="K14" s="227">
        <v>282662</v>
      </c>
      <c r="L14" s="194"/>
    </row>
    <row r="15" spans="2:12" ht="18.75">
      <c r="B15" s="187"/>
      <c r="C15" s="195" t="s">
        <v>3855</v>
      </c>
      <c r="D15" s="228">
        <f>SUM(D9:D14)</f>
        <v>914034</v>
      </c>
      <c r="E15" s="229"/>
      <c r="F15" s="228">
        <f>SUM(F9:F14)</f>
        <v>992667</v>
      </c>
      <c r="G15" s="229"/>
      <c r="H15" s="228">
        <f>SUM(H9:H14)</f>
        <v>231380</v>
      </c>
      <c r="I15" s="229"/>
      <c r="J15" s="228">
        <f t="shared" si="0"/>
        <v>2138081</v>
      </c>
      <c r="K15" s="230">
        <v>1025138</v>
      </c>
      <c r="L15" s="194"/>
    </row>
    <row r="16" spans="2:12" ht="15.75" customHeight="1" thickBot="1">
      <c r="B16" s="199"/>
      <c r="C16" s="200"/>
      <c r="D16" s="226"/>
      <c r="E16" s="226"/>
      <c r="F16" s="226"/>
      <c r="G16" s="226"/>
      <c r="H16" s="226"/>
      <c r="I16" s="226"/>
      <c r="J16" s="226"/>
      <c r="K16" s="201"/>
      <c r="L16" s="215"/>
    </row>
    <row r="17" spans="4:10">
      <c r="D17" s="150"/>
      <c r="E17" s="150"/>
      <c r="F17" s="150"/>
      <c r="G17" s="150"/>
      <c r="H17" s="150"/>
      <c r="I17" s="150"/>
      <c r="J17" s="15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72.85546875" style="61" bestFit="1" customWidth="1"/>
    <col min="4" max="4" width="15.28515625" style="61" bestFit="1" customWidth="1"/>
    <col min="5" max="5" width="3" style="61" customWidth="1"/>
    <col min="6" max="6" width="14.42578125" style="61" bestFit="1" customWidth="1"/>
    <col min="7" max="7" width="3" style="61" customWidth="1"/>
    <col min="8" max="8" width="15.28515625" style="61" bestFit="1" customWidth="1"/>
    <col min="9" max="9" width="2.85546875" style="61" customWidth="1"/>
    <col min="10" max="10" width="15.285156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3953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3550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3856</v>
      </c>
      <c r="D9" s="204">
        <v>163862</v>
      </c>
      <c r="E9" s="204"/>
      <c r="F9" s="204">
        <v>244716</v>
      </c>
      <c r="G9" s="205"/>
      <c r="H9" s="204">
        <v>219997</v>
      </c>
      <c r="I9" s="204"/>
      <c r="J9" s="204">
        <f>SUM(D9+F9+H9)</f>
        <v>628575</v>
      </c>
      <c r="K9" s="221">
        <v>622278</v>
      </c>
      <c r="L9" s="194"/>
    </row>
    <row r="10" spans="2:12" ht="18.75">
      <c r="B10" s="187"/>
      <c r="C10" s="166" t="s">
        <v>3857</v>
      </c>
      <c r="D10" s="204">
        <v>1870</v>
      </c>
      <c r="E10" s="204"/>
      <c r="F10" s="204">
        <v>7804</v>
      </c>
      <c r="G10" s="205"/>
      <c r="H10" s="204">
        <v>10911</v>
      </c>
      <c r="I10" s="204"/>
      <c r="J10" s="204">
        <f>SUM(D10+F10+H10)</f>
        <v>20585</v>
      </c>
      <c r="K10" s="221">
        <v>22600</v>
      </c>
      <c r="L10" s="194"/>
    </row>
    <row r="11" spans="2:12" ht="18.75">
      <c r="B11" s="187"/>
      <c r="C11" s="166" t="s">
        <v>3858</v>
      </c>
      <c r="D11" s="204">
        <v>12754</v>
      </c>
      <c r="E11" s="204"/>
      <c r="F11" s="204">
        <v>9254</v>
      </c>
      <c r="G11" s="205"/>
      <c r="H11" s="204">
        <v>5656</v>
      </c>
      <c r="I11" s="204"/>
      <c r="J11" s="204">
        <f>SUM(D11+F11+H11)</f>
        <v>27664</v>
      </c>
      <c r="K11" s="221">
        <v>27808</v>
      </c>
      <c r="L11" s="194"/>
    </row>
    <row r="12" spans="2:12" ht="15.75" customHeight="1" thickBot="1">
      <c r="B12" s="187"/>
      <c r="C12" s="166" t="s">
        <v>3859</v>
      </c>
      <c r="D12" s="212">
        <v>1620</v>
      </c>
      <c r="E12" s="204"/>
      <c r="F12" s="212">
        <v>7294</v>
      </c>
      <c r="G12" s="205"/>
      <c r="H12" s="212">
        <v>3693</v>
      </c>
      <c r="I12" s="204"/>
      <c r="J12" s="212">
        <f>SUM(D12+F12+H12)</f>
        <v>12607</v>
      </c>
      <c r="K12" s="222">
        <v>13785</v>
      </c>
      <c r="L12" s="194"/>
    </row>
    <row r="13" spans="2:12" ht="18.75">
      <c r="B13" s="187"/>
      <c r="C13" s="195" t="s">
        <v>3860</v>
      </c>
      <c r="D13" s="196">
        <f>SUM(D9:D12)</f>
        <v>180106</v>
      </c>
      <c r="E13" s="197"/>
      <c r="F13" s="196">
        <f>SUM(F9:F12)</f>
        <v>269068</v>
      </c>
      <c r="G13" s="197"/>
      <c r="H13" s="196">
        <f>SUM(H9:H12)</f>
        <v>240257</v>
      </c>
      <c r="I13" s="197"/>
      <c r="J13" s="196">
        <f>SUM(D13+F13+H13)</f>
        <v>689431</v>
      </c>
      <c r="K13" s="198">
        <v>686471</v>
      </c>
      <c r="L13" s="194"/>
    </row>
    <row r="14" spans="2:12" ht="15.75" customHeight="1" thickBot="1">
      <c r="B14" s="199"/>
      <c r="C14" s="200"/>
      <c r="D14" s="226"/>
      <c r="E14" s="226"/>
      <c r="F14" s="226"/>
      <c r="G14" s="226"/>
      <c r="H14" s="226"/>
      <c r="I14" s="226"/>
      <c r="J14" s="226"/>
      <c r="K14" s="201"/>
      <c r="L14" s="202"/>
    </row>
    <row r="15" spans="2:12">
      <c r="D15" s="150"/>
      <c r="E15" s="150"/>
      <c r="F15" s="150"/>
      <c r="G15" s="150"/>
      <c r="H15" s="150"/>
      <c r="I15" s="150"/>
      <c r="J15" s="150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0.7109375" style="61" customWidth="1"/>
    <col min="4" max="4" width="14.42578125" style="61" bestFit="1" customWidth="1"/>
    <col min="5" max="5" width="2.7109375" style="61" customWidth="1"/>
    <col min="6" max="6" width="14.42578125" style="61" bestFit="1" customWidth="1"/>
    <col min="7" max="7" width="3.5703125" style="61" customWidth="1"/>
    <col min="8" max="8" width="18.140625" style="61" customWidth="1"/>
    <col min="9" max="9" width="3.28515625" style="61" customWidth="1"/>
    <col min="10" max="10" width="14.42578125" style="61" bestFit="1" customWidth="1"/>
    <col min="11" max="11" width="12.7109375" style="61" bestFit="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3954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3551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3861</v>
      </c>
      <c r="D9" s="204">
        <v>528994</v>
      </c>
      <c r="E9" s="204"/>
      <c r="F9" s="204">
        <v>143192</v>
      </c>
      <c r="G9" s="205"/>
      <c r="H9" s="204">
        <v>42024</v>
      </c>
      <c r="I9" s="204"/>
      <c r="J9" s="204">
        <f t="shared" ref="J9:J15" si="0">SUM(D9+F9+H9)</f>
        <v>714210</v>
      </c>
      <c r="K9" s="221">
        <v>661884</v>
      </c>
      <c r="L9" s="194"/>
    </row>
    <row r="10" spans="2:12" ht="18.75">
      <c r="B10" s="187"/>
      <c r="C10" s="166" t="s">
        <v>3862</v>
      </c>
      <c r="D10" s="204">
        <v>192989</v>
      </c>
      <c r="E10" s="204"/>
      <c r="F10" s="204">
        <v>34699</v>
      </c>
      <c r="G10" s="205"/>
      <c r="H10" s="204">
        <v>6192</v>
      </c>
      <c r="I10" s="204"/>
      <c r="J10" s="204">
        <f t="shared" si="0"/>
        <v>233880</v>
      </c>
      <c r="K10" s="221">
        <v>221272</v>
      </c>
      <c r="L10" s="194"/>
    </row>
    <row r="11" spans="2:12" ht="18.75">
      <c r="B11" s="187"/>
      <c r="C11" s="166" t="s">
        <v>3863</v>
      </c>
      <c r="D11" s="204">
        <v>58574</v>
      </c>
      <c r="E11" s="204"/>
      <c r="F11" s="204">
        <v>237</v>
      </c>
      <c r="G11" s="205"/>
      <c r="H11" s="204">
        <v>123</v>
      </c>
      <c r="I11" s="204"/>
      <c r="J11" s="204">
        <f t="shared" si="0"/>
        <v>58934</v>
      </c>
      <c r="K11" s="221">
        <v>55589</v>
      </c>
      <c r="L11" s="194"/>
    </row>
    <row r="12" spans="2:12" ht="18.75">
      <c r="B12" s="187"/>
      <c r="C12" s="166" t="s">
        <v>3864</v>
      </c>
      <c r="D12" s="204">
        <v>10</v>
      </c>
      <c r="E12" s="204"/>
      <c r="F12" s="204">
        <v>50</v>
      </c>
      <c r="G12" s="205"/>
      <c r="H12" s="204">
        <v>609</v>
      </c>
      <c r="I12" s="204"/>
      <c r="J12" s="204">
        <f t="shared" si="0"/>
        <v>669</v>
      </c>
      <c r="K12" s="221">
        <v>680</v>
      </c>
      <c r="L12" s="194"/>
    </row>
    <row r="13" spans="2:12" ht="18.75">
      <c r="B13" s="187"/>
      <c r="C13" s="166" t="s">
        <v>3865</v>
      </c>
      <c r="D13" s="204">
        <v>0</v>
      </c>
      <c r="E13" s="204"/>
      <c r="F13" s="204">
        <v>854</v>
      </c>
      <c r="G13" s="205"/>
      <c r="H13" s="204">
        <v>163</v>
      </c>
      <c r="I13" s="204"/>
      <c r="J13" s="204">
        <f t="shared" si="0"/>
        <v>1017</v>
      </c>
      <c r="K13" s="221">
        <v>959</v>
      </c>
      <c r="L13" s="194"/>
    </row>
    <row r="14" spans="2:12" ht="15.75" customHeight="1" thickBot="1">
      <c r="B14" s="187"/>
      <c r="C14" s="166" t="s">
        <v>3866</v>
      </c>
      <c r="D14" s="212">
        <v>77523</v>
      </c>
      <c r="E14" s="204"/>
      <c r="F14" s="212">
        <v>1741</v>
      </c>
      <c r="G14" s="205"/>
      <c r="H14" s="212">
        <v>2229</v>
      </c>
      <c r="I14" s="204"/>
      <c r="J14" s="212">
        <f t="shared" si="0"/>
        <v>81493</v>
      </c>
      <c r="K14" s="222">
        <v>91645</v>
      </c>
      <c r="L14" s="194"/>
    </row>
    <row r="15" spans="2:12" ht="18.75">
      <c r="B15" s="187"/>
      <c r="C15" s="195" t="s">
        <v>3867</v>
      </c>
      <c r="D15" s="196">
        <f>SUM(D9:D14)</f>
        <v>858090</v>
      </c>
      <c r="E15" s="197"/>
      <c r="F15" s="196">
        <f>SUM(F9:F14)</f>
        <v>180773</v>
      </c>
      <c r="G15" s="197"/>
      <c r="H15" s="196">
        <f>SUM(H9:H14)</f>
        <v>51340</v>
      </c>
      <c r="I15" s="197"/>
      <c r="J15" s="196">
        <f t="shared" si="0"/>
        <v>1090203</v>
      </c>
      <c r="K15" s="198">
        <v>1032029</v>
      </c>
      <c r="L15" s="194"/>
    </row>
    <row r="16" spans="2:12" ht="15.75" customHeight="1" thickBot="1">
      <c r="B16" s="199"/>
      <c r="C16" s="200"/>
      <c r="D16" s="226"/>
      <c r="E16" s="226"/>
      <c r="F16" s="226"/>
      <c r="G16" s="226"/>
      <c r="H16" s="226"/>
      <c r="I16" s="226"/>
      <c r="J16" s="226"/>
      <c r="K16" s="201"/>
      <c r="L16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5.140625" style="61" customWidth="1"/>
    <col min="4" max="4" width="15.28515625" style="61" bestFit="1" customWidth="1"/>
    <col min="5" max="5" width="3.5703125" style="61" customWidth="1"/>
    <col min="6" max="6" width="14.42578125" style="61" bestFit="1" customWidth="1"/>
    <col min="7" max="7" width="3.28515625" style="61" customWidth="1"/>
    <col min="8" max="8" width="15.28515625" style="61" bestFit="1" customWidth="1"/>
    <col min="9" max="9" width="4" style="61" customWidth="1"/>
    <col min="10" max="10" width="15.28515625" style="61" bestFit="1" customWidth="1"/>
    <col min="11" max="11" width="11.140625" style="61" bestFit="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3955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1" t="s">
        <v>3509</v>
      </c>
      <c r="E6" s="211"/>
      <c r="F6" s="211" t="s">
        <v>3510</v>
      </c>
      <c r="G6" s="211"/>
      <c r="H6" s="211" t="s">
        <v>3511</v>
      </c>
      <c r="I6" s="211"/>
      <c r="J6" s="341" t="s">
        <v>3512</v>
      </c>
      <c r="K6" s="338"/>
      <c r="L6" s="188"/>
    </row>
    <row r="7" spans="2:12" ht="18.75">
      <c r="B7" s="187"/>
      <c r="C7" s="190" t="s">
        <v>3552</v>
      </c>
      <c r="D7" s="209">
        <v>2019</v>
      </c>
      <c r="E7" s="209"/>
      <c r="F7" s="209">
        <v>2019</v>
      </c>
      <c r="G7" s="209"/>
      <c r="H7" s="209">
        <v>2019</v>
      </c>
      <c r="I7" s="211"/>
      <c r="J7" s="209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3868</v>
      </c>
      <c r="D9" s="223">
        <v>23179</v>
      </c>
      <c r="E9" s="223"/>
      <c r="F9" s="223">
        <v>22928</v>
      </c>
      <c r="G9" s="224"/>
      <c r="H9" s="223">
        <v>38875</v>
      </c>
      <c r="I9" s="223"/>
      <c r="J9" s="223">
        <f>SUM(D9+F9+H9)</f>
        <v>84982</v>
      </c>
      <c r="K9" s="225">
        <v>72237</v>
      </c>
      <c r="L9" s="194"/>
    </row>
    <row r="10" spans="2:12" ht="18.75">
      <c r="B10" s="187"/>
      <c r="C10" s="166" t="s">
        <v>3869</v>
      </c>
      <c r="D10" s="223">
        <v>118779</v>
      </c>
      <c r="E10" s="223"/>
      <c r="F10" s="223">
        <v>106870</v>
      </c>
      <c r="G10" s="224"/>
      <c r="H10" s="223">
        <v>151081</v>
      </c>
      <c r="I10" s="223"/>
      <c r="J10" s="223">
        <f>SUM(D10+F10+H10)</f>
        <v>376730</v>
      </c>
      <c r="K10" s="225">
        <v>364413</v>
      </c>
      <c r="L10" s="194"/>
    </row>
    <row r="11" spans="2:12" ht="15.75" customHeight="1" thickBot="1">
      <c r="B11" s="187"/>
      <c r="C11" s="166" t="s">
        <v>3870</v>
      </c>
      <c r="D11" s="226">
        <v>6687</v>
      </c>
      <c r="E11" s="223"/>
      <c r="F11" s="226">
        <v>4337</v>
      </c>
      <c r="G11" s="224"/>
      <c r="H11" s="226">
        <v>3625</v>
      </c>
      <c r="I11" s="223"/>
      <c r="J11" s="226">
        <f>SUM(D11+F11+H11)</f>
        <v>14649</v>
      </c>
      <c r="K11" s="227">
        <v>12254</v>
      </c>
      <c r="L11" s="194"/>
    </row>
    <row r="12" spans="2:12" ht="37.5">
      <c r="B12" s="187"/>
      <c r="C12" s="195" t="s">
        <v>3871</v>
      </c>
      <c r="D12" s="228">
        <f>SUM(D9:D11)</f>
        <v>148645</v>
      </c>
      <c r="E12" s="229"/>
      <c r="F12" s="228">
        <f>SUM(F9:F11)</f>
        <v>134135</v>
      </c>
      <c r="G12" s="229"/>
      <c r="H12" s="228">
        <f>SUM(H9:H11)</f>
        <v>193581</v>
      </c>
      <c r="I12" s="229"/>
      <c r="J12" s="228">
        <f>SUM(D12+F12+H12)</f>
        <v>476361</v>
      </c>
      <c r="K12" s="230">
        <v>448904</v>
      </c>
      <c r="L12" s="194"/>
    </row>
    <row r="13" spans="2:12" ht="15.75" customHeight="1" thickBot="1">
      <c r="B13" s="199"/>
      <c r="C13" s="200"/>
      <c r="D13" s="226"/>
      <c r="E13" s="226"/>
      <c r="F13" s="226"/>
      <c r="G13" s="226"/>
      <c r="H13" s="226"/>
      <c r="I13" s="226"/>
      <c r="J13" s="226"/>
      <c r="K13" s="201"/>
      <c r="L13" s="202"/>
    </row>
    <row r="14" spans="2:12">
      <c r="D14" s="150"/>
      <c r="E14" s="150"/>
      <c r="F14" s="150"/>
      <c r="G14" s="150"/>
      <c r="H14" s="150"/>
      <c r="I14" s="150"/>
      <c r="J14" s="150"/>
    </row>
    <row r="15" spans="2:12">
      <c r="D15" s="150"/>
      <c r="E15" s="150"/>
      <c r="F15" s="150"/>
      <c r="G15" s="150"/>
      <c r="H15" s="150"/>
      <c r="I15" s="150"/>
      <c r="J15" s="150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8.75"/>
  <cols>
    <col min="1" max="1" width="6.85546875" style="217" customWidth="1"/>
    <col min="2" max="2" width="5.28515625" style="217" customWidth="1"/>
    <col min="3" max="3" width="68.85546875" style="217" bestFit="1" customWidth="1"/>
    <col min="4" max="4" width="14.42578125" style="217" bestFit="1" customWidth="1"/>
    <col min="5" max="5" width="2.7109375" style="217" customWidth="1"/>
    <col min="6" max="6" width="13.5703125" style="217" bestFit="1" customWidth="1"/>
    <col min="7" max="7" width="3.85546875" style="217" customWidth="1"/>
    <col min="8" max="8" width="15.85546875" style="217" customWidth="1"/>
    <col min="9" max="9" width="4.85546875" style="217" customWidth="1"/>
    <col min="10" max="10" width="14.42578125" style="217" bestFit="1" customWidth="1"/>
    <col min="11" max="11" width="10.7109375" style="217" customWidth="1"/>
    <col min="12" max="12" width="5.28515625" style="217" customWidth="1"/>
    <col min="13" max="13" width="10.7109375" style="217" customWidth="1"/>
    <col min="14" max="16384" width="10.7109375" style="217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3956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38"/>
      <c r="L6" s="188"/>
    </row>
    <row r="7" spans="2:12">
      <c r="B7" s="187"/>
      <c r="C7" s="190" t="s">
        <v>3553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>
      <c r="B9" s="187"/>
      <c r="C9" s="166" t="s">
        <v>3872</v>
      </c>
      <c r="D9" s="204">
        <v>327391</v>
      </c>
      <c r="E9" s="204"/>
      <c r="F9" s="204">
        <v>19453</v>
      </c>
      <c r="G9" s="205"/>
      <c r="H9" s="204">
        <v>4124</v>
      </c>
      <c r="I9" s="204"/>
      <c r="J9" s="204">
        <f t="shared" ref="J9:J15" si="0">SUM(D9+F9+H9)</f>
        <v>350968</v>
      </c>
      <c r="K9" s="221">
        <v>358378</v>
      </c>
      <c r="L9" s="194"/>
    </row>
    <row r="10" spans="2:12">
      <c r="B10" s="187"/>
      <c r="C10" s="166" t="s">
        <v>3827</v>
      </c>
      <c r="D10" s="204">
        <v>856</v>
      </c>
      <c r="E10" s="204"/>
      <c r="F10" s="204">
        <v>384</v>
      </c>
      <c r="G10" s="205"/>
      <c r="H10" s="204">
        <v>404</v>
      </c>
      <c r="I10" s="204"/>
      <c r="J10" s="204">
        <f t="shared" si="0"/>
        <v>1644</v>
      </c>
      <c r="K10" s="221">
        <v>1036</v>
      </c>
      <c r="L10" s="194"/>
    </row>
    <row r="11" spans="2:12">
      <c r="B11" s="187"/>
      <c r="C11" s="166" t="s">
        <v>3828</v>
      </c>
      <c r="D11" s="204">
        <v>475397</v>
      </c>
      <c r="E11" s="204"/>
      <c r="F11" s="204">
        <v>28844</v>
      </c>
      <c r="G11" s="205"/>
      <c r="H11" s="204">
        <v>6007</v>
      </c>
      <c r="I11" s="204"/>
      <c r="J11" s="204">
        <f t="shared" si="0"/>
        <v>510248</v>
      </c>
      <c r="K11" s="221">
        <v>570022</v>
      </c>
      <c r="L11" s="194"/>
    </row>
    <row r="12" spans="2:12">
      <c r="B12" s="187"/>
      <c r="C12" s="166" t="s">
        <v>3873</v>
      </c>
      <c r="D12" s="204">
        <v>382</v>
      </c>
      <c r="E12" s="204"/>
      <c r="F12" s="204">
        <v>10</v>
      </c>
      <c r="G12" s="205"/>
      <c r="H12" s="204">
        <v>2</v>
      </c>
      <c r="I12" s="204"/>
      <c r="J12" s="204">
        <f t="shared" si="0"/>
        <v>394</v>
      </c>
      <c r="K12" s="221">
        <v>370</v>
      </c>
      <c r="L12" s="194"/>
    </row>
    <row r="13" spans="2:12">
      <c r="B13" s="187"/>
      <c r="C13" s="166" t="s">
        <v>3874</v>
      </c>
      <c r="D13" s="204">
        <v>7561</v>
      </c>
      <c r="E13" s="204"/>
      <c r="F13" s="204">
        <v>0</v>
      </c>
      <c r="G13" s="205"/>
      <c r="H13" s="204">
        <v>0</v>
      </c>
      <c r="I13" s="204"/>
      <c r="J13" s="204">
        <f t="shared" si="0"/>
        <v>7561</v>
      </c>
      <c r="K13" s="221">
        <v>19134</v>
      </c>
      <c r="L13" s="194"/>
    </row>
    <row r="14" spans="2:12" ht="15.75" customHeight="1" thickBot="1">
      <c r="B14" s="187"/>
      <c r="C14" s="166" t="s">
        <v>3875</v>
      </c>
      <c r="D14" s="212">
        <v>10466</v>
      </c>
      <c r="E14" s="204"/>
      <c r="F14" s="212">
        <v>4877</v>
      </c>
      <c r="G14" s="205"/>
      <c r="H14" s="212">
        <v>5087</v>
      </c>
      <c r="I14" s="204"/>
      <c r="J14" s="212">
        <f t="shared" si="0"/>
        <v>20430</v>
      </c>
      <c r="K14" s="222">
        <v>34189</v>
      </c>
      <c r="L14" s="194"/>
    </row>
    <row r="15" spans="2:12">
      <c r="B15" s="187"/>
      <c r="C15" s="195" t="s">
        <v>3876</v>
      </c>
      <c r="D15" s="196">
        <f>SUM(D9:D14)</f>
        <v>822053</v>
      </c>
      <c r="E15" s="197"/>
      <c r="F15" s="196">
        <f>SUM(F9:F14)</f>
        <v>53568</v>
      </c>
      <c r="G15" s="197"/>
      <c r="H15" s="196">
        <f>SUM(H9:H14)</f>
        <v>15624</v>
      </c>
      <c r="I15" s="197"/>
      <c r="J15" s="196">
        <f t="shared" si="0"/>
        <v>891245</v>
      </c>
      <c r="K15" s="198">
        <v>983129</v>
      </c>
      <c r="L15" s="194"/>
    </row>
    <row r="16" spans="2:12" ht="15.75" customHeight="1" thickBot="1">
      <c r="B16" s="199"/>
      <c r="C16" s="200"/>
      <c r="D16" s="226"/>
      <c r="E16" s="226"/>
      <c r="F16" s="226"/>
      <c r="G16" s="226"/>
      <c r="H16" s="226"/>
      <c r="I16" s="226"/>
      <c r="J16" s="226"/>
      <c r="K16" s="201"/>
      <c r="L16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8.75"/>
  <cols>
    <col min="1" max="1" width="6.85546875" style="217" customWidth="1"/>
    <col min="2" max="2" width="5.28515625" style="217" customWidth="1"/>
    <col min="3" max="3" width="60.7109375" style="217" customWidth="1"/>
    <col min="4" max="4" width="14.42578125" style="217" bestFit="1" customWidth="1"/>
    <col min="5" max="5" width="3.42578125" style="217" customWidth="1"/>
    <col min="6" max="6" width="13.5703125" style="217" bestFit="1" customWidth="1"/>
    <col min="7" max="7" width="3.85546875" style="217" customWidth="1"/>
    <col min="8" max="8" width="17.42578125" style="217" customWidth="1"/>
    <col min="9" max="9" width="4.42578125" style="217" customWidth="1"/>
    <col min="10" max="10" width="14.42578125" style="217" bestFit="1" customWidth="1"/>
    <col min="11" max="11" width="10.7109375" style="217" customWidth="1"/>
    <col min="12" max="12" width="5.28515625" style="217" customWidth="1"/>
    <col min="13" max="13" width="10.7109375" style="217" customWidth="1"/>
    <col min="14" max="16384" width="10.7109375" style="217"/>
  </cols>
  <sheetData>
    <row r="1" spans="2:12" ht="15.75" customHeight="1" thickBot="1"/>
    <row r="2" spans="2:12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>
      <c r="B4" s="187"/>
      <c r="C4" s="340" t="s">
        <v>3957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38"/>
      <c r="L6" s="188"/>
    </row>
    <row r="7" spans="2:12">
      <c r="B7" s="187"/>
      <c r="C7" s="190" t="s">
        <v>3554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>
      <c r="B8" s="187"/>
      <c r="C8" s="190"/>
      <c r="D8" s="218"/>
      <c r="E8" s="218"/>
      <c r="F8" s="218"/>
      <c r="G8" s="218"/>
      <c r="H8" s="218"/>
      <c r="I8" s="218"/>
      <c r="J8" s="218"/>
      <c r="K8" s="231"/>
      <c r="L8" s="188"/>
    </row>
    <row r="9" spans="2:12">
      <c r="B9" s="187"/>
      <c r="C9" s="219" t="s">
        <v>3877</v>
      </c>
      <c r="D9" s="204">
        <v>0</v>
      </c>
      <c r="E9" s="196"/>
      <c r="F9" s="204">
        <v>0</v>
      </c>
      <c r="G9" s="196"/>
      <c r="H9" s="204">
        <v>0</v>
      </c>
      <c r="I9" s="196"/>
      <c r="J9" s="204">
        <f t="shared" ref="J9:J17" si="0">SUM(D9+F9+H9)</f>
        <v>0</v>
      </c>
      <c r="K9" s="221">
        <v>0</v>
      </c>
      <c r="L9" s="194"/>
    </row>
    <row r="10" spans="2:12">
      <c r="B10" s="187"/>
      <c r="C10" s="166" t="s">
        <v>3834</v>
      </c>
      <c r="D10" s="204">
        <v>19487</v>
      </c>
      <c r="E10" s="204"/>
      <c r="F10" s="204">
        <v>11862</v>
      </c>
      <c r="G10" s="205"/>
      <c r="H10" s="204">
        <v>5851</v>
      </c>
      <c r="I10" s="204"/>
      <c r="J10" s="204">
        <f t="shared" si="0"/>
        <v>37200</v>
      </c>
      <c r="K10" s="221">
        <v>21924</v>
      </c>
      <c r="L10" s="194"/>
    </row>
    <row r="11" spans="2:12">
      <c r="B11" s="187"/>
      <c r="C11" s="166" t="s">
        <v>3878</v>
      </c>
      <c r="D11" s="204">
        <v>2587</v>
      </c>
      <c r="E11" s="204"/>
      <c r="F11" s="204">
        <v>16353</v>
      </c>
      <c r="G11" s="205"/>
      <c r="H11" s="204">
        <v>20578</v>
      </c>
      <c r="I11" s="204"/>
      <c r="J11" s="204">
        <f t="shared" si="0"/>
        <v>39518</v>
      </c>
      <c r="K11" s="221">
        <v>38061</v>
      </c>
      <c r="L11" s="194"/>
    </row>
    <row r="12" spans="2:12">
      <c r="B12" s="187"/>
      <c r="C12" s="166" t="s">
        <v>3879</v>
      </c>
      <c r="D12" s="204">
        <v>0</v>
      </c>
      <c r="E12" s="204"/>
      <c r="F12" s="204">
        <v>264</v>
      </c>
      <c r="G12" s="205"/>
      <c r="H12" s="204">
        <v>126</v>
      </c>
      <c r="I12" s="204"/>
      <c r="J12" s="204">
        <f t="shared" si="0"/>
        <v>390</v>
      </c>
      <c r="K12" s="221">
        <v>608</v>
      </c>
      <c r="L12" s="194"/>
    </row>
    <row r="13" spans="2:12">
      <c r="B13" s="187"/>
      <c r="C13" s="166" t="s">
        <v>3880</v>
      </c>
      <c r="D13" s="204">
        <v>0</v>
      </c>
      <c r="E13" s="204"/>
      <c r="F13" s="204">
        <v>113</v>
      </c>
      <c r="G13" s="205"/>
      <c r="H13" s="204">
        <v>1019</v>
      </c>
      <c r="I13" s="204"/>
      <c r="J13" s="204">
        <f t="shared" si="0"/>
        <v>1132</v>
      </c>
      <c r="K13" s="221">
        <v>1119</v>
      </c>
      <c r="L13" s="194"/>
    </row>
    <row r="14" spans="2:12">
      <c r="B14" s="187"/>
      <c r="C14" s="166" t="s">
        <v>3881</v>
      </c>
      <c r="D14" s="204">
        <v>858</v>
      </c>
      <c r="E14" s="204"/>
      <c r="F14" s="204">
        <v>9</v>
      </c>
      <c r="G14" s="205"/>
      <c r="H14" s="204">
        <v>2</v>
      </c>
      <c r="I14" s="204"/>
      <c r="J14" s="204">
        <f t="shared" si="0"/>
        <v>869</v>
      </c>
      <c r="K14" s="221">
        <v>1840</v>
      </c>
      <c r="L14" s="194"/>
    </row>
    <row r="15" spans="2:12">
      <c r="B15" s="187"/>
      <c r="C15" s="166" t="s">
        <v>3882</v>
      </c>
      <c r="D15" s="204">
        <v>0</v>
      </c>
      <c r="E15" s="204"/>
      <c r="F15" s="204">
        <v>0</v>
      </c>
      <c r="G15" s="205"/>
      <c r="H15" s="204">
        <v>416</v>
      </c>
      <c r="I15" s="204"/>
      <c r="J15" s="204">
        <f t="shared" si="0"/>
        <v>416</v>
      </c>
      <c r="K15" s="221">
        <v>315</v>
      </c>
      <c r="L15" s="194"/>
    </row>
    <row r="16" spans="2:12" ht="15.75" customHeight="1" thickBot="1">
      <c r="B16" s="187"/>
      <c r="C16" s="166" t="s">
        <v>3883</v>
      </c>
      <c r="D16" s="212">
        <v>672</v>
      </c>
      <c r="E16" s="204"/>
      <c r="F16" s="212">
        <v>539940</v>
      </c>
      <c r="G16" s="205"/>
      <c r="H16" s="212">
        <v>6673</v>
      </c>
      <c r="I16" s="204"/>
      <c r="J16" s="212">
        <f t="shared" si="0"/>
        <v>547285</v>
      </c>
      <c r="K16" s="222">
        <v>102183</v>
      </c>
      <c r="L16" s="194"/>
    </row>
    <row r="17" spans="2:12">
      <c r="B17" s="203"/>
      <c r="C17" s="195" t="s">
        <v>3884</v>
      </c>
      <c r="D17" s="196">
        <f>SUM(D9:D16)</f>
        <v>23604</v>
      </c>
      <c r="E17" s="197"/>
      <c r="F17" s="196">
        <f>SUM(F9:F16)</f>
        <v>568541</v>
      </c>
      <c r="G17" s="197"/>
      <c r="H17" s="196">
        <f>SUM(H9:H16)</f>
        <v>34665</v>
      </c>
      <c r="I17" s="197"/>
      <c r="J17" s="196">
        <f t="shared" si="0"/>
        <v>626810</v>
      </c>
      <c r="K17" s="198">
        <v>166050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85" style="61" customWidth="1"/>
    <col min="4" max="4" width="14.42578125" style="61" bestFit="1" customWidth="1"/>
    <col min="5" max="5" width="2.42578125" style="61" customWidth="1"/>
    <col min="6" max="6" width="14.42578125" style="61" bestFit="1" customWidth="1"/>
    <col min="7" max="7" width="3.140625" style="61" customWidth="1"/>
    <col min="8" max="8" width="16.28515625" style="61" customWidth="1"/>
    <col min="9" max="9" width="4.28515625" style="61" customWidth="1"/>
    <col min="10" max="10" width="15.285156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3958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38"/>
      <c r="L6" s="188"/>
    </row>
    <row r="7" spans="2:12" ht="18.75">
      <c r="B7" s="187"/>
      <c r="C7" s="190" t="s">
        <v>3555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3885</v>
      </c>
      <c r="D9" s="204">
        <v>264221</v>
      </c>
      <c r="E9" s="204"/>
      <c r="F9" s="204">
        <v>320198</v>
      </c>
      <c r="G9" s="205"/>
      <c r="H9" s="204">
        <v>41679</v>
      </c>
      <c r="I9" s="204"/>
      <c r="J9" s="204">
        <f t="shared" ref="J9:J14" si="0">SUM(D9+F9+H9)</f>
        <v>626098</v>
      </c>
      <c r="K9" s="221">
        <v>434167</v>
      </c>
      <c r="L9" s="194"/>
    </row>
    <row r="10" spans="2:12" ht="18.75">
      <c r="B10" s="187"/>
      <c r="C10" s="166" t="s">
        <v>3886</v>
      </c>
      <c r="D10" s="204">
        <v>182</v>
      </c>
      <c r="E10" s="204"/>
      <c r="F10" s="204">
        <v>112</v>
      </c>
      <c r="G10" s="205"/>
      <c r="H10" s="204">
        <v>566</v>
      </c>
      <c r="I10" s="204"/>
      <c r="J10" s="204">
        <f t="shared" si="0"/>
        <v>860</v>
      </c>
      <c r="K10" s="221">
        <v>1045</v>
      </c>
      <c r="L10" s="194"/>
    </row>
    <row r="11" spans="2:12" ht="18.75">
      <c r="B11" s="187"/>
      <c r="C11" s="166" t="s">
        <v>3887</v>
      </c>
      <c r="D11" s="204">
        <v>13749</v>
      </c>
      <c r="E11" s="204"/>
      <c r="F11" s="204">
        <v>3341</v>
      </c>
      <c r="G11" s="205"/>
      <c r="H11" s="204">
        <v>2081</v>
      </c>
      <c r="I11" s="204"/>
      <c r="J11" s="204">
        <f t="shared" si="0"/>
        <v>19171</v>
      </c>
      <c r="K11" s="221">
        <v>4443</v>
      </c>
      <c r="L11" s="194"/>
    </row>
    <row r="12" spans="2:12" ht="18.75">
      <c r="B12" s="187"/>
      <c r="C12" s="166" t="s">
        <v>3888</v>
      </c>
      <c r="D12" s="204">
        <v>7532</v>
      </c>
      <c r="E12" s="204"/>
      <c r="F12" s="204">
        <v>11226</v>
      </c>
      <c r="G12" s="205"/>
      <c r="H12" s="204">
        <v>9769</v>
      </c>
      <c r="I12" s="204"/>
      <c r="J12" s="204">
        <f t="shared" si="0"/>
        <v>28527</v>
      </c>
      <c r="K12" s="221">
        <v>71411</v>
      </c>
      <c r="L12" s="194"/>
    </row>
    <row r="13" spans="2:12" ht="15.75" customHeight="1" thickBot="1">
      <c r="B13" s="187"/>
      <c r="C13" s="166" t="s">
        <v>3889</v>
      </c>
      <c r="D13" s="212">
        <v>82502</v>
      </c>
      <c r="E13" s="204"/>
      <c r="F13" s="212">
        <v>30610</v>
      </c>
      <c r="G13" s="205"/>
      <c r="H13" s="212">
        <v>34935</v>
      </c>
      <c r="I13" s="204"/>
      <c r="J13" s="212">
        <f t="shared" si="0"/>
        <v>148047</v>
      </c>
      <c r="K13" s="222">
        <v>241286</v>
      </c>
      <c r="L13" s="194"/>
    </row>
    <row r="14" spans="2:12" ht="18.75">
      <c r="B14" s="187"/>
      <c r="C14" s="195" t="s">
        <v>3890</v>
      </c>
      <c r="D14" s="196">
        <f>SUM(D9:D13)</f>
        <v>368186</v>
      </c>
      <c r="E14" s="197"/>
      <c r="F14" s="196">
        <f>SUM(F9:F13)</f>
        <v>365487</v>
      </c>
      <c r="G14" s="197"/>
      <c r="H14" s="196">
        <f>SUM(H9:H13)</f>
        <v>89030</v>
      </c>
      <c r="I14" s="197"/>
      <c r="J14" s="196">
        <f t="shared" si="0"/>
        <v>822703</v>
      </c>
      <c r="K14" s="198">
        <v>752352</v>
      </c>
      <c r="L14" s="194"/>
    </row>
    <row r="15" spans="2:12" ht="15.75" customHeight="1" thickBot="1">
      <c r="B15" s="199"/>
      <c r="C15" s="200"/>
      <c r="D15" s="226"/>
      <c r="E15" s="226"/>
      <c r="F15" s="226"/>
      <c r="G15" s="226"/>
      <c r="H15" s="226"/>
      <c r="I15" s="226"/>
      <c r="J15" s="226"/>
      <c r="K15" s="201"/>
      <c r="L15" s="202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51.85546875" style="61" bestFit="1" customWidth="1"/>
    <col min="4" max="4" width="13.5703125" style="61" bestFit="1" customWidth="1"/>
    <col min="5" max="5" width="4.5703125" style="61" customWidth="1"/>
    <col min="6" max="6" width="12.140625" style="61" bestFit="1" customWidth="1"/>
    <col min="7" max="7" width="4.7109375" style="61" customWidth="1"/>
    <col min="8" max="8" width="16.5703125" style="61" customWidth="1"/>
    <col min="9" max="9" width="5.42578125" style="61" customWidth="1"/>
    <col min="10" max="10" width="13.57031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3959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41"/>
      <c r="L6" s="188"/>
    </row>
    <row r="7" spans="2:12" ht="18.75">
      <c r="B7" s="187"/>
      <c r="C7" s="190" t="s">
        <v>3556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3541</v>
      </c>
      <c r="D9" s="204">
        <v>46</v>
      </c>
      <c r="E9" s="204"/>
      <c r="F9" s="204">
        <v>794</v>
      </c>
      <c r="G9" s="205"/>
      <c r="H9" s="204">
        <v>1386</v>
      </c>
      <c r="I9" s="204"/>
      <c r="J9" s="204">
        <f>SUM(D9+F9+H9)</f>
        <v>2226</v>
      </c>
      <c r="K9" s="221">
        <v>2272</v>
      </c>
      <c r="L9" s="194"/>
    </row>
    <row r="10" spans="2:12" ht="15.75" customHeight="1" thickBot="1">
      <c r="B10" s="187"/>
      <c r="C10" s="166" t="s">
        <v>3542</v>
      </c>
      <c r="D10" s="212">
        <v>45</v>
      </c>
      <c r="E10" s="204"/>
      <c r="F10" s="212">
        <v>2511</v>
      </c>
      <c r="G10" s="205"/>
      <c r="H10" s="212">
        <v>2905</v>
      </c>
      <c r="I10" s="204"/>
      <c r="J10" s="212">
        <f>SUM(D10+F10+H10)</f>
        <v>5461</v>
      </c>
      <c r="K10" s="222">
        <v>6588</v>
      </c>
      <c r="L10" s="194"/>
    </row>
    <row r="11" spans="2:12" ht="18.75">
      <c r="B11" s="187"/>
      <c r="C11" s="195" t="s">
        <v>3891</v>
      </c>
      <c r="D11" s="196">
        <f>SUM(D9:D10)</f>
        <v>91</v>
      </c>
      <c r="E11" s="197"/>
      <c r="F11" s="196">
        <f>SUM(F9:F10)</f>
        <v>3305</v>
      </c>
      <c r="G11" s="197"/>
      <c r="H11" s="196">
        <f>SUM(H9:H10)</f>
        <v>4291</v>
      </c>
      <c r="I11" s="197"/>
      <c r="J11" s="196">
        <f>SUM(D11+F11+H11)</f>
        <v>7687</v>
      </c>
      <c r="K11" s="198">
        <v>8860</v>
      </c>
      <c r="L11" s="194"/>
    </row>
    <row r="12" spans="2:12" ht="15.75" customHeight="1" thickBot="1">
      <c r="B12" s="199"/>
      <c r="C12" s="200"/>
      <c r="D12" s="226"/>
      <c r="E12" s="226"/>
      <c r="F12" s="226"/>
      <c r="G12" s="226"/>
      <c r="H12" s="226"/>
      <c r="I12" s="226"/>
      <c r="J12" s="226"/>
      <c r="K12" s="201"/>
      <c r="L12" s="202"/>
    </row>
    <row r="13" spans="2:12">
      <c r="D13" s="150"/>
      <c r="E13" s="150"/>
      <c r="F13" s="150"/>
      <c r="G13" s="150"/>
      <c r="H13" s="150"/>
      <c r="I13" s="150"/>
      <c r="J13" s="150"/>
    </row>
    <row r="14" spans="2:12">
      <c r="D14" s="150"/>
      <c r="E14" s="150"/>
      <c r="F14" s="150"/>
      <c r="G14" s="150"/>
      <c r="H14" s="150"/>
      <c r="I14" s="150"/>
      <c r="J14" s="150"/>
    </row>
    <row r="15" spans="2:12">
      <c r="D15" s="150"/>
      <c r="E15" s="150"/>
      <c r="F15" s="150"/>
      <c r="G15" s="150"/>
      <c r="H15" s="150"/>
      <c r="I15" s="150"/>
      <c r="J15" s="150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38.85546875" style="62" bestFit="1" customWidth="1"/>
    <col min="4" max="4" width="9.7109375" style="62" bestFit="1" customWidth="1"/>
    <col min="5" max="5" width="9" style="62" bestFit="1" customWidth="1"/>
    <col min="6" max="6" width="9.140625" style="62" customWidth="1"/>
    <col min="7" max="7" width="9.7109375" style="62" bestFit="1" customWidth="1"/>
    <col min="8" max="8" width="9" style="62" bestFit="1" customWidth="1"/>
    <col min="9" max="9" width="9.140625" style="62" customWidth="1"/>
    <col min="10" max="10" width="9.140625" style="62" bestFit="1" customWidth="1"/>
    <col min="11" max="11" width="9" style="62" bestFit="1" customWidth="1"/>
    <col min="12" max="12" width="9.140625" style="62" customWidth="1"/>
    <col min="13" max="13" width="9.7109375" style="62" bestFit="1" customWidth="1"/>
    <col min="14" max="14" width="9" style="62" bestFit="1" customWidth="1"/>
    <col min="15" max="15" width="5.28515625" style="62" customWidth="1"/>
    <col min="16" max="16" width="9.140625" style="62" customWidth="1"/>
    <col min="17" max="17" width="9.5703125" style="62" bestFit="1" customWidth="1"/>
    <col min="18" max="18" width="9.140625" style="62" customWidth="1"/>
    <col min="19" max="16384" width="9.140625" style="62"/>
  </cols>
  <sheetData>
    <row r="1" spans="2:15" ht="15.75" customHeight="1" thickBot="1"/>
    <row r="2" spans="2:15">
      <c r="B2" s="110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8"/>
    </row>
    <row r="3" spans="2:15">
      <c r="B3" s="98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101"/>
    </row>
    <row r="4" spans="2:15">
      <c r="B4" s="98"/>
      <c r="C4" s="331" t="s">
        <v>3914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101"/>
    </row>
    <row r="5" spans="2:15">
      <c r="B5" s="98"/>
      <c r="O5" s="101"/>
    </row>
    <row r="6" spans="2:15">
      <c r="B6" s="98"/>
      <c r="C6" s="102"/>
      <c r="D6" s="119"/>
      <c r="E6" s="102"/>
      <c r="F6" s="102"/>
      <c r="G6" s="119"/>
      <c r="H6" s="102"/>
      <c r="I6" s="102"/>
      <c r="J6" s="119"/>
      <c r="K6" s="119"/>
      <c r="L6" s="102"/>
      <c r="M6" s="119"/>
      <c r="N6" s="334" t="s">
        <v>3456</v>
      </c>
      <c r="O6" s="335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3514</v>
      </c>
      <c r="D9" s="69"/>
      <c r="E9" s="71"/>
      <c r="F9" s="69"/>
      <c r="G9" s="69"/>
      <c r="H9" s="71"/>
      <c r="I9" s="69"/>
      <c r="J9" s="69"/>
      <c r="K9" s="71"/>
      <c r="L9" s="69"/>
      <c r="M9" s="69"/>
      <c r="N9" s="71"/>
      <c r="O9" s="67"/>
    </row>
    <row r="10" spans="2:15">
      <c r="B10" s="66"/>
      <c r="C10" s="68"/>
      <c r="D10" s="96"/>
      <c r="E10" s="71"/>
      <c r="F10" s="69"/>
      <c r="G10" s="96"/>
      <c r="H10" s="120"/>
      <c r="I10" s="69"/>
      <c r="J10" s="96"/>
      <c r="K10" s="120"/>
      <c r="L10" s="69"/>
      <c r="M10" s="96"/>
      <c r="N10" s="120"/>
      <c r="O10" s="67"/>
    </row>
    <row r="11" spans="2:15">
      <c r="B11" s="66"/>
      <c r="C11" s="75" t="s">
        <v>3461</v>
      </c>
      <c r="D11" s="96"/>
      <c r="E11" s="71"/>
      <c r="F11" s="69"/>
      <c r="G11" s="96"/>
      <c r="H11" s="120"/>
      <c r="I11" s="69"/>
      <c r="J11" s="96"/>
      <c r="K11" s="120"/>
      <c r="L11" s="69"/>
      <c r="M11" s="96"/>
      <c r="N11" s="120"/>
      <c r="O11" s="67"/>
    </row>
    <row r="12" spans="2:15" ht="24" customHeight="1">
      <c r="B12" s="66"/>
      <c r="C12" s="81" t="s">
        <v>3515</v>
      </c>
      <c r="D12" s="79">
        <f>'Q33'!D13</f>
        <v>74264</v>
      </c>
      <c r="E12" s="80">
        <v>68335</v>
      </c>
      <c r="F12" s="103"/>
      <c r="G12" s="79">
        <f>'Q33'!F13</f>
        <v>39140</v>
      </c>
      <c r="H12" s="80">
        <v>39517</v>
      </c>
      <c r="I12" s="103"/>
      <c r="J12" s="79">
        <f>'Q33'!H13</f>
        <v>15647</v>
      </c>
      <c r="K12" s="80">
        <v>16028</v>
      </c>
      <c r="L12" s="103"/>
      <c r="M12" s="79">
        <f t="shared" ref="M12:M19" si="0">SUM(D12+G12+J12)</f>
        <v>129051</v>
      </c>
      <c r="N12" s="80">
        <v>123880</v>
      </c>
      <c r="O12" s="121"/>
    </row>
    <row r="13" spans="2:15">
      <c r="B13" s="66"/>
      <c r="C13" s="78" t="s">
        <v>3516</v>
      </c>
      <c r="D13" s="79">
        <f>'Q36'!D17</f>
        <v>1098498</v>
      </c>
      <c r="E13" s="80">
        <v>808496</v>
      </c>
      <c r="F13" s="103"/>
      <c r="G13" s="79">
        <f>'Q36'!F17</f>
        <v>40847</v>
      </c>
      <c r="H13" s="80">
        <v>16491</v>
      </c>
      <c r="I13" s="103"/>
      <c r="J13" s="79">
        <f>'Q36'!H17</f>
        <v>2603</v>
      </c>
      <c r="K13" s="80">
        <v>2821</v>
      </c>
      <c r="L13" s="103"/>
      <c r="M13" s="79">
        <f t="shared" si="0"/>
        <v>1141948</v>
      </c>
      <c r="N13" s="80">
        <v>827808</v>
      </c>
      <c r="O13" s="122"/>
    </row>
    <row r="14" spans="2:15">
      <c r="B14" s="66"/>
      <c r="C14" s="78" t="s">
        <v>3517</v>
      </c>
      <c r="D14" s="79">
        <f>'Q39'!D11</f>
        <v>2838</v>
      </c>
      <c r="E14" s="80">
        <v>3064</v>
      </c>
      <c r="F14" s="103"/>
      <c r="G14" s="79">
        <f>'Q39'!F11</f>
        <v>37850</v>
      </c>
      <c r="H14" s="80">
        <v>44175</v>
      </c>
      <c r="I14" s="103"/>
      <c r="J14" s="79">
        <f>'Q39'!H11</f>
        <v>25495</v>
      </c>
      <c r="K14" s="80">
        <v>27286</v>
      </c>
      <c r="L14" s="103"/>
      <c r="M14" s="79">
        <f t="shared" si="0"/>
        <v>66183</v>
      </c>
      <c r="N14" s="80">
        <v>74525</v>
      </c>
      <c r="O14" s="122"/>
    </row>
    <row r="15" spans="2:15">
      <c r="B15" s="66"/>
      <c r="C15" s="78" t="s">
        <v>3469</v>
      </c>
      <c r="D15" s="79">
        <f>'Q42'!D12</f>
        <v>7</v>
      </c>
      <c r="E15" s="80">
        <v>37</v>
      </c>
      <c r="F15" s="103"/>
      <c r="G15" s="79">
        <f>'Q42'!F12</f>
        <v>392</v>
      </c>
      <c r="H15" s="80">
        <v>171</v>
      </c>
      <c r="I15" s="103"/>
      <c r="J15" s="79">
        <f>'Q42'!H12</f>
        <v>138</v>
      </c>
      <c r="K15" s="80">
        <v>289</v>
      </c>
      <c r="L15" s="103"/>
      <c r="M15" s="79">
        <f t="shared" si="0"/>
        <v>537</v>
      </c>
      <c r="N15" s="80">
        <v>497</v>
      </c>
      <c r="O15" s="122"/>
    </row>
    <row r="16" spans="2:15">
      <c r="B16" s="66"/>
      <c r="C16" s="78" t="s">
        <v>3471</v>
      </c>
      <c r="D16" s="79">
        <v>0</v>
      </c>
      <c r="E16" s="80">
        <v>0</v>
      </c>
      <c r="F16" s="103"/>
      <c r="G16" s="79">
        <v>0</v>
      </c>
      <c r="H16" s="80">
        <v>0</v>
      </c>
      <c r="I16" s="103"/>
      <c r="J16" s="79">
        <v>0</v>
      </c>
      <c r="K16" s="80">
        <v>0</v>
      </c>
      <c r="L16" s="103"/>
      <c r="M16" s="79">
        <f t="shared" si="0"/>
        <v>0</v>
      </c>
      <c r="N16" s="80">
        <v>0</v>
      </c>
      <c r="O16" s="122"/>
    </row>
    <row r="17" spans="2:17">
      <c r="B17" s="66"/>
      <c r="C17" s="78" t="s">
        <v>3473</v>
      </c>
      <c r="D17" s="79">
        <f>'Q45'!D16</f>
        <v>63672</v>
      </c>
      <c r="E17" s="80">
        <v>80952</v>
      </c>
      <c r="F17" s="103"/>
      <c r="G17" s="79">
        <f>'Q45'!F16</f>
        <v>2606</v>
      </c>
      <c r="H17" s="80">
        <v>4788</v>
      </c>
      <c r="I17" s="103"/>
      <c r="J17" s="79">
        <f>'Q45'!H16</f>
        <v>816</v>
      </c>
      <c r="K17" s="80">
        <v>1286</v>
      </c>
      <c r="L17" s="103"/>
      <c r="M17" s="79">
        <f t="shared" si="0"/>
        <v>67094</v>
      </c>
      <c r="N17" s="80">
        <v>87026</v>
      </c>
      <c r="O17" s="122"/>
      <c r="Q17" s="109"/>
    </row>
    <row r="18" spans="2:17" ht="15.75" customHeight="1" thickBot="1">
      <c r="B18" s="66"/>
      <c r="C18" s="78" t="s">
        <v>3475</v>
      </c>
      <c r="D18" s="82">
        <f>'Q48'!D18</f>
        <v>100562</v>
      </c>
      <c r="E18" s="83">
        <v>189272</v>
      </c>
      <c r="F18" s="103"/>
      <c r="G18" s="82">
        <f>'Q48'!F18</f>
        <v>76443</v>
      </c>
      <c r="H18" s="83">
        <v>98431</v>
      </c>
      <c r="I18" s="103"/>
      <c r="J18" s="82">
        <f>'Q48'!H18</f>
        <v>18393</v>
      </c>
      <c r="K18" s="83">
        <v>20541</v>
      </c>
      <c r="L18" s="103"/>
      <c r="M18" s="82">
        <f t="shared" si="0"/>
        <v>195398</v>
      </c>
      <c r="N18" s="83">
        <v>308244</v>
      </c>
      <c r="O18" s="122"/>
    </row>
    <row r="19" spans="2:17">
      <c r="B19" s="66"/>
      <c r="C19" s="84" t="s">
        <v>3477</v>
      </c>
      <c r="D19" s="89">
        <f>SUM(D12:D18)</f>
        <v>1339841</v>
      </c>
      <c r="E19" s="90">
        <v>1150156</v>
      </c>
      <c r="F19" s="112"/>
      <c r="G19" s="89">
        <f>SUM(G12:G18)</f>
        <v>197278</v>
      </c>
      <c r="H19" s="90">
        <v>203573</v>
      </c>
      <c r="I19" s="112"/>
      <c r="J19" s="89">
        <f>SUM(J12:J18)</f>
        <v>63092</v>
      </c>
      <c r="K19" s="90">
        <v>68251</v>
      </c>
      <c r="L19" s="112"/>
      <c r="M19" s="89">
        <f t="shared" si="0"/>
        <v>1600211</v>
      </c>
      <c r="N19" s="90">
        <v>1421980</v>
      </c>
      <c r="O19" s="122"/>
    </row>
    <row r="20" spans="2:17">
      <c r="B20" s="66"/>
      <c r="D20" s="112"/>
      <c r="E20" s="113"/>
      <c r="F20" s="103"/>
      <c r="G20" s="112"/>
      <c r="H20" s="113"/>
      <c r="I20" s="103"/>
      <c r="J20" s="112"/>
      <c r="K20" s="113"/>
      <c r="L20" s="103"/>
      <c r="M20" s="112"/>
      <c r="N20" s="113"/>
      <c r="O20" s="122"/>
    </row>
    <row r="21" spans="2:17">
      <c r="B21" s="66"/>
      <c r="C21" s="75" t="s">
        <v>3479</v>
      </c>
      <c r="D21" s="89"/>
      <c r="E21" s="90"/>
      <c r="F21" s="103"/>
      <c r="G21" s="112"/>
      <c r="H21" s="113"/>
      <c r="I21" s="103"/>
      <c r="J21" s="112"/>
      <c r="K21" s="113"/>
      <c r="L21" s="103"/>
      <c r="M21" s="112"/>
      <c r="N21" s="113"/>
      <c r="O21" s="122"/>
    </row>
    <row r="22" spans="2:17" ht="24" customHeight="1">
      <c r="B22" s="66"/>
      <c r="C22" s="81" t="s">
        <v>3518</v>
      </c>
      <c r="D22" s="79">
        <f>'Q34'!D13</f>
        <v>2761</v>
      </c>
      <c r="E22" s="80">
        <v>4309</v>
      </c>
      <c r="F22" s="103"/>
      <c r="G22" s="79">
        <f>'Q34'!F13</f>
        <v>34353</v>
      </c>
      <c r="H22" s="80">
        <v>28274</v>
      </c>
      <c r="I22" s="103"/>
      <c r="J22" s="79">
        <f>'Q34'!H13</f>
        <v>36813</v>
      </c>
      <c r="K22" s="80">
        <v>41363</v>
      </c>
      <c r="L22" s="103"/>
      <c r="M22" s="79">
        <f t="shared" ref="M22:M29" si="1">SUM(D22+G22+J22)</f>
        <v>73927</v>
      </c>
      <c r="N22" s="80">
        <v>73946</v>
      </c>
      <c r="O22" s="122"/>
    </row>
    <row r="23" spans="2:17">
      <c r="B23" s="66"/>
      <c r="C23" s="78" t="s">
        <v>3519</v>
      </c>
      <c r="D23" s="79">
        <f>'Q37'!D17</f>
        <v>5068059</v>
      </c>
      <c r="E23" s="80">
        <v>4894746</v>
      </c>
      <c r="F23" s="103"/>
      <c r="G23" s="79">
        <f>'Q37'!F17</f>
        <v>303267</v>
      </c>
      <c r="H23" s="80">
        <v>320050</v>
      </c>
      <c r="I23" s="103"/>
      <c r="J23" s="79">
        <f>'Q37'!H17</f>
        <v>37552</v>
      </c>
      <c r="K23" s="80">
        <v>33810</v>
      </c>
      <c r="L23" s="103"/>
      <c r="M23" s="79">
        <f t="shared" si="1"/>
        <v>5408878</v>
      </c>
      <c r="N23" s="80">
        <v>5248606</v>
      </c>
      <c r="O23" s="122"/>
    </row>
    <row r="24" spans="2:17">
      <c r="B24" s="66"/>
      <c r="C24" s="78" t="s">
        <v>3520</v>
      </c>
      <c r="D24" s="79">
        <f>'Q40'!D11</f>
        <v>344</v>
      </c>
      <c r="E24" s="80">
        <v>349</v>
      </c>
      <c r="F24" s="103"/>
      <c r="G24" s="79">
        <f>'Q40'!F11</f>
        <v>34667</v>
      </c>
      <c r="H24" s="80">
        <v>34304</v>
      </c>
      <c r="I24" s="103"/>
      <c r="J24" s="79">
        <f>'Q40'!H11</f>
        <v>17348</v>
      </c>
      <c r="K24" s="80">
        <v>18503</v>
      </c>
      <c r="L24" s="103"/>
      <c r="M24" s="79">
        <f t="shared" si="1"/>
        <v>52359</v>
      </c>
      <c r="N24" s="80">
        <v>53156</v>
      </c>
      <c r="O24" s="122"/>
    </row>
    <row r="25" spans="2:17">
      <c r="B25" s="66"/>
      <c r="C25" s="78" t="s">
        <v>3487</v>
      </c>
      <c r="D25" s="79">
        <f>'Q43'!D12</f>
        <v>80</v>
      </c>
      <c r="E25" s="80">
        <v>81</v>
      </c>
      <c r="F25" s="103"/>
      <c r="G25" s="79">
        <f>'Q43'!F12</f>
        <v>47</v>
      </c>
      <c r="H25" s="80">
        <v>60</v>
      </c>
      <c r="I25" s="103"/>
      <c r="J25" s="79">
        <f>'Q43'!H12</f>
        <v>1738</v>
      </c>
      <c r="K25" s="80">
        <v>2862</v>
      </c>
      <c r="L25" s="103"/>
      <c r="M25" s="79">
        <f t="shared" si="1"/>
        <v>1865</v>
      </c>
      <c r="N25" s="80">
        <v>3003</v>
      </c>
      <c r="O25" s="122"/>
    </row>
    <row r="26" spans="2:17">
      <c r="B26" s="66"/>
      <c r="C26" s="78" t="s">
        <v>3488</v>
      </c>
      <c r="D26" s="79">
        <f>'Q46'!D17</f>
        <v>2228111</v>
      </c>
      <c r="E26" s="80">
        <v>1612992</v>
      </c>
      <c r="F26" s="103"/>
      <c r="G26" s="79">
        <f>'Q46'!F17</f>
        <v>1738519</v>
      </c>
      <c r="H26" s="80">
        <v>1519619</v>
      </c>
      <c r="I26" s="103"/>
      <c r="J26" s="79">
        <f>'Q46'!H17</f>
        <v>463302</v>
      </c>
      <c r="K26" s="80">
        <v>428759</v>
      </c>
      <c r="L26" s="103"/>
      <c r="M26" s="79">
        <f t="shared" si="1"/>
        <v>4429932</v>
      </c>
      <c r="N26" s="80">
        <v>3561370</v>
      </c>
      <c r="O26" s="122"/>
    </row>
    <row r="27" spans="2:17">
      <c r="B27" s="66"/>
      <c r="C27" s="78" t="s">
        <v>3489</v>
      </c>
      <c r="D27" s="79">
        <f>'Q49'!D16</f>
        <v>107159</v>
      </c>
      <c r="E27" s="80">
        <v>21898</v>
      </c>
      <c r="F27" s="103"/>
      <c r="G27" s="79">
        <f>'Q49'!F16</f>
        <v>38798</v>
      </c>
      <c r="H27" s="80">
        <v>30319</v>
      </c>
      <c r="I27" s="103"/>
      <c r="J27" s="79">
        <f>'Q49'!H16</f>
        <v>13992</v>
      </c>
      <c r="K27" s="80">
        <v>15190</v>
      </c>
      <c r="L27" s="103"/>
      <c r="M27" s="79">
        <f t="shared" si="1"/>
        <v>159949</v>
      </c>
      <c r="N27" s="80">
        <v>67407</v>
      </c>
      <c r="O27" s="122"/>
      <c r="Q27" s="109"/>
    </row>
    <row r="28" spans="2:17" ht="15.75" customHeight="1" thickBot="1">
      <c r="B28" s="66"/>
      <c r="C28" s="78" t="s">
        <v>3491</v>
      </c>
      <c r="D28" s="82">
        <f>'Q50'!D11</f>
        <v>2</v>
      </c>
      <c r="E28" s="83">
        <v>2</v>
      </c>
      <c r="F28" s="103"/>
      <c r="G28" s="82">
        <f>'Q50'!F11</f>
        <v>13243</v>
      </c>
      <c r="H28" s="83">
        <v>12377</v>
      </c>
      <c r="I28" s="103"/>
      <c r="J28" s="82">
        <f>'Q50'!H11</f>
        <v>919</v>
      </c>
      <c r="K28" s="83">
        <v>1414</v>
      </c>
      <c r="L28" s="103"/>
      <c r="M28" s="82">
        <f t="shared" si="1"/>
        <v>14164</v>
      </c>
      <c r="N28" s="83">
        <v>13794</v>
      </c>
      <c r="O28" s="122"/>
    </row>
    <row r="29" spans="2:17">
      <c r="B29" s="66"/>
      <c r="C29" s="84" t="s">
        <v>3493</v>
      </c>
      <c r="D29" s="89">
        <f>SUM(D22:D28)</f>
        <v>7406516</v>
      </c>
      <c r="E29" s="90">
        <v>6534377</v>
      </c>
      <c r="F29" s="112"/>
      <c r="G29" s="89">
        <f>SUM(G22:G28)</f>
        <v>2162894</v>
      </c>
      <c r="H29" s="90">
        <v>1945003</v>
      </c>
      <c r="I29" s="112"/>
      <c r="J29" s="89">
        <f>SUM(J22:J28)</f>
        <v>571664</v>
      </c>
      <c r="K29" s="90">
        <v>541901</v>
      </c>
      <c r="L29" s="112"/>
      <c r="M29" s="89">
        <f t="shared" si="1"/>
        <v>10141074</v>
      </c>
      <c r="N29" s="90">
        <v>9021282</v>
      </c>
      <c r="O29" s="122"/>
    </row>
    <row r="30" spans="2:17">
      <c r="B30" s="66"/>
      <c r="D30" s="112"/>
      <c r="E30" s="113"/>
      <c r="F30" s="103"/>
      <c r="G30" s="112"/>
      <c r="H30" s="113"/>
      <c r="I30" s="103"/>
      <c r="J30" s="112"/>
      <c r="K30" s="113"/>
      <c r="L30" s="103"/>
      <c r="M30" s="112"/>
      <c r="N30" s="113"/>
      <c r="O30" s="122"/>
    </row>
    <row r="31" spans="2:17">
      <c r="B31" s="66"/>
      <c r="C31" s="75" t="s">
        <v>3497</v>
      </c>
      <c r="D31" s="89"/>
      <c r="E31" s="90"/>
      <c r="F31" s="103"/>
      <c r="G31" s="112"/>
      <c r="H31" s="113"/>
      <c r="I31" s="103"/>
      <c r="J31" s="112"/>
      <c r="K31" s="113"/>
      <c r="L31" s="103"/>
      <c r="M31" s="112"/>
      <c r="N31" s="113"/>
      <c r="O31" s="122"/>
    </row>
    <row r="32" spans="2:17">
      <c r="B32" s="98"/>
      <c r="C32" s="78" t="s">
        <v>3498</v>
      </c>
      <c r="D32" s="79">
        <f>'Q51'!D9</f>
        <v>3595</v>
      </c>
      <c r="E32" s="80">
        <v>3595</v>
      </c>
      <c r="F32" s="103"/>
      <c r="G32" s="79">
        <f>'Q51'!F9</f>
        <v>20740</v>
      </c>
      <c r="H32" s="80">
        <v>58023</v>
      </c>
      <c r="I32" s="103"/>
      <c r="J32" s="79">
        <f>'Q51'!H9</f>
        <v>54061</v>
      </c>
      <c r="K32" s="80">
        <v>55712</v>
      </c>
      <c r="L32" s="103"/>
      <c r="M32" s="79">
        <f t="shared" ref="M32:M37" si="2">SUM(D32+G32+J32)</f>
        <v>78396</v>
      </c>
      <c r="N32" s="80">
        <v>117330</v>
      </c>
      <c r="O32" s="67"/>
    </row>
    <row r="33" spans="2:15">
      <c r="B33" s="66"/>
      <c r="C33" s="78" t="s">
        <v>3521</v>
      </c>
      <c r="D33" s="79">
        <f>'Q51'!D10</f>
        <v>0</v>
      </c>
      <c r="E33" s="80">
        <v>11</v>
      </c>
      <c r="F33" s="103"/>
      <c r="G33" s="79">
        <f>'Q51'!F10</f>
        <v>1532</v>
      </c>
      <c r="H33" s="80">
        <v>2995</v>
      </c>
      <c r="I33" s="103"/>
      <c r="J33" s="79">
        <f>'Q51'!H10</f>
        <v>42</v>
      </c>
      <c r="K33" s="80">
        <v>184</v>
      </c>
      <c r="L33" s="103"/>
      <c r="M33" s="79">
        <f t="shared" si="2"/>
        <v>1574</v>
      </c>
      <c r="N33" s="80">
        <v>3190</v>
      </c>
      <c r="O33" s="67"/>
    </row>
    <row r="34" spans="2:15">
      <c r="B34" s="66"/>
      <c r="C34" s="78" t="s">
        <v>3500</v>
      </c>
      <c r="D34" s="79">
        <f>'Q51'!D11</f>
        <v>19</v>
      </c>
      <c r="E34" s="80">
        <v>199</v>
      </c>
      <c r="F34" s="103"/>
      <c r="G34" s="79">
        <f>'Q51'!F11</f>
        <v>675</v>
      </c>
      <c r="H34" s="80">
        <v>690</v>
      </c>
      <c r="I34" s="103"/>
      <c r="J34" s="79">
        <f>'Q51'!H11</f>
        <v>208</v>
      </c>
      <c r="K34" s="80">
        <v>197</v>
      </c>
      <c r="L34" s="103"/>
      <c r="M34" s="79">
        <f t="shared" si="2"/>
        <v>902</v>
      </c>
      <c r="N34" s="80">
        <v>1086</v>
      </c>
      <c r="O34" s="67"/>
    </row>
    <row r="35" spans="2:15">
      <c r="B35" s="66"/>
      <c r="C35" s="78" t="s">
        <v>3501</v>
      </c>
      <c r="D35" s="79">
        <f>'Q51'!D12</f>
        <v>1</v>
      </c>
      <c r="E35" s="80">
        <v>248</v>
      </c>
      <c r="F35" s="103"/>
      <c r="G35" s="79">
        <f>'Q51'!F12</f>
        <v>9413</v>
      </c>
      <c r="H35" s="80">
        <v>7864</v>
      </c>
      <c r="I35" s="103"/>
      <c r="J35" s="79">
        <f>'Q51'!H12</f>
        <v>3334</v>
      </c>
      <c r="K35" s="80">
        <v>3545</v>
      </c>
      <c r="L35" s="103"/>
      <c r="M35" s="79">
        <f t="shared" si="2"/>
        <v>12748</v>
      </c>
      <c r="N35" s="80">
        <v>11657</v>
      </c>
      <c r="O35" s="67"/>
    </row>
    <row r="36" spans="2:15">
      <c r="B36" s="66"/>
      <c r="C36" s="78" t="s">
        <v>3502</v>
      </c>
      <c r="D36" s="79">
        <f>'Q51'!D13</f>
        <v>0</v>
      </c>
      <c r="E36" s="80">
        <v>209</v>
      </c>
      <c r="F36" s="103"/>
      <c r="G36" s="79">
        <f>'Q51'!F13</f>
        <v>537</v>
      </c>
      <c r="H36" s="80">
        <v>537</v>
      </c>
      <c r="I36" s="103"/>
      <c r="J36" s="79">
        <f>'Q51'!H13</f>
        <v>-82</v>
      </c>
      <c r="K36" s="80">
        <v>310</v>
      </c>
      <c r="L36" s="103"/>
      <c r="M36" s="79">
        <f t="shared" si="2"/>
        <v>455</v>
      </c>
      <c r="N36" s="80">
        <v>1056</v>
      </c>
      <c r="O36" s="67"/>
    </row>
    <row r="37" spans="2:15">
      <c r="B37" s="98"/>
      <c r="C37" s="78" t="s">
        <v>3503</v>
      </c>
      <c r="D37" s="79">
        <f>'Q51'!D14</f>
        <v>176</v>
      </c>
      <c r="E37" s="80">
        <v>245</v>
      </c>
      <c r="F37" s="103"/>
      <c r="G37" s="79">
        <f>'Q51'!F14</f>
        <v>4084</v>
      </c>
      <c r="H37" s="80">
        <v>1119</v>
      </c>
      <c r="I37" s="103"/>
      <c r="J37" s="79">
        <f>'Q51'!H14</f>
        <v>741</v>
      </c>
      <c r="K37" s="80">
        <v>829</v>
      </c>
      <c r="L37" s="103"/>
      <c r="M37" s="79">
        <f t="shared" si="2"/>
        <v>5001</v>
      </c>
      <c r="N37" s="80">
        <v>2193</v>
      </c>
      <c r="O37" s="67"/>
    </row>
    <row r="38" spans="2:15">
      <c r="B38" s="98"/>
      <c r="C38" s="78" t="s">
        <v>4051</v>
      </c>
      <c r="D38" s="79">
        <f>D53</f>
        <v>-3756739.8645406598</v>
      </c>
      <c r="E38" s="80">
        <f>E53</f>
        <v>-3019594</v>
      </c>
      <c r="F38" s="103"/>
      <c r="G38" s="79">
        <f>G53</f>
        <v>-1029002.27286763</v>
      </c>
      <c r="H38" s="80">
        <f>H53</f>
        <v>-672221</v>
      </c>
      <c r="I38" s="103"/>
      <c r="J38" s="79">
        <f>J53</f>
        <v>339593.66027356987</v>
      </c>
      <c r="K38" s="80">
        <f>K53</f>
        <v>291051</v>
      </c>
      <c r="L38" s="103"/>
      <c r="M38" s="79">
        <f>M53</f>
        <v>-4446148.4771347204</v>
      </c>
      <c r="N38" s="80">
        <f>N53</f>
        <v>-3400765</v>
      </c>
      <c r="O38" s="67"/>
    </row>
    <row r="39" spans="2:15" ht="15.75" customHeight="1" thickBot="1">
      <c r="B39" s="98"/>
      <c r="C39" s="78" t="s">
        <v>3505</v>
      </c>
      <c r="D39" s="82">
        <f>'Q51'!D16</f>
        <v>-1394</v>
      </c>
      <c r="E39" s="83">
        <v>-1458</v>
      </c>
      <c r="F39" s="103"/>
      <c r="G39" s="82">
        <f>'Q51'!F16</f>
        <v>0</v>
      </c>
      <c r="H39" s="83">
        <v>0</v>
      </c>
      <c r="I39" s="103"/>
      <c r="J39" s="82">
        <f>'Q51'!H16</f>
        <v>-31</v>
      </c>
      <c r="K39" s="83">
        <v>0</v>
      </c>
      <c r="L39" s="103"/>
      <c r="M39" s="82">
        <f>SUM(D39+G39+J39)</f>
        <v>-1425</v>
      </c>
      <c r="N39" s="83">
        <v>-1458</v>
      </c>
      <c r="O39" s="67"/>
    </row>
    <row r="40" spans="2:15">
      <c r="B40" s="66"/>
      <c r="C40" s="84" t="s">
        <v>3506</v>
      </c>
      <c r="D40" s="89">
        <f>SUM(D32:D39)</f>
        <v>-3754342.8645406598</v>
      </c>
      <c r="E40" s="90">
        <f>SUM(E32:E39)</f>
        <v>-3016545</v>
      </c>
      <c r="F40" s="89"/>
      <c r="G40" s="89">
        <f>SUM(G32:G39)</f>
        <v>-992021.27286763</v>
      </c>
      <c r="H40" s="90">
        <f>SUM(H32:H39)</f>
        <v>-600993</v>
      </c>
      <c r="I40" s="89"/>
      <c r="J40" s="89">
        <f>SUM(J32:J39)</f>
        <v>397866.66027356987</v>
      </c>
      <c r="K40" s="90">
        <f>SUM(K32:K39)</f>
        <v>351828</v>
      </c>
      <c r="L40" s="89"/>
      <c r="M40" s="89">
        <f>SUM(D40+G40+J40)</f>
        <v>-4348497.4771347204</v>
      </c>
      <c r="N40" s="90">
        <f>SUM(E40+H40+K40)</f>
        <v>-3265710</v>
      </c>
      <c r="O40" s="67"/>
    </row>
    <row r="41" spans="2:15" ht="15.75" customHeight="1" thickBot="1">
      <c r="B41" s="66"/>
      <c r="D41" s="97"/>
      <c r="E41" s="114"/>
      <c r="F41" s="103"/>
      <c r="G41" s="97"/>
      <c r="H41" s="114"/>
      <c r="I41" s="103"/>
      <c r="J41" s="97"/>
      <c r="K41" s="114"/>
      <c r="L41" s="103"/>
      <c r="M41" s="82"/>
      <c r="N41" s="83"/>
      <c r="O41" s="67"/>
    </row>
    <row r="42" spans="2:15">
      <c r="B42" s="66"/>
      <c r="C42" s="68" t="s">
        <v>3508</v>
      </c>
      <c r="D42" s="89">
        <f>D40+D29+D19</f>
        <v>4992014.1354593402</v>
      </c>
      <c r="E42" s="90">
        <f>E40+E29+E19</f>
        <v>4667988</v>
      </c>
      <c r="F42" s="79"/>
      <c r="G42" s="89">
        <f>G40+G29+G19</f>
        <v>1368150.72713237</v>
      </c>
      <c r="H42" s="90">
        <f>H40+H29+H19</f>
        <v>1547583</v>
      </c>
      <c r="I42" s="79"/>
      <c r="J42" s="89">
        <f>J40+J29+J19</f>
        <v>1032622.6602735699</v>
      </c>
      <c r="K42" s="90">
        <f>K40+K29+K19</f>
        <v>961980</v>
      </c>
      <c r="L42" s="79"/>
      <c r="M42" s="89">
        <f>SUM(M19+M29+M40)</f>
        <v>7392787.5228652796</v>
      </c>
      <c r="N42" s="90">
        <f>SUM(N19+N29+N40)</f>
        <v>7177552</v>
      </c>
      <c r="O42" s="67"/>
    </row>
    <row r="43" spans="2:15" ht="15.75" customHeight="1" thickBot="1">
      <c r="B43" s="115"/>
      <c r="C43" s="116"/>
      <c r="D43" s="123"/>
      <c r="E43" s="116"/>
      <c r="F43" s="116"/>
      <c r="G43" s="123"/>
      <c r="H43" s="123"/>
      <c r="I43" s="116"/>
      <c r="J43" s="123"/>
      <c r="K43" s="123"/>
      <c r="L43" s="116"/>
      <c r="M43" s="123"/>
      <c r="N43" s="123"/>
      <c r="O43" s="107"/>
    </row>
    <row r="44" spans="2:15" ht="15.75" customHeight="1" thickBot="1">
      <c r="B44" s="102"/>
      <c r="C44" s="102"/>
      <c r="D44" s="119"/>
      <c r="E44" s="102"/>
      <c r="F44" s="102"/>
      <c r="G44" s="119"/>
      <c r="H44" s="119"/>
      <c r="I44" s="102"/>
      <c r="J44" s="119"/>
      <c r="K44" s="119"/>
      <c r="L44" s="102"/>
      <c r="M44" s="119"/>
      <c r="N44" s="119"/>
      <c r="O44" s="102"/>
    </row>
    <row r="45" spans="2:15">
      <c r="B45" s="110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8"/>
    </row>
    <row r="46" spans="2:15">
      <c r="B46" s="98"/>
      <c r="C46" s="62" t="s">
        <v>3523</v>
      </c>
      <c r="O46" s="101"/>
    </row>
    <row r="47" spans="2:15">
      <c r="B47" s="98"/>
      <c r="O47" s="101"/>
    </row>
    <row r="48" spans="2:15">
      <c r="B48" s="98"/>
      <c r="C48" s="68"/>
      <c r="D48" s="331" t="s">
        <v>3509</v>
      </c>
      <c r="E48" s="330"/>
      <c r="F48" s="69"/>
      <c r="G48" s="331" t="s">
        <v>3510</v>
      </c>
      <c r="H48" s="330"/>
      <c r="I48" s="69"/>
      <c r="J48" s="331" t="s">
        <v>3511</v>
      </c>
      <c r="K48" s="330"/>
      <c r="L48" s="69"/>
      <c r="M48" s="331" t="s">
        <v>3512</v>
      </c>
      <c r="N48" s="330"/>
      <c r="O48" s="101"/>
    </row>
    <row r="49" spans="2:15">
      <c r="B49" s="98"/>
      <c r="C49" s="68" t="s">
        <v>3524</v>
      </c>
      <c r="D49" s="91">
        <f>'Q2'!D34</f>
        <v>4992014.1354593402</v>
      </c>
      <c r="E49" s="92">
        <f>'Q2'!E34</f>
        <v>4667988</v>
      </c>
      <c r="F49" s="79"/>
      <c r="G49" s="91">
        <f>'Q2'!G34</f>
        <v>1368150.72713237</v>
      </c>
      <c r="H49" s="92">
        <f>'Q2'!H34</f>
        <v>1547583</v>
      </c>
      <c r="I49" s="79"/>
      <c r="J49" s="91">
        <f>'Q2'!J34</f>
        <v>1032622.6602735699</v>
      </c>
      <c r="K49" s="92">
        <f>'Q2'!K34</f>
        <v>961980</v>
      </c>
      <c r="L49" s="79"/>
      <c r="M49" s="91">
        <f>'Q2'!M34</f>
        <v>7392787.5228652796</v>
      </c>
      <c r="N49" s="92">
        <f>'Q2'!N34</f>
        <v>7177551</v>
      </c>
      <c r="O49" s="101"/>
    </row>
    <row r="50" spans="2:15">
      <c r="B50" s="98"/>
      <c r="C50" s="68" t="s">
        <v>3525</v>
      </c>
      <c r="D50" s="91">
        <f>D19+D29+D32+D33+D34+D35+D36+D37+D39+D52</f>
        <v>5830151</v>
      </c>
      <c r="E50" s="92">
        <f>E19+E29+E32+E33+E34+E35+E36+E37+E39+E52</f>
        <v>5321380</v>
      </c>
      <c r="F50" s="79"/>
      <c r="G50" s="91">
        <f>G19+G29+G32+G33+G34+G35+G36+G37+G39+G52</f>
        <v>1211021</v>
      </c>
      <c r="H50" s="92">
        <f>H19+H29+H32+H33+H34+H35+H36+H37+H39+H52</f>
        <v>1247123</v>
      </c>
      <c r="I50" s="79"/>
      <c r="J50" s="91">
        <f>J19+J29+J32+J33+J34+J35+J36+J37+J39+J52</f>
        <v>289028</v>
      </c>
      <c r="K50" s="92">
        <f>K19+K29+K32+K33+K34+K35+K36+K37+K39+K52</f>
        <v>400751</v>
      </c>
      <c r="L50" s="79"/>
      <c r="M50" s="91">
        <f>M19+M29+M32+M33+M34+M35+M36+M37+M39+M52</f>
        <v>7330200</v>
      </c>
      <c r="N50" s="92">
        <f>N19+N29+N32+N33+N34+N35+N36+N37+N39+N52</f>
        <v>6969255</v>
      </c>
      <c r="O50" s="101"/>
    </row>
    <row r="51" spans="2:15">
      <c r="B51" s="98"/>
      <c r="C51" s="68" t="s">
        <v>3526</v>
      </c>
      <c r="D51" s="91">
        <f>D49-D50</f>
        <v>-838136.86454065982</v>
      </c>
      <c r="E51" s="92">
        <f>E49-E50</f>
        <v>-653392</v>
      </c>
      <c r="F51" s="79"/>
      <c r="G51" s="91">
        <f>G49-G50</f>
        <v>157129.72713237</v>
      </c>
      <c r="H51" s="92">
        <f>H49-H50</f>
        <v>300460</v>
      </c>
      <c r="I51" s="79"/>
      <c r="J51" s="91">
        <f>J49-J50</f>
        <v>743594.66027356987</v>
      </c>
      <c r="K51" s="92">
        <f>K49-K50</f>
        <v>561229</v>
      </c>
      <c r="L51" s="79"/>
      <c r="M51" s="91">
        <f>M49-M50</f>
        <v>62587.522865279578</v>
      </c>
      <c r="N51" s="92">
        <f>N49-N50</f>
        <v>208296</v>
      </c>
      <c r="O51" s="101"/>
    </row>
    <row r="52" spans="2:15">
      <c r="B52" s="98"/>
      <c r="C52" s="78" t="s">
        <v>3504</v>
      </c>
      <c r="D52" s="79">
        <f>'Q51'!D15</f>
        <v>-2918603</v>
      </c>
      <c r="E52" s="80">
        <v>-2366202</v>
      </c>
      <c r="F52" s="103"/>
      <c r="G52" s="79">
        <f>'Q51'!F15</f>
        <v>-1186132</v>
      </c>
      <c r="H52" s="80">
        <v>-972681</v>
      </c>
      <c r="I52" s="103"/>
      <c r="J52" s="79">
        <f>'Q51'!H15</f>
        <v>-404001</v>
      </c>
      <c r="K52" s="80">
        <v>-270178</v>
      </c>
      <c r="L52" s="103"/>
      <c r="M52" s="79">
        <f>D52+G52+J52</f>
        <v>-4508736</v>
      </c>
      <c r="N52" s="80">
        <v>-3609061</v>
      </c>
      <c r="O52" s="101"/>
    </row>
    <row r="53" spans="2:15">
      <c r="B53" s="98"/>
      <c r="C53" s="78" t="s">
        <v>3527</v>
      </c>
      <c r="D53" s="79">
        <f>D52+D51</f>
        <v>-3756739.8645406598</v>
      </c>
      <c r="E53" s="80">
        <f>E52+E51</f>
        <v>-3019594</v>
      </c>
      <c r="F53" s="103"/>
      <c r="G53" s="79">
        <f>G52+G51</f>
        <v>-1029002.27286763</v>
      </c>
      <c r="H53" s="80">
        <f>H52+H51</f>
        <v>-672221</v>
      </c>
      <c r="I53" s="103"/>
      <c r="J53" s="79">
        <f>J52+J51</f>
        <v>339593.66027356987</v>
      </c>
      <c r="K53" s="80">
        <f>K52+K51</f>
        <v>291051</v>
      </c>
      <c r="L53" s="103"/>
      <c r="M53" s="79">
        <f>M52+M51</f>
        <v>-4446148.4771347204</v>
      </c>
      <c r="N53" s="80">
        <f>N52+N51</f>
        <v>-3400765</v>
      </c>
      <c r="O53" s="101"/>
    </row>
    <row r="54" spans="2:15">
      <c r="B54" s="98"/>
      <c r="O54" s="101"/>
    </row>
    <row r="55" spans="2:15" ht="15.75" customHeight="1" thickBot="1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24"/>
    </row>
    <row r="56" spans="2:15" ht="15" customHeight="1">
      <c r="B56" s="332" t="s">
        <v>3528</v>
      </c>
      <c r="C56" s="333"/>
      <c r="D56" s="333"/>
      <c r="E56" s="333"/>
      <c r="F56" s="333"/>
      <c r="G56" s="333"/>
      <c r="H56" s="333"/>
      <c r="I56" s="333"/>
      <c r="J56" s="333"/>
      <c r="K56" s="333"/>
      <c r="L56" s="333"/>
      <c r="M56" s="333"/>
      <c r="N56" s="333"/>
      <c r="O56" s="333"/>
    </row>
    <row r="57" spans="2:15" ht="15" customHeight="1"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</row>
  </sheetData>
  <mergeCells count="12">
    <mergeCell ref="C3:N3"/>
    <mergeCell ref="C4:N4"/>
    <mergeCell ref="B56:O57"/>
    <mergeCell ref="D48:E48"/>
    <mergeCell ref="G48:H48"/>
    <mergeCell ref="J48:K48"/>
    <mergeCell ref="M48:N48"/>
    <mergeCell ref="D7:E7"/>
    <mergeCell ref="G7:H7"/>
    <mergeCell ref="J7:K7"/>
    <mergeCell ref="M7:N7"/>
    <mergeCell ref="N6:O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workbookViewId="0"/>
  </sheetViews>
  <sheetFormatPr defaultColWidth="10.7109375" defaultRowHeight="15"/>
  <cols>
    <col min="1" max="1" width="6.85546875" style="61" customWidth="1"/>
    <col min="2" max="2" width="5.42578125" style="61" customWidth="1"/>
    <col min="3" max="3" width="59.5703125" style="61" customWidth="1"/>
    <col min="4" max="4" width="13.5703125" style="61" bestFit="1" customWidth="1"/>
    <col min="5" max="5" width="6" style="61" customWidth="1"/>
    <col min="6" max="6" width="12.7109375" style="61" customWidth="1"/>
    <col min="7" max="7" width="5" style="61" customWidth="1"/>
    <col min="8" max="8" width="16.28515625" style="61" customWidth="1"/>
    <col min="9" max="9" width="3.85546875" style="61" customWidth="1"/>
    <col min="10" max="10" width="13.5703125" style="61" bestFit="1" customWidth="1"/>
    <col min="11" max="11" width="10.7109375" style="6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52.5" customHeight="1">
      <c r="B4" s="344" t="s">
        <v>3962</v>
      </c>
      <c r="C4" s="340"/>
      <c r="D4" s="340"/>
      <c r="E4" s="340"/>
      <c r="F4" s="340"/>
      <c r="G4" s="340"/>
      <c r="H4" s="340"/>
      <c r="I4" s="340"/>
      <c r="J4" s="340"/>
      <c r="K4" s="340"/>
      <c r="L4" s="343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18.75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38"/>
      <c r="L6" s="188"/>
    </row>
    <row r="7" spans="2:12" ht="37.5">
      <c r="B7" s="187"/>
      <c r="C7" s="190" t="s">
        <v>3561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3892</v>
      </c>
      <c r="D9" s="204">
        <v>480</v>
      </c>
      <c r="E9" s="204"/>
      <c r="F9" s="204">
        <v>255</v>
      </c>
      <c r="G9" s="205"/>
      <c r="H9" s="204">
        <v>25</v>
      </c>
      <c r="I9" s="204"/>
      <c r="J9" s="204">
        <f>SUM(D9+F9+H9)</f>
        <v>760</v>
      </c>
      <c r="K9" s="221">
        <v>1084</v>
      </c>
      <c r="L9" s="194"/>
    </row>
    <row r="10" spans="2:12" ht="18.75">
      <c r="B10" s="187"/>
      <c r="C10" s="166" t="s">
        <v>3893</v>
      </c>
      <c r="D10" s="204">
        <v>1756</v>
      </c>
      <c r="E10" s="204"/>
      <c r="F10" s="204">
        <v>1</v>
      </c>
      <c r="G10" s="205"/>
      <c r="H10" s="204">
        <v>0</v>
      </c>
      <c r="I10" s="204"/>
      <c r="J10" s="204">
        <f>SUM(D10+F10+H10)</f>
        <v>1757</v>
      </c>
      <c r="K10" s="221">
        <v>1357</v>
      </c>
      <c r="L10" s="194"/>
    </row>
    <row r="11" spans="2:12" ht="24.75" customHeight="1" thickBot="1">
      <c r="B11" s="187"/>
      <c r="C11" s="166" t="s">
        <v>3894</v>
      </c>
      <c r="D11" s="212">
        <v>3</v>
      </c>
      <c r="E11" s="204"/>
      <c r="F11" s="212">
        <v>0</v>
      </c>
      <c r="G11" s="205"/>
      <c r="H11" s="212">
        <v>1815</v>
      </c>
      <c r="I11" s="204"/>
      <c r="J11" s="212">
        <f>SUM(D11+F11+H11)</f>
        <v>1818</v>
      </c>
      <c r="K11" s="222">
        <v>1798</v>
      </c>
      <c r="L11" s="194"/>
    </row>
    <row r="12" spans="2:12" ht="36.75" customHeight="1">
      <c r="B12" s="187"/>
      <c r="C12" s="195" t="s">
        <v>3895</v>
      </c>
      <c r="D12" s="196">
        <f>SUM(D9:D11)</f>
        <v>2239</v>
      </c>
      <c r="E12" s="197"/>
      <c r="F12" s="196">
        <f>SUM(F9:F11)</f>
        <v>256</v>
      </c>
      <c r="G12" s="197"/>
      <c r="H12" s="196">
        <f>SUM(H9:H11)</f>
        <v>1840</v>
      </c>
      <c r="I12" s="197"/>
      <c r="J12" s="196">
        <f>SUM(D12+F12+H12)</f>
        <v>4335</v>
      </c>
      <c r="K12" s="198">
        <v>4239</v>
      </c>
      <c r="L12" s="194"/>
    </row>
    <row r="13" spans="2:12" ht="15.75" customHeight="1" thickBot="1">
      <c r="B13" s="199"/>
      <c r="C13" s="200"/>
      <c r="D13" s="226"/>
      <c r="E13" s="226"/>
      <c r="F13" s="226"/>
      <c r="G13" s="226"/>
      <c r="H13" s="226"/>
      <c r="I13" s="226"/>
      <c r="J13" s="226"/>
      <c r="K13" s="201"/>
      <c r="L13" s="202"/>
    </row>
    <row r="14" spans="2:12">
      <c r="D14" s="150"/>
      <c r="E14" s="150"/>
      <c r="F14" s="150"/>
      <c r="G14" s="150"/>
      <c r="H14" s="150"/>
      <c r="I14" s="150"/>
      <c r="J14" s="150"/>
    </row>
    <row r="15" spans="2:12">
      <c r="D15" s="150"/>
      <c r="E15" s="150"/>
      <c r="F15" s="150"/>
      <c r="G15" s="150"/>
      <c r="H15" s="150"/>
      <c r="I15" s="150"/>
      <c r="J15" s="150"/>
    </row>
    <row r="16" spans="2:12">
      <c r="D16" s="150"/>
      <c r="E16" s="150"/>
      <c r="F16" s="150"/>
      <c r="G16" s="150"/>
      <c r="H16" s="150"/>
      <c r="I16" s="150"/>
      <c r="J16" s="150"/>
    </row>
  </sheetData>
  <mergeCells count="3">
    <mergeCell ref="J6:K6"/>
    <mergeCell ref="C3:K3"/>
    <mergeCell ref="B4:L4"/>
  </mergeCells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workbookViewId="0"/>
  </sheetViews>
  <sheetFormatPr defaultColWidth="10.7109375" defaultRowHeight="15"/>
  <cols>
    <col min="1" max="1" width="6.85546875" style="61" customWidth="1"/>
    <col min="2" max="2" width="5.28515625" style="61" customWidth="1"/>
    <col min="3" max="3" width="60.7109375" style="61" customWidth="1"/>
    <col min="4" max="4" width="15.28515625" style="61" bestFit="1" customWidth="1"/>
    <col min="5" max="5" width="3.7109375" style="61" customWidth="1"/>
    <col min="6" max="6" width="15.28515625" style="61" bestFit="1" customWidth="1"/>
    <col min="7" max="7" width="3" style="61" customWidth="1"/>
    <col min="8" max="8" width="15.28515625" style="61" bestFit="1" customWidth="1"/>
    <col min="9" max="9" width="4.42578125" style="61" customWidth="1"/>
    <col min="10" max="10" width="15.28515625" style="61" bestFit="1" customWidth="1"/>
    <col min="11" max="11" width="12.7109375" style="61" bestFit="1" customWidth="1"/>
    <col min="12" max="12" width="5.28515625" style="61" customWidth="1"/>
    <col min="13" max="13" width="10.7109375" style="61" customWidth="1"/>
    <col min="14" max="16384" width="10.7109375" style="61"/>
  </cols>
  <sheetData>
    <row r="1" spans="2:12" ht="15.75" customHeight="1" thickBot="1"/>
    <row r="2" spans="2:12" ht="18.75">
      <c r="B2" s="184"/>
      <c r="C2" s="185"/>
      <c r="D2" s="185"/>
      <c r="E2" s="185"/>
      <c r="F2" s="185"/>
      <c r="G2" s="185"/>
      <c r="H2" s="185"/>
      <c r="I2" s="185"/>
      <c r="J2" s="185"/>
      <c r="K2" s="185"/>
      <c r="L2" s="186"/>
    </row>
    <row r="3" spans="2:12" ht="18.75">
      <c r="B3" s="18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188"/>
    </row>
    <row r="4" spans="2:12" ht="18.75">
      <c r="B4" s="187"/>
      <c r="C4" s="340" t="s">
        <v>3960</v>
      </c>
      <c r="D4" s="340"/>
      <c r="E4" s="340"/>
      <c r="F4" s="340"/>
      <c r="G4" s="340"/>
      <c r="H4" s="340"/>
      <c r="I4" s="340"/>
      <c r="J4" s="340"/>
      <c r="K4" s="340"/>
      <c r="L4" s="188"/>
    </row>
    <row r="5" spans="2:12" ht="18.75">
      <c r="B5" s="187"/>
      <c r="C5" s="189"/>
      <c r="D5" s="189"/>
      <c r="E5" s="189"/>
      <c r="F5" s="189"/>
      <c r="G5" s="189"/>
      <c r="H5" s="189"/>
      <c r="I5" s="189"/>
      <c r="J5" s="189"/>
      <c r="K5" s="189"/>
      <c r="L5" s="188"/>
    </row>
    <row r="6" spans="2:12" ht="37.5">
      <c r="B6" s="187"/>
      <c r="C6" s="190"/>
      <c r="D6" s="218" t="s">
        <v>3509</v>
      </c>
      <c r="E6" s="218"/>
      <c r="F6" s="218" t="s">
        <v>3510</v>
      </c>
      <c r="G6" s="218"/>
      <c r="H6" s="218" t="s">
        <v>3511</v>
      </c>
      <c r="I6" s="218"/>
      <c r="J6" s="341" t="s">
        <v>3512</v>
      </c>
      <c r="K6" s="338"/>
      <c r="L6" s="188"/>
    </row>
    <row r="7" spans="2:12" ht="18.75">
      <c r="B7" s="187"/>
      <c r="C7" s="190" t="s">
        <v>3558</v>
      </c>
      <c r="D7" s="216">
        <v>2019</v>
      </c>
      <c r="E7" s="216"/>
      <c r="F7" s="216">
        <v>2019</v>
      </c>
      <c r="G7" s="216"/>
      <c r="H7" s="216">
        <v>2019</v>
      </c>
      <c r="I7" s="218"/>
      <c r="J7" s="216">
        <v>2019</v>
      </c>
      <c r="K7" s="162">
        <v>2018</v>
      </c>
      <c r="L7" s="188"/>
    </row>
    <row r="8" spans="2:12" ht="18.75">
      <c r="B8" s="187"/>
      <c r="C8" s="190"/>
      <c r="D8" s="192"/>
      <c r="E8" s="192"/>
      <c r="F8" s="192"/>
      <c r="G8" s="192"/>
      <c r="H8" s="192"/>
      <c r="I8" s="192"/>
      <c r="J8" s="192"/>
      <c r="K8" s="193"/>
      <c r="L8" s="194"/>
    </row>
    <row r="9" spans="2:12" ht="18.75">
      <c r="B9" s="187"/>
      <c r="C9" s="166" t="s">
        <v>3896</v>
      </c>
      <c r="D9" s="204">
        <v>8</v>
      </c>
      <c r="E9" s="204"/>
      <c r="F9" s="204">
        <v>333</v>
      </c>
      <c r="G9" s="205"/>
      <c r="H9" s="204">
        <v>331</v>
      </c>
      <c r="I9" s="204"/>
      <c r="J9" s="204">
        <f t="shared" ref="J9:J17" si="0">SUM(D9+F9+H9)</f>
        <v>672</v>
      </c>
      <c r="K9" s="221">
        <v>705</v>
      </c>
      <c r="L9" s="194"/>
    </row>
    <row r="10" spans="2:12" ht="18.75">
      <c r="B10" s="187"/>
      <c r="C10" s="166" t="s">
        <v>3897</v>
      </c>
      <c r="D10" s="204">
        <v>9306</v>
      </c>
      <c r="E10" s="204"/>
      <c r="F10" s="204">
        <v>4781</v>
      </c>
      <c r="G10" s="205"/>
      <c r="H10" s="204">
        <v>560</v>
      </c>
      <c r="I10" s="204"/>
      <c r="J10" s="204">
        <f t="shared" si="0"/>
        <v>14647</v>
      </c>
      <c r="K10" s="221">
        <v>21992</v>
      </c>
      <c r="L10" s="194"/>
    </row>
    <row r="11" spans="2:12" ht="18.75">
      <c r="B11" s="187"/>
      <c r="C11" s="166" t="s">
        <v>3851</v>
      </c>
      <c r="D11" s="204">
        <v>0</v>
      </c>
      <c r="E11" s="204"/>
      <c r="F11" s="204">
        <v>0</v>
      </c>
      <c r="G11" s="205"/>
      <c r="H11" s="204">
        <v>7</v>
      </c>
      <c r="I11" s="204"/>
      <c r="J11" s="204">
        <f t="shared" si="0"/>
        <v>7</v>
      </c>
      <c r="K11" s="221">
        <v>17</v>
      </c>
      <c r="L11" s="194"/>
    </row>
    <row r="12" spans="2:12" ht="18.75">
      <c r="B12" s="187"/>
      <c r="C12" s="166" t="s">
        <v>3898</v>
      </c>
      <c r="D12" s="204">
        <v>10798</v>
      </c>
      <c r="E12" s="204"/>
      <c r="F12" s="204">
        <v>2495</v>
      </c>
      <c r="G12" s="205"/>
      <c r="H12" s="204">
        <v>1010</v>
      </c>
      <c r="I12" s="204"/>
      <c r="J12" s="204">
        <f t="shared" si="0"/>
        <v>14303</v>
      </c>
      <c r="K12" s="221">
        <v>13121</v>
      </c>
      <c r="L12" s="194"/>
    </row>
    <row r="13" spans="2:12" ht="18.75">
      <c r="B13" s="187"/>
      <c r="C13" s="166" t="s">
        <v>3852</v>
      </c>
      <c r="D13" s="204">
        <v>22428</v>
      </c>
      <c r="E13" s="204"/>
      <c r="F13" s="204">
        <v>358</v>
      </c>
      <c r="G13" s="205"/>
      <c r="H13" s="204">
        <v>614</v>
      </c>
      <c r="I13" s="204"/>
      <c r="J13" s="204">
        <f t="shared" si="0"/>
        <v>23400</v>
      </c>
      <c r="K13" s="221">
        <v>16870</v>
      </c>
      <c r="L13" s="194"/>
    </row>
    <row r="14" spans="2:12" ht="18.75">
      <c r="B14" s="187"/>
      <c r="C14" s="166" t="s">
        <v>3899</v>
      </c>
      <c r="D14" s="204">
        <v>0</v>
      </c>
      <c r="E14" s="204"/>
      <c r="F14" s="204">
        <v>0</v>
      </c>
      <c r="G14" s="205"/>
      <c r="H14" s="204">
        <v>7</v>
      </c>
      <c r="I14" s="204"/>
      <c r="J14" s="204">
        <f t="shared" si="0"/>
        <v>7</v>
      </c>
      <c r="K14" s="221">
        <v>5</v>
      </c>
      <c r="L14" s="194"/>
    </row>
    <row r="15" spans="2:12" ht="18.75">
      <c r="B15" s="187"/>
      <c r="C15" s="166" t="s">
        <v>3900</v>
      </c>
      <c r="D15" s="204">
        <v>454984</v>
      </c>
      <c r="E15" s="204"/>
      <c r="F15" s="204">
        <v>805747</v>
      </c>
      <c r="G15" s="205"/>
      <c r="H15" s="204">
        <v>197166</v>
      </c>
      <c r="I15" s="204"/>
      <c r="J15" s="204">
        <f t="shared" si="0"/>
        <v>1457897</v>
      </c>
      <c r="K15" s="221">
        <v>687024</v>
      </c>
      <c r="L15" s="194"/>
    </row>
    <row r="16" spans="2:12" ht="15.75" customHeight="1" thickBot="1">
      <c r="B16" s="187"/>
      <c r="C16" s="166" t="s">
        <v>3901</v>
      </c>
      <c r="D16" s="212">
        <v>229376</v>
      </c>
      <c r="E16" s="204"/>
      <c r="F16" s="212">
        <v>190830</v>
      </c>
      <c r="G16" s="205"/>
      <c r="H16" s="212">
        <v>21640</v>
      </c>
      <c r="I16" s="204"/>
      <c r="J16" s="212">
        <f t="shared" si="0"/>
        <v>441846</v>
      </c>
      <c r="K16" s="222">
        <v>377734</v>
      </c>
      <c r="L16" s="194"/>
    </row>
    <row r="17" spans="2:12" ht="18.75">
      <c r="B17" s="187"/>
      <c r="C17" s="195" t="s">
        <v>3902</v>
      </c>
      <c r="D17" s="196">
        <f>SUM(D9:D16)</f>
        <v>726900</v>
      </c>
      <c r="E17" s="197"/>
      <c r="F17" s="196">
        <f>SUM(F9:F16)</f>
        <v>1004544</v>
      </c>
      <c r="G17" s="197"/>
      <c r="H17" s="196">
        <f>SUM(H9:H16)</f>
        <v>221335</v>
      </c>
      <c r="I17" s="197"/>
      <c r="J17" s="196">
        <f t="shared" si="0"/>
        <v>1952779</v>
      </c>
      <c r="K17" s="198">
        <v>1117468</v>
      </c>
      <c r="L17" s="194"/>
    </row>
    <row r="18" spans="2:12" ht="15.75" customHeight="1" thickBot="1">
      <c r="B18" s="199"/>
      <c r="C18" s="200"/>
      <c r="D18" s="201"/>
      <c r="E18" s="201"/>
      <c r="F18" s="201"/>
      <c r="G18" s="201"/>
      <c r="H18" s="201"/>
      <c r="I18" s="201"/>
      <c r="J18" s="201"/>
      <c r="K18" s="201"/>
      <c r="L18" s="202"/>
    </row>
  </sheetData>
  <mergeCells count="3">
    <mergeCell ref="J6:K6"/>
    <mergeCell ref="C3:K3"/>
    <mergeCell ref="C4:K4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showGridLines="0" zoomScaleNormal="100" workbookViewId="0"/>
  </sheetViews>
  <sheetFormatPr defaultColWidth="9.140625" defaultRowHeight="18.75"/>
  <cols>
    <col min="1" max="1" width="6.85546875" style="232" customWidth="1"/>
    <col min="2" max="2" width="5.28515625" style="232" customWidth="1"/>
    <col min="3" max="3" width="74.28515625" style="232" customWidth="1"/>
    <col min="4" max="4" width="2.7109375" style="232" customWidth="1"/>
    <col min="5" max="5" width="14.5703125" style="232" bestFit="1" customWidth="1"/>
    <col min="6" max="6" width="2.7109375" style="232" customWidth="1"/>
    <col min="7" max="7" width="14.5703125" style="232" bestFit="1" customWidth="1"/>
    <col min="8" max="8" width="2.7109375" style="232" customWidth="1"/>
    <col min="9" max="9" width="13.42578125" style="232" bestFit="1" customWidth="1"/>
    <col min="10" max="10" width="2.7109375" style="232" customWidth="1"/>
    <col min="11" max="12" width="14.5703125" style="232" bestFit="1" customWidth="1"/>
    <col min="13" max="13" width="5.28515625" style="232" customWidth="1"/>
    <col min="14" max="14" width="9.140625" style="232" customWidth="1"/>
    <col min="15" max="15" width="17.28515625" style="232" bestFit="1" customWidth="1"/>
    <col min="16" max="16" width="9.140625" style="232" customWidth="1"/>
    <col min="17" max="17" width="15.5703125" style="232" bestFit="1" customWidth="1"/>
    <col min="18" max="18" width="9.140625" style="232" customWidth="1"/>
    <col min="19" max="19" width="15.5703125" style="232" bestFit="1" customWidth="1"/>
    <col min="20" max="20" width="9.140625" style="232" customWidth="1"/>
    <col min="21" max="16384" width="9.140625" style="232"/>
  </cols>
  <sheetData>
    <row r="1" spans="2:17" ht="15.75" customHeight="1" thickBot="1"/>
    <row r="2" spans="2:17">
      <c r="B2" s="233"/>
      <c r="C2" s="234"/>
      <c r="D2" s="234"/>
      <c r="E2" s="347"/>
      <c r="F2" s="348"/>
      <c r="G2" s="348"/>
      <c r="H2" s="348"/>
      <c r="I2" s="348"/>
      <c r="J2" s="348"/>
      <c r="K2" s="348"/>
      <c r="L2" s="235"/>
      <c r="M2" s="236"/>
    </row>
    <row r="3" spans="2:17">
      <c r="B3" s="237"/>
      <c r="C3" s="339" t="s">
        <v>0</v>
      </c>
      <c r="D3" s="339"/>
      <c r="E3" s="339"/>
      <c r="F3" s="339"/>
      <c r="G3" s="339"/>
      <c r="H3" s="339"/>
      <c r="I3" s="339"/>
      <c r="J3" s="339"/>
      <c r="K3" s="339"/>
      <c r="L3" s="238"/>
      <c r="M3" s="239"/>
    </row>
    <row r="4" spans="2:17">
      <c r="B4" s="237"/>
      <c r="C4" s="340" t="s">
        <v>4057</v>
      </c>
      <c r="D4" s="340"/>
      <c r="E4" s="340"/>
      <c r="F4" s="340"/>
      <c r="G4" s="340"/>
      <c r="H4" s="340"/>
      <c r="I4" s="340"/>
      <c r="J4" s="340"/>
      <c r="K4" s="340"/>
      <c r="L4" s="238"/>
      <c r="M4" s="239"/>
    </row>
    <row r="5" spans="2:17">
      <c r="B5" s="237"/>
      <c r="C5" s="240"/>
      <c r="D5" s="240"/>
      <c r="E5" s="238"/>
      <c r="F5" s="241"/>
      <c r="G5" s="241"/>
      <c r="H5" s="241"/>
      <c r="I5" s="241"/>
      <c r="J5" s="241"/>
      <c r="K5" s="241"/>
      <c r="L5" s="238"/>
      <c r="M5" s="239"/>
    </row>
    <row r="6" spans="2:17">
      <c r="B6" s="237"/>
      <c r="C6" s="253"/>
      <c r="D6" s="254"/>
      <c r="E6" s="255" t="s">
        <v>3509</v>
      </c>
      <c r="F6" s="255"/>
      <c r="G6" s="255" t="s">
        <v>3510</v>
      </c>
      <c r="H6" s="255"/>
      <c r="I6" s="255" t="s">
        <v>3511</v>
      </c>
      <c r="J6" s="255"/>
      <c r="K6" s="349" t="s">
        <v>3512</v>
      </c>
      <c r="L6" s="350"/>
      <c r="M6" s="239"/>
    </row>
    <row r="7" spans="2:17" s="244" customFormat="1">
      <c r="B7" s="242"/>
      <c r="C7" s="253" t="s">
        <v>3903</v>
      </c>
      <c r="D7" s="256"/>
      <c r="E7" s="257">
        <v>2019</v>
      </c>
      <c r="F7" s="257"/>
      <c r="G7" s="257">
        <v>2019</v>
      </c>
      <c r="H7" s="257"/>
      <c r="I7" s="257">
        <v>2019</v>
      </c>
      <c r="J7" s="257"/>
      <c r="K7" s="257">
        <v>2019</v>
      </c>
      <c r="L7" s="257">
        <v>2018</v>
      </c>
      <c r="M7" s="243"/>
    </row>
    <row r="8" spans="2:17" s="244" customFormat="1">
      <c r="B8" s="242"/>
      <c r="C8" s="253"/>
      <c r="D8" s="256"/>
      <c r="E8" s="257"/>
      <c r="F8" s="257"/>
      <c r="G8" s="257"/>
      <c r="H8" s="257"/>
      <c r="I8" s="257"/>
      <c r="J8" s="257"/>
      <c r="K8" s="257"/>
      <c r="L8" s="257"/>
      <c r="M8" s="243"/>
    </row>
    <row r="9" spans="2:17" s="244" customFormat="1" ht="37.5">
      <c r="B9" s="242"/>
      <c r="C9" s="260" t="s">
        <v>4054</v>
      </c>
      <c r="D9" s="256"/>
      <c r="E9" s="259">
        <f>VLOOKUP("*2.3.7.0.0.00.00*",Base_BP!$C$8:$S$2000,3,0)/1000000</f>
        <v>-3005989.29659941</v>
      </c>
      <c r="F9" s="259"/>
      <c r="G9" s="259">
        <f>VLOOKUP("*2.3.7.0.0.00.00*",Base_BP!$C$8:$S$2000,7,0)/1000000</f>
        <v>-1547122.31929122</v>
      </c>
      <c r="H9" s="259"/>
      <c r="I9" s="259">
        <f>VLOOKUP("*2.3.7.0.0.00.00*",Base_BP!$C$8:$S$2000,11,0)/1000000</f>
        <v>269039.17011181999</v>
      </c>
      <c r="J9" s="259"/>
      <c r="K9" s="259">
        <f t="shared" ref="K9:K14" si="0">E9+G9+I9</f>
        <v>-4284072.4457788095</v>
      </c>
      <c r="L9" s="259">
        <v>-3378859.0811247402</v>
      </c>
      <c r="M9" s="243"/>
    </row>
    <row r="10" spans="2:17" s="281" customFormat="1" ht="37.5">
      <c r="B10" s="320"/>
      <c r="C10" s="321" t="s">
        <v>4044</v>
      </c>
      <c r="D10" s="260"/>
      <c r="E10" s="261">
        <f>'Q69'!D19</f>
        <v>-792950.07744983002</v>
      </c>
      <c r="F10" s="261"/>
      <c r="G10" s="261">
        <f>'Q69'!F19</f>
        <v>508932.01524758933</v>
      </c>
      <c r="H10" s="261"/>
      <c r="I10" s="261">
        <f>'Q69'!H19</f>
        <v>68263.547986849939</v>
      </c>
      <c r="J10" s="261"/>
      <c r="K10" s="261">
        <f t="shared" si="0"/>
        <v>-215754.51421539075</v>
      </c>
      <c r="L10" s="261">
        <f>'Q69'!K19</f>
        <v>-62970.425950959558</v>
      </c>
      <c r="M10" s="322"/>
    </row>
    <row r="11" spans="2:17" s="281" customFormat="1" ht="37.5">
      <c r="B11" s="320"/>
      <c r="C11" s="321" t="s">
        <v>4055</v>
      </c>
      <c r="D11" s="260"/>
      <c r="E11" s="261">
        <f>SUM(E12:E14)</f>
        <v>42203.729764940006</v>
      </c>
      <c r="F11" s="261"/>
      <c r="G11" s="261">
        <f>SUM(G12:G14)</f>
        <v>9185.4025076200014</v>
      </c>
      <c r="H11" s="261"/>
      <c r="I11" s="261">
        <f>SUM(I12:I14)</f>
        <v>2290.5694893100008</v>
      </c>
      <c r="J11" s="261"/>
      <c r="K11" s="261">
        <f t="shared" si="0"/>
        <v>53679.701761870005</v>
      </c>
      <c r="L11" s="261">
        <f>SUM(L12:L14)</f>
        <v>41064.503742699999</v>
      </c>
      <c r="M11" s="322"/>
    </row>
    <row r="12" spans="2:17" s="315" customFormat="1">
      <c r="B12" s="237"/>
      <c r="C12" s="319" t="s">
        <v>3498</v>
      </c>
      <c r="D12" s="258"/>
      <c r="E12" s="259">
        <f>VLOOKUP("*2.3.1.0.0.00.00*",Base_BP!$C$8:$S$2000,4,0)/1000000</f>
        <v>39779.440031050006</v>
      </c>
      <c r="F12" s="259"/>
      <c r="G12" s="259">
        <f>VLOOKUP("*2.3.1.0.0.00.00*",Base_BP!$C$8:$S$2000,8,0)/1000000</f>
        <v>9198.9790587000007</v>
      </c>
      <c r="H12" s="259"/>
      <c r="I12" s="259">
        <f>VLOOKUP("*2.3.1.0.0.00.00*",Base_BP!$C$8:$S$2000,12,0)/1000000</f>
        <v>1537.4398234700009</v>
      </c>
      <c r="J12" s="259"/>
      <c r="K12" s="259">
        <f t="shared" si="0"/>
        <v>50515.858913220007</v>
      </c>
      <c r="L12" s="259">
        <v>37952.115801970001</v>
      </c>
      <c r="M12" s="239"/>
      <c r="O12" s="323"/>
      <c r="Q12" s="312"/>
    </row>
    <row r="13" spans="2:17" s="315" customFormat="1">
      <c r="B13" s="237"/>
      <c r="C13" s="319" t="s">
        <v>3521</v>
      </c>
      <c r="D13" s="258"/>
      <c r="E13" s="259">
        <f>VLOOKUP("*2.3.2.0.0.00.00*",Base_BP!$C$8:$S$2000,4,0)/1000000</f>
        <v>1513.6782783599999</v>
      </c>
      <c r="F13" s="259"/>
      <c r="G13" s="259">
        <f>VLOOKUP("*2.3.2.0.0.00.00*",Base_BP!$C$8:$S$2000,8,0)/1000000</f>
        <v>0</v>
      </c>
      <c r="H13" s="259"/>
      <c r="I13" s="259">
        <f>VLOOKUP("*2.3.2.0.0.00.00*",Base_BP!$C$8:$S$2000,12,0)/1000000</f>
        <v>633.15174313</v>
      </c>
      <c r="J13" s="259"/>
      <c r="K13" s="259">
        <f t="shared" si="0"/>
        <v>2146.83002149</v>
      </c>
      <c r="L13" s="259">
        <v>2045.7859809799991</v>
      </c>
      <c r="M13" s="239"/>
      <c r="O13" s="323"/>
      <c r="Q13" s="312"/>
    </row>
    <row r="14" spans="2:17" s="315" customFormat="1">
      <c r="B14" s="237"/>
      <c r="C14" s="319" t="s">
        <v>4056</v>
      </c>
      <c r="D14" s="258"/>
      <c r="E14" s="259">
        <f>VLOOKUP("*2.3.3.0.0.00.00*",Base_BP!$C$8:$S$2000,4,0)/1000000+VLOOKUP("*2.3.4.0.0.00.00*",Base_BP!$C$8:$S$2000,4,0)/1000000+VLOOKUP("*2.3.5.0.0.00.00*",Base_BP!$C$8:$S$2000,4,0)/1000000+VLOOKUP("*2.3.6.0.0.00.00*",Base_BP!$C$8:$S$2000,4,0)/1000000+VLOOKUP("*2.3.9.0.0.00.00*",Base_BP!$C$8:$S$2000,4,0)/1000000</f>
        <v>910.61145553000006</v>
      </c>
      <c r="F14" s="259"/>
      <c r="G14" s="259">
        <f>VLOOKUP("*2.3.3.0.0.00.00*",Base_BP!$C$8:$S$2000,8,0)/1000000+VLOOKUP("*2.3.4.0.0.00.00*",Base_BP!$C$8:$S$2000,8,0)/1000000+VLOOKUP("*2.3.5.0.0.00.00*",Base_BP!$C$8:$S$2000,8,0)/1000000+VLOOKUP("*2.3.6.0.0.00.00*",Base_BP!$C$8:$S$2000,8,0)/1000000+VLOOKUP("*2.3.9.0.0.00.00*",Base_BP!$C$8:$S$2000,8,0)/1000000</f>
        <v>-13.57655107999998</v>
      </c>
      <c r="H14" s="259"/>
      <c r="I14" s="259">
        <f>VLOOKUP("*2.3.3.0.0.00.00*",Base_BP!$C$8:$S$2000,12,0)/1000000+VLOOKUP("*2.3.4.0.0.00.00*",Base_BP!$C$8:$S$2000,12,0)/1000000+VLOOKUP("*2.3.5.0.0.00.00*",Base_BP!$C$8:$S$2000,12,0)/1000000+VLOOKUP("*2.3.6.0.0.00.00*",Base_BP!$C$8:$S$2000,12,0)/1000000+VLOOKUP("*2.3.9.0.0.00.00*",Base_BP!$C$8:$S$2000,12,0)/1000000</f>
        <v>119.97792271</v>
      </c>
      <c r="J14" s="259"/>
      <c r="K14" s="259">
        <f t="shared" si="0"/>
        <v>1017.0128271600001</v>
      </c>
      <c r="L14" s="259">
        <v>1066.6019597500006</v>
      </c>
      <c r="M14" s="239"/>
      <c r="O14" s="323"/>
      <c r="Q14" s="312"/>
    </row>
    <row r="15" spans="2:17">
      <c r="B15" s="237"/>
      <c r="C15" s="260" t="s">
        <v>4047</v>
      </c>
      <c r="D15" s="260"/>
      <c r="E15" s="247">
        <f>E9+E10+E11</f>
        <v>-3756735.6442842996</v>
      </c>
      <c r="F15" s="261"/>
      <c r="G15" s="247">
        <f>G9+G10+G11</f>
        <v>-1029004.9015360107</v>
      </c>
      <c r="H15" s="261"/>
      <c r="I15" s="247">
        <f>I9+I10+I11</f>
        <v>339593.28758797992</v>
      </c>
      <c r="J15" s="261"/>
      <c r="K15" s="247">
        <f>K9+K10+K11</f>
        <v>-4446147.2582323309</v>
      </c>
      <c r="L15" s="247">
        <f>L9+L10+L11</f>
        <v>-3400765.003333</v>
      </c>
      <c r="M15" s="239"/>
    </row>
    <row r="16" spans="2:17" ht="15.75" customHeight="1" thickBot="1">
      <c r="B16" s="248"/>
      <c r="C16" s="249"/>
      <c r="D16" s="249"/>
      <c r="E16" s="250"/>
      <c r="F16" s="250"/>
      <c r="G16" s="250"/>
      <c r="H16" s="250"/>
      <c r="I16" s="250"/>
      <c r="J16" s="250"/>
      <c r="K16" s="250"/>
      <c r="L16" s="250"/>
      <c r="M16" s="251"/>
    </row>
    <row r="17" spans="2:19" s="245" customFormat="1" ht="11.25" customHeight="1">
      <c r="B17" s="351" t="s">
        <v>3904</v>
      </c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</row>
    <row r="18" spans="2:19" ht="28.5" customHeight="1">
      <c r="C18" s="345"/>
      <c r="D18" s="346"/>
      <c r="E18" s="346"/>
      <c r="F18" s="346"/>
      <c r="G18" s="346"/>
      <c r="H18" s="346"/>
      <c r="I18" s="346"/>
      <c r="J18" s="346"/>
      <c r="K18" s="346"/>
      <c r="L18" s="346"/>
    </row>
    <row r="23" spans="2:19">
      <c r="O23" s="252"/>
      <c r="Q23" s="252"/>
      <c r="S23" s="252"/>
    </row>
    <row r="24" spans="2:19">
      <c r="O24" s="252"/>
      <c r="Q24" s="252"/>
      <c r="S24" s="252"/>
    </row>
    <row r="25" spans="2:19">
      <c r="C25" s="252"/>
      <c r="D25" s="252"/>
      <c r="O25" s="252"/>
      <c r="Q25" s="252"/>
      <c r="S25" s="252"/>
    </row>
    <row r="26" spans="2:19">
      <c r="C26" s="252"/>
      <c r="D26" s="252"/>
      <c r="O26" s="252"/>
      <c r="Q26" s="252"/>
      <c r="S26" s="252"/>
    </row>
    <row r="27" spans="2:19">
      <c r="C27" s="252"/>
      <c r="D27" s="252"/>
      <c r="O27" s="252"/>
      <c r="Q27" s="252"/>
      <c r="S27" s="252"/>
    </row>
    <row r="28" spans="2:19">
      <c r="C28" s="252"/>
      <c r="D28" s="252"/>
      <c r="Q28" s="252"/>
      <c r="S28" s="252"/>
    </row>
    <row r="29" spans="2:19">
      <c r="C29" s="252"/>
      <c r="D29" s="252"/>
      <c r="O29" s="252"/>
      <c r="Q29" s="252"/>
      <c r="S29" s="252"/>
    </row>
    <row r="30" spans="2:19">
      <c r="C30" s="252"/>
      <c r="D30" s="252"/>
      <c r="O30" s="252"/>
      <c r="Q30" s="252"/>
      <c r="S30" s="252"/>
    </row>
    <row r="31" spans="2:19">
      <c r="O31" s="252"/>
      <c r="Q31" s="252"/>
      <c r="S31" s="252"/>
    </row>
  </sheetData>
  <mergeCells count="6">
    <mergeCell ref="C18:L18"/>
    <mergeCell ref="E2:K2"/>
    <mergeCell ref="K6:L6"/>
    <mergeCell ref="C3:K3"/>
    <mergeCell ref="C4:K4"/>
    <mergeCell ref="B17:M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workbookViewId="0"/>
  </sheetViews>
  <sheetFormatPr defaultColWidth="9.140625" defaultRowHeight="18.75"/>
  <cols>
    <col min="1" max="1" width="6.85546875" style="232" customWidth="1"/>
    <col min="2" max="2" width="5.28515625" style="232" customWidth="1"/>
    <col min="3" max="3" width="58.85546875" style="232" customWidth="1"/>
    <col min="4" max="4" width="14.5703125" style="232" bestFit="1" customWidth="1"/>
    <col min="5" max="5" width="2.7109375" style="232" customWidth="1"/>
    <col min="6" max="6" width="14.5703125" style="232" bestFit="1" customWidth="1"/>
    <col min="7" max="7" width="2.7109375" style="232" customWidth="1"/>
    <col min="8" max="8" width="16.7109375" style="232" customWidth="1"/>
    <col min="9" max="9" width="2.7109375" style="232" customWidth="1"/>
    <col min="10" max="11" width="14.5703125" style="232" bestFit="1" customWidth="1"/>
    <col min="12" max="12" width="5.28515625" style="232" customWidth="1"/>
    <col min="13" max="13" width="9.140625" style="232" customWidth="1"/>
    <col min="14" max="15" width="12.28515625" style="232" bestFit="1" customWidth="1"/>
    <col min="16" max="16" width="16.5703125" style="232" bestFit="1" customWidth="1"/>
    <col min="17" max="17" width="9.140625" style="232" customWidth="1"/>
    <col min="18" max="16384" width="9.140625" style="232"/>
  </cols>
  <sheetData>
    <row r="1" spans="2:16" ht="12.75" customHeight="1" thickBot="1"/>
    <row r="2" spans="2:16">
      <c r="B2" s="262"/>
      <c r="C2" s="263"/>
      <c r="D2" s="263"/>
      <c r="E2" s="263"/>
      <c r="F2" s="263"/>
      <c r="G2" s="263"/>
      <c r="H2" s="263"/>
      <c r="I2" s="263"/>
      <c r="J2" s="263"/>
      <c r="K2" s="263"/>
      <c r="L2" s="264"/>
    </row>
    <row r="3" spans="2:16">
      <c r="B3" s="265"/>
      <c r="C3" s="352" t="s">
        <v>0</v>
      </c>
      <c r="D3" s="352"/>
      <c r="E3" s="352"/>
      <c r="F3" s="352"/>
      <c r="G3" s="352"/>
      <c r="H3" s="352"/>
      <c r="I3" s="352"/>
      <c r="J3" s="352"/>
      <c r="K3" s="352"/>
      <c r="L3" s="266"/>
    </row>
    <row r="4" spans="2:16" ht="12" customHeight="1">
      <c r="B4" s="265"/>
      <c r="C4" s="353" t="s">
        <v>4053</v>
      </c>
      <c r="D4" s="354"/>
      <c r="E4" s="354"/>
      <c r="F4" s="354"/>
      <c r="G4" s="354"/>
      <c r="H4" s="354"/>
      <c r="I4" s="354"/>
      <c r="J4" s="354"/>
      <c r="K4" s="354"/>
      <c r="L4" s="266"/>
    </row>
    <row r="5" spans="2:16">
      <c r="B5" s="265"/>
      <c r="C5" s="267"/>
      <c r="D5" s="353"/>
      <c r="E5" s="354"/>
      <c r="F5" s="354"/>
      <c r="G5" s="354"/>
      <c r="H5" s="354"/>
      <c r="I5" s="354"/>
      <c r="J5" s="354"/>
      <c r="K5" s="268"/>
      <c r="L5" s="266"/>
    </row>
    <row r="6" spans="2:16">
      <c r="B6" s="265"/>
      <c r="C6" s="269"/>
      <c r="D6" s="268" t="s">
        <v>3509</v>
      </c>
      <c r="E6" s="269"/>
      <c r="F6" s="268" t="s">
        <v>3510</v>
      </c>
      <c r="G6" s="269"/>
      <c r="H6" s="268" t="s">
        <v>3511</v>
      </c>
      <c r="I6" s="269"/>
      <c r="J6" s="353" t="s">
        <v>3512</v>
      </c>
      <c r="K6" s="354"/>
      <c r="L6" s="266"/>
    </row>
    <row r="7" spans="2:16">
      <c r="B7" s="265"/>
      <c r="C7" s="270"/>
      <c r="D7" s="271">
        <v>2019</v>
      </c>
      <c r="E7" s="271"/>
      <c r="F7" s="271">
        <v>2019</v>
      </c>
      <c r="G7" s="271"/>
      <c r="H7" s="271">
        <v>2019</v>
      </c>
      <c r="I7" s="268"/>
      <c r="J7" s="271">
        <v>2019</v>
      </c>
      <c r="K7" s="271">
        <v>2018</v>
      </c>
      <c r="L7" s="266"/>
    </row>
    <row r="8" spans="2:16">
      <c r="B8" s="265"/>
      <c r="C8" s="267" t="s">
        <v>3457</v>
      </c>
      <c r="D8" s="272"/>
      <c r="E8" s="272"/>
      <c r="F8" s="272"/>
      <c r="G8" s="272"/>
      <c r="H8" s="272"/>
      <c r="I8" s="272"/>
      <c r="J8" s="272"/>
      <c r="K8" s="272"/>
      <c r="L8" s="266"/>
      <c r="P8" s="252"/>
    </row>
    <row r="9" spans="2:16">
      <c r="B9" s="265"/>
      <c r="C9" s="273" t="s">
        <v>3460</v>
      </c>
      <c r="D9" s="246">
        <f>-VLOOKUP("*1.1.0.0.0.00.00*",Base_BP!$C$8:$S$2000,4,0)/1000000</f>
        <v>-222681.0672860303</v>
      </c>
      <c r="E9" s="274"/>
      <c r="F9" s="246">
        <f>-VLOOKUP("*1.1.0.0.0.00.00*",Base_BP!$C$8:$S$2000,8,0)/1000000</f>
        <v>-16801.57515819995</v>
      </c>
      <c r="G9" s="274"/>
      <c r="H9" s="246">
        <f>-VLOOKUP("*1.1.0.0.0.00.00*",Base_BP!$C$8:$S$2000,12,0)/1000000</f>
        <v>-8472.1282617299803</v>
      </c>
      <c r="I9" s="274"/>
      <c r="J9" s="274">
        <f>D9+F9+H9</f>
        <v>-247954.77070596025</v>
      </c>
      <c r="K9" s="274">
        <v>-200410.8005760602</v>
      </c>
      <c r="L9" s="275"/>
      <c r="P9" s="252"/>
    </row>
    <row r="10" spans="2:16">
      <c r="B10" s="265"/>
      <c r="C10" s="273" t="s">
        <v>3478</v>
      </c>
      <c r="D10" s="246">
        <f>-VLOOKUP("*1.2.0.0.0.00.00*",Base_BP!$C$8:$S$2000,4,0)/1000000</f>
        <v>-869333.4606369097</v>
      </c>
      <c r="E10" s="274"/>
      <c r="F10" s="246">
        <f>-VLOOKUP("*1.2.0.0.0.00.00*",Base_BP!$C$8:$S$2000,8,0)/1000000</f>
        <v>-16842.761863950069</v>
      </c>
      <c r="G10" s="274"/>
      <c r="H10" s="246">
        <f>-VLOOKUP("*1.2.0.0.0.00.00*",Base_BP!$C$8:$S$2000,12,0)/1000000</f>
        <v>-15444.35988130005</v>
      </c>
      <c r="I10" s="274"/>
      <c r="J10" s="274">
        <f>D10+F10+H10</f>
        <v>-901620.58238215977</v>
      </c>
      <c r="K10" s="274">
        <v>-878036.13874187996</v>
      </c>
      <c r="L10" s="275"/>
      <c r="P10" s="252"/>
    </row>
    <row r="11" spans="2:16" s="281" customFormat="1">
      <c r="B11" s="276"/>
      <c r="C11" s="277" t="s">
        <v>3905</v>
      </c>
      <c r="D11" s="278">
        <f>SUM(D9:D10)</f>
        <v>-1092014.52792294</v>
      </c>
      <c r="E11" s="279"/>
      <c r="F11" s="278">
        <f>SUM(F9:F10)</f>
        <v>-33644.337022150023</v>
      </c>
      <c r="G11" s="279"/>
      <c r="H11" s="278">
        <f>SUM(H9:H10)</f>
        <v>-23916.48814303003</v>
      </c>
      <c r="I11" s="279"/>
      <c r="J11" s="278">
        <f>D11+F11+H11</f>
        <v>-1149575.35308812</v>
      </c>
      <c r="K11" s="278">
        <f>SUM(K9:K10)</f>
        <v>-1078446.9393179403</v>
      </c>
      <c r="L11" s="280"/>
      <c r="P11" s="282"/>
    </row>
    <row r="12" spans="2:16">
      <c r="B12" s="265"/>
      <c r="C12" s="283"/>
      <c r="D12" s="274"/>
      <c r="E12" s="274"/>
      <c r="F12" s="274"/>
      <c r="G12" s="274"/>
      <c r="H12" s="274"/>
      <c r="I12" s="274"/>
      <c r="J12" s="274"/>
      <c r="K12" s="274"/>
      <c r="L12" s="275"/>
      <c r="P12" s="252"/>
    </row>
    <row r="13" spans="2:16">
      <c r="B13" s="265"/>
      <c r="C13" s="267" t="s">
        <v>3906</v>
      </c>
      <c r="D13" s="274"/>
      <c r="E13" s="274"/>
      <c r="F13" s="274"/>
      <c r="G13" s="274"/>
      <c r="H13" s="284"/>
      <c r="I13" s="274"/>
      <c r="J13" s="274"/>
      <c r="K13" s="274"/>
      <c r="L13" s="275"/>
      <c r="P13" s="252"/>
    </row>
    <row r="14" spans="2:16">
      <c r="B14" s="265"/>
      <c r="C14" s="273" t="s">
        <v>3907</v>
      </c>
      <c r="D14" s="246">
        <f>-VLOOKUP("*2.1.0.0.0.00.00*",Base_BP!$C$8:$S$2000,4,0)/1000000</f>
        <v>-222388.61198731008</v>
      </c>
      <c r="E14" s="274"/>
      <c r="F14" s="246">
        <f>-VLOOKUP("*2.1.0.0.0.00.00*",Base_BP!$C$8:$S$2000,8,0)/1000000</f>
        <v>-86174.999361709968</v>
      </c>
      <c r="G14" s="274"/>
      <c r="H14" s="246">
        <f>-VLOOKUP("*2.1.0.0.0.00.00*",Base_BP!$C$8:$S$2000,12,0)/1000000</f>
        <v>-17967.610115029998</v>
      </c>
      <c r="I14" s="274"/>
      <c r="J14" s="274">
        <f t="shared" ref="J14:J20" si="0">D14+F14+H14</f>
        <v>-326531.22146405006</v>
      </c>
      <c r="K14" s="274">
        <v>-208646.62114674991</v>
      </c>
      <c r="L14" s="275"/>
      <c r="P14" s="252"/>
    </row>
    <row r="15" spans="2:16">
      <c r="B15" s="265"/>
      <c r="C15" s="273" t="s">
        <v>3479</v>
      </c>
      <c r="D15" s="246">
        <f>-VLOOKUP("*2.2.0.0.0.00.00*",Base_BP!$C$8:$S$2000,4,0)/1000000</f>
        <v>-76675.838485799803</v>
      </c>
      <c r="E15" s="274"/>
      <c r="F15" s="246">
        <f>-VLOOKUP("*2.2.0.0.0.00.00*",Base_BP!$C$8:$S$2000,8,0)/1000000</f>
        <v>-456401.35290802945</v>
      </c>
      <c r="G15" s="274"/>
      <c r="H15" s="246">
        <f>-VLOOKUP("*2.2.0.0.0.00.00*",Base_BP!$C$8:$S$2000,12,0)/1000000</f>
        <v>-74212.426014849974</v>
      </c>
      <c r="I15" s="274"/>
      <c r="J15" s="274">
        <f t="shared" si="0"/>
        <v>-607289.61740867933</v>
      </c>
      <c r="K15" s="274">
        <v>-806829.89222023077</v>
      </c>
      <c r="L15" s="275"/>
      <c r="P15" s="252"/>
    </row>
    <row r="16" spans="2:16">
      <c r="B16" s="265"/>
      <c r="C16" s="277" t="s">
        <v>4050</v>
      </c>
      <c r="D16" s="278">
        <f>SUM(D14:D15)</f>
        <v>-299064.4504731099</v>
      </c>
      <c r="E16" s="279"/>
      <c r="F16" s="278">
        <f>SUM(F14:F15)</f>
        <v>-542576.35226973938</v>
      </c>
      <c r="G16" s="279"/>
      <c r="H16" s="278">
        <f>SUM(H14:H15)</f>
        <v>-92180.036129879969</v>
      </c>
      <c r="I16" s="279"/>
      <c r="J16" s="278">
        <f t="shared" si="0"/>
        <v>-933820.83887272933</v>
      </c>
      <c r="K16" s="278">
        <f>SUM(K14:K15)</f>
        <v>-1015476.5133669807</v>
      </c>
      <c r="L16" s="275"/>
      <c r="N16" s="299"/>
      <c r="P16" s="252"/>
    </row>
    <row r="17" spans="2:16" s="309" customFormat="1">
      <c r="B17" s="265"/>
      <c r="C17" s="277"/>
      <c r="D17" s="314"/>
      <c r="E17" s="279"/>
      <c r="F17" s="314"/>
      <c r="G17" s="279"/>
      <c r="H17" s="314"/>
      <c r="I17" s="279"/>
      <c r="J17" s="314"/>
      <c r="K17" s="314"/>
      <c r="L17" s="275"/>
      <c r="P17" s="252"/>
    </row>
    <row r="18" spans="2:16" s="309" customFormat="1">
      <c r="B18" s="265"/>
      <c r="C18" s="277" t="s">
        <v>4048</v>
      </c>
      <c r="D18" s="314">
        <f>Base_BP!E724/1000000</f>
        <v>-2961388.9121268196</v>
      </c>
      <c r="E18" s="279"/>
      <c r="F18" s="314">
        <f>Base_BP!I724/1000000</f>
        <v>-1500956.3226294098</v>
      </c>
      <c r="G18" s="279"/>
      <c r="H18" s="314">
        <f>Base_BP!M724/1000000</f>
        <v>329601.89000369998</v>
      </c>
      <c r="I18" s="279"/>
      <c r="J18" s="279">
        <f t="shared" si="0"/>
        <v>-4132743.3447525296</v>
      </c>
      <c r="K18" s="314">
        <v>-3202739.1927304799</v>
      </c>
      <c r="L18" s="275"/>
      <c r="P18" s="252"/>
    </row>
    <row r="19" spans="2:16" ht="33" customHeight="1">
      <c r="B19" s="265"/>
      <c r="C19" s="273" t="s">
        <v>4044</v>
      </c>
      <c r="D19" s="279">
        <f>D11-D16</f>
        <v>-792950.07744983002</v>
      </c>
      <c r="E19" s="279"/>
      <c r="F19" s="279">
        <f>F11-F16</f>
        <v>508932.01524758933</v>
      </c>
      <c r="G19" s="279"/>
      <c r="H19" s="279">
        <f>H11-H16</f>
        <v>68263.547986849939</v>
      </c>
      <c r="I19" s="279"/>
      <c r="J19" s="279">
        <f t="shared" si="0"/>
        <v>-215754.51421539075</v>
      </c>
      <c r="K19" s="279">
        <f>K11-K16</f>
        <v>-62970.425950959558</v>
      </c>
      <c r="L19" s="275"/>
    </row>
    <row r="20" spans="2:16" s="281" customFormat="1">
      <c r="B20" s="265"/>
      <c r="C20" s="277" t="s">
        <v>4049</v>
      </c>
      <c r="D20" s="279">
        <f>D18+SUM(D19:D19)</f>
        <v>-3754338.9895766499</v>
      </c>
      <c r="E20" s="279"/>
      <c r="F20" s="279">
        <f>F18+SUM(F19:F19)</f>
        <v>-992024.30738182052</v>
      </c>
      <c r="G20" s="279"/>
      <c r="H20" s="279">
        <f>H18+SUM(H19:H19)</f>
        <v>397865.43799054995</v>
      </c>
      <c r="I20" s="279"/>
      <c r="J20" s="279">
        <f t="shared" si="0"/>
        <v>-4348497.8589679208</v>
      </c>
      <c r="K20" s="279">
        <f>K18+SUM(K19:K19)</f>
        <v>-3265709.6186814392</v>
      </c>
      <c r="L20" s="280"/>
      <c r="N20" s="311"/>
      <c r="O20" s="311"/>
    </row>
    <row r="21" spans="2:16" ht="12.75" customHeight="1" thickBot="1">
      <c r="B21" s="285"/>
      <c r="C21" s="286"/>
      <c r="D21" s="287"/>
      <c r="E21" s="287"/>
      <c r="F21" s="287"/>
      <c r="G21" s="287"/>
      <c r="H21" s="287"/>
      <c r="I21" s="287"/>
      <c r="J21" s="287"/>
      <c r="K21" s="287"/>
      <c r="L21" s="288"/>
      <c r="N21" s="312"/>
      <c r="O21" s="312"/>
    </row>
    <row r="22" spans="2:16" ht="30" customHeight="1">
      <c r="C22" s="355"/>
      <c r="D22" s="348"/>
      <c r="E22" s="348"/>
      <c r="F22" s="348"/>
      <c r="G22" s="348"/>
      <c r="H22" s="348"/>
      <c r="I22" s="348"/>
      <c r="J22" s="348"/>
      <c r="K22" s="348"/>
      <c r="N22" s="311"/>
      <c r="O22" s="312"/>
    </row>
    <row r="23" spans="2:16" ht="29.25" customHeight="1">
      <c r="C23" s="289"/>
      <c r="D23" s="311"/>
      <c r="E23" s="311"/>
      <c r="F23" s="311"/>
      <c r="G23" s="311"/>
      <c r="H23" s="311"/>
      <c r="I23" s="311"/>
      <c r="J23" s="311"/>
      <c r="K23" s="311"/>
    </row>
    <row r="24" spans="2:16">
      <c r="D24" s="311"/>
      <c r="E24" s="311"/>
      <c r="F24" s="311"/>
      <c r="G24" s="311"/>
      <c r="H24" s="311"/>
      <c r="I24" s="311"/>
      <c r="J24" s="311"/>
    </row>
    <row r="25" spans="2:16">
      <c r="D25" s="311"/>
      <c r="E25" s="311"/>
      <c r="F25" s="311"/>
      <c r="G25" s="311"/>
      <c r="H25" s="311"/>
      <c r="I25" s="311"/>
      <c r="J25" s="311"/>
      <c r="K25" s="311"/>
    </row>
    <row r="26" spans="2:16">
      <c r="D26" s="311"/>
      <c r="E26" s="311"/>
      <c r="F26" s="311"/>
      <c r="G26" s="311"/>
      <c r="H26" s="311"/>
      <c r="I26" s="311"/>
      <c r="J26" s="311"/>
      <c r="K26" s="311"/>
    </row>
    <row r="27" spans="2:16">
      <c r="D27" s="311"/>
      <c r="E27" s="311"/>
      <c r="F27" s="311"/>
      <c r="G27" s="311"/>
      <c r="H27" s="311"/>
      <c r="I27" s="311"/>
      <c r="J27" s="311"/>
      <c r="K27" s="311"/>
    </row>
    <row r="28" spans="2:16">
      <c r="D28" s="311"/>
      <c r="E28" s="311"/>
      <c r="F28" s="311"/>
      <c r="G28" s="311"/>
      <c r="H28" s="311"/>
      <c r="I28" s="311"/>
      <c r="J28" s="311"/>
      <c r="K28" s="311"/>
    </row>
    <row r="29" spans="2:16">
      <c r="D29" s="311"/>
      <c r="E29" s="311"/>
      <c r="F29" s="311"/>
      <c r="G29" s="311"/>
      <c r="H29" s="311"/>
      <c r="I29" s="311"/>
      <c r="J29" s="311"/>
      <c r="K29" s="311"/>
    </row>
  </sheetData>
  <mergeCells count="5">
    <mergeCell ref="C3:K3"/>
    <mergeCell ref="D5:J5"/>
    <mergeCell ref="J6:K6"/>
    <mergeCell ref="C22:K22"/>
    <mergeCell ref="C4:K4"/>
  </mergeCells>
  <pageMargins left="0.511811024" right="0.511811024" top="0.78740157499999996" bottom="0.78740157499999996" header="0.31496062000000002" footer="0.3149606200000000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workbookViewId="0"/>
  </sheetViews>
  <sheetFormatPr defaultColWidth="9.140625" defaultRowHeight="18.75"/>
  <cols>
    <col min="1" max="1" width="6.85546875" style="290" customWidth="1"/>
    <col min="2" max="2" width="5.28515625" style="290" customWidth="1"/>
    <col min="3" max="3" width="57.7109375" style="290" customWidth="1"/>
    <col min="4" max="4" width="16" style="290" bestFit="1" customWidth="1"/>
    <col min="5" max="5" width="2.7109375" style="290" customWidth="1"/>
    <col min="6" max="6" width="16" style="290" bestFit="1" customWidth="1"/>
    <col min="7" max="7" width="2.7109375" style="290" customWidth="1"/>
    <col min="8" max="8" width="15.28515625" style="290" customWidth="1"/>
    <col min="9" max="9" width="2.7109375" style="290" customWidth="1"/>
    <col min="10" max="11" width="16" style="290" bestFit="1" customWidth="1"/>
    <col min="12" max="12" width="5.28515625" style="290" customWidth="1"/>
    <col min="13" max="13" width="9.140625" style="290" customWidth="1"/>
    <col min="14" max="16384" width="9.140625" style="290"/>
  </cols>
  <sheetData>
    <row r="1" spans="2:13" ht="15.75" customHeight="1" thickBot="1"/>
    <row r="2" spans="2:13">
      <c r="B2" s="262"/>
      <c r="C2" s="263"/>
      <c r="D2" s="263"/>
      <c r="E2" s="263"/>
      <c r="F2" s="263"/>
      <c r="G2" s="263"/>
      <c r="H2" s="263"/>
      <c r="I2" s="263"/>
      <c r="J2" s="263"/>
      <c r="K2" s="263"/>
      <c r="L2" s="264"/>
    </row>
    <row r="3" spans="2:13">
      <c r="B3" s="265"/>
      <c r="C3" s="352" t="s">
        <v>0</v>
      </c>
      <c r="D3" s="352"/>
      <c r="E3" s="352"/>
      <c r="F3" s="352"/>
      <c r="G3" s="352"/>
      <c r="H3" s="352"/>
      <c r="I3" s="352"/>
      <c r="J3" s="352"/>
      <c r="K3" s="352"/>
      <c r="L3" s="266"/>
    </row>
    <row r="4" spans="2:13">
      <c r="B4" s="265"/>
      <c r="C4" s="353" t="s">
        <v>3961</v>
      </c>
      <c r="D4" s="354"/>
      <c r="E4" s="354"/>
      <c r="F4" s="354"/>
      <c r="G4" s="354"/>
      <c r="H4" s="354"/>
      <c r="I4" s="354"/>
      <c r="J4" s="354"/>
      <c r="K4" s="354"/>
      <c r="L4" s="266"/>
    </row>
    <row r="5" spans="2:13">
      <c r="B5" s="265"/>
      <c r="L5" s="266"/>
    </row>
    <row r="6" spans="2:13" ht="37.5">
      <c r="B6" s="265"/>
      <c r="C6" s="267"/>
      <c r="D6" s="268" t="s">
        <v>3509</v>
      </c>
      <c r="E6" s="268"/>
      <c r="F6" s="268" t="s">
        <v>3510</v>
      </c>
      <c r="G6" s="268"/>
      <c r="H6" s="268" t="s">
        <v>3511</v>
      </c>
      <c r="I6" s="268"/>
      <c r="J6" s="353" t="s">
        <v>3512</v>
      </c>
      <c r="K6" s="354"/>
      <c r="L6" s="266"/>
    </row>
    <row r="7" spans="2:13">
      <c r="B7" s="265"/>
      <c r="C7" s="267"/>
      <c r="D7" s="271">
        <v>2019</v>
      </c>
      <c r="E7" s="271"/>
      <c r="F7" s="271">
        <v>2019</v>
      </c>
      <c r="G7" s="271"/>
      <c r="H7" s="271">
        <v>2019</v>
      </c>
      <c r="I7" s="268"/>
      <c r="J7" s="271">
        <v>2019</v>
      </c>
      <c r="K7" s="271">
        <v>2018</v>
      </c>
      <c r="L7" s="266"/>
    </row>
    <row r="8" spans="2:13">
      <c r="B8" s="265"/>
      <c r="C8" s="267" t="s">
        <v>3549</v>
      </c>
      <c r="D8" s="291"/>
      <c r="E8" s="292"/>
      <c r="F8" s="292"/>
      <c r="G8" s="292"/>
      <c r="H8" s="292"/>
      <c r="I8" s="292"/>
      <c r="J8" s="292"/>
      <c r="K8" s="292"/>
      <c r="L8" s="266"/>
    </row>
    <row r="9" spans="2:13">
      <c r="B9" s="265"/>
      <c r="C9" s="293" t="s">
        <v>3550</v>
      </c>
      <c r="D9" s="291">
        <f>-VLOOKUP("*3.1.0.0.0.00.00*",Base_DVP!$C$7:$O$2000,4,0)/1000000</f>
        <v>-22976.855658249999</v>
      </c>
      <c r="E9" s="291"/>
      <c r="F9" s="291">
        <f>-VLOOKUP("*3.1.0.0.0.00.00*",Base_DVP!$C$7:$O$2000,8,0)/1000000</f>
        <v>-72495.73997321997</v>
      </c>
      <c r="G9" s="291"/>
      <c r="H9" s="291">
        <f>-VLOOKUP("*3.1.0.0.0.00.00*",Base_DVP!$C$7:$O$2000,12,0)/1000000</f>
        <v>-33722.618667419978</v>
      </c>
      <c r="I9" s="291"/>
      <c r="J9" s="291">
        <f t="shared" ref="J9:J16" si="0">D9+F9+H9</f>
        <v>-129195.21429888994</v>
      </c>
      <c r="K9" s="291">
        <v>-124577.22296196999</v>
      </c>
      <c r="L9" s="266"/>
    </row>
    <row r="10" spans="2:13" s="310" customFormat="1">
      <c r="B10" s="265"/>
      <c r="C10" s="293" t="s">
        <v>4045</v>
      </c>
      <c r="D10" s="291">
        <f>-VLOOKUP("*3.3.0.0.0.00.00*",Base_DVP!$C$7:$O$2000,4,0)/1000000</f>
        <v>-576.55284673998995</v>
      </c>
      <c r="E10" s="291"/>
      <c r="F10" s="291">
        <f>-VLOOKUP("*3.3.0.0.0.00.00*",Base_DVP!$C$7:$O$2000,8,0)/1000000</f>
        <v>-713.21994409001195</v>
      </c>
      <c r="G10" s="291"/>
      <c r="H10" s="291">
        <f>-VLOOKUP("*3.3.0.0.0.00.00*",Base_DVP!$C$7:$O$2000,12,0)/1000000</f>
        <v>-1491.3654490200199</v>
      </c>
      <c r="I10" s="291"/>
      <c r="J10" s="291">
        <f t="shared" ref="J10" si="1">D10+F10+H10</f>
        <v>-2781.1382398500218</v>
      </c>
      <c r="K10" s="291">
        <v>0</v>
      </c>
      <c r="L10" s="266"/>
    </row>
    <row r="11" spans="2:13">
      <c r="B11" s="265"/>
      <c r="C11" s="283" t="s">
        <v>3553</v>
      </c>
      <c r="D11" s="291">
        <f>-VLOOKUP("*3.4.0.0.0.00.00*",Base_DVP!$C$7:$O$2000,4,0)/1000000</f>
        <v>-8822.9241457000735</v>
      </c>
      <c r="E11" s="291"/>
      <c r="F11" s="291">
        <f>-VLOOKUP("*3.4.0.0.0.00.00*",Base_DVP!$C$7:$O$2000,8,0)/1000000</f>
        <v>-32419.139866770001</v>
      </c>
      <c r="G11" s="291"/>
      <c r="H11" s="291">
        <f>-VLOOKUP("*3.4.0.0.0.00.00*",Base_DVP!$C$7:$O$2000,12,0)/1000000</f>
        <v>-4337.3763407200013</v>
      </c>
      <c r="I11" s="291"/>
      <c r="J11" s="291">
        <f t="shared" si="0"/>
        <v>-45579.440353190075</v>
      </c>
      <c r="K11" s="291">
        <v>-44915.929356049754</v>
      </c>
      <c r="L11" s="266"/>
    </row>
    <row r="12" spans="2:13">
      <c r="B12" s="265"/>
      <c r="C12" s="283" t="s">
        <v>3554</v>
      </c>
      <c r="D12" s="291">
        <f>-VLOOKUP("*3.5.0.0.0.00.00*",Base_DVP!$C$7:$O$2000,4,0)/1000000</f>
        <v>-11902839.46664083</v>
      </c>
      <c r="E12" s="291"/>
      <c r="F12" s="291">
        <f>-VLOOKUP("*3.5.0.0.0.00.00*",Base_DVP!$C$7:$O$2000,8,0)/1000000</f>
        <v>-914072.75203175016</v>
      </c>
      <c r="G12" s="291"/>
      <c r="H12" s="291">
        <f>-VLOOKUP("*3.5.0.0.0.00.00*",Base_DVP!$C$7:$O$2000,12,0)/1000000</f>
        <v>-167171.23872609</v>
      </c>
      <c r="I12" s="291"/>
      <c r="J12" s="291">
        <f t="shared" si="0"/>
        <v>-12984083.457398672</v>
      </c>
      <c r="K12" s="291">
        <v>-12608558.86189756</v>
      </c>
      <c r="L12" s="266"/>
    </row>
    <row r="13" spans="2:13" ht="37.5" customHeight="1">
      <c r="B13" s="265"/>
      <c r="C13" s="283" t="s">
        <v>3908</v>
      </c>
      <c r="D13" s="291">
        <f>-VLOOKUP("*3.6.0.0.0.00.00*",Base_DVP!$C$7:$O$2000,4,0)/1000000</f>
        <v>-442029.43167975999</v>
      </c>
      <c r="E13" s="291"/>
      <c r="F13" s="291">
        <f>-VLOOKUP("*3.6.0.0.0.00.00*",Base_DVP!$C$7:$O$2000,8,0)/1000000</f>
        <v>-7376.1021612800296</v>
      </c>
      <c r="G13" s="291"/>
      <c r="H13" s="291">
        <f>-VLOOKUP("*3.6.0.0.0.00.00*",Base_DVP!$C$7:$O$2000,12,0)/1000000</f>
        <v>-4328.0211190199889</v>
      </c>
      <c r="I13" s="291"/>
      <c r="J13" s="291">
        <f t="shared" si="0"/>
        <v>-453733.55496006005</v>
      </c>
      <c r="K13" s="291">
        <v>-2030.160402889984</v>
      </c>
      <c r="L13" s="266"/>
      <c r="M13" s="310"/>
    </row>
    <row r="14" spans="2:13">
      <c r="B14" s="265"/>
      <c r="C14" s="283" t="s">
        <v>3909</v>
      </c>
      <c r="D14" s="291">
        <f>-VLOOKUP("*3.7.0.0.0.00.00*",Base_DVP!$C$7:$O$2000,4,0)/1000000</f>
        <v>-992.89074768</v>
      </c>
      <c r="E14" s="291"/>
      <c r="F14" s="291">
        <f>-VLOOKUP("*3.7.0.0.0.00.00*",Base_DVP!$C$7:$O$2000,8,0)/1000000</f>
        <v>-4203.3504133699998</v>
      </c>
      <c r="G14" s="291"/>
      <c r="H14" s="291">
        <f>-VLOOKUP("*3.7.0.0.0.00.00*",Base_DVP!$C$7:$O$2000,12,0)/1000000</f>
        <v>-2567.3261940100001</v>
      </c>
      <c r="I14" s="291"/>
      <c r="J14" s="291">
        <f t="shared" si="0"/>
        <v>-7763.5673550600004</v>
      </c>
      <c r="K14" s="291">
        <v>-7030.0380003100008</v>
      </c>
      <c r="L14" s="266"/>
    </row>
    <row r="15" spans="2:13" ht="37.5">
      <c r="B15" s="265"/>
      <c r="C15" s="283" t="s">
        <v>3910</v>
      </c>
      <c r="D15" s="291">
        <f>-VLOOKUP("*3.8.0.0.0.00.00*",Base_DVP!$C$7:$O$2000,4,0)/1000000</f>
        <v>0</v>
      </c>
      <c r="E15" s="291"/>
      <c r="F15" s="291">
        <f>-VLOOKUP("*3.8.0.0.0.00.00*",Base_DVP!$C$7:$O$2000,8,0)/1000000</f>
        <v>0</v>
      </c>
      <c r="G15" s="291"/>
      <c r="H15" s="291">
        <f>-VLOOKUP("*3.8.0.0.0.00.00*",Base_DVP!$C$7:$O$2000,12,0)/1000000</f>
        <v>-0.15036286999999998</v>
      </c>
      <c r="I15" s="291"/>
      <c r="J15" s="291">
        <f t="shared" si="0"/>
        <v>-0.15036286999999998</v>
      </c>
      <c r="K15" s="291">
        <v>-1.32695322</v>
      </c>
      <c r="L15" s="266"/>
    </row>
    <row r="16" spans="2:13">
      <c r="B16" s="265"/>
      <c r="C16" s="283" t="s">
        <v>3558</v>
      </c>
      <c r="D16" s="291">
        <f>-VLOOKUP("*3.9.0.0.0.00.00*",Base_DVP!$C$7:$O$2000,4,0)/1000000</f>
        <v>-8205.2096798200691</v>
      </c>
      <c r="E16" s="291"/>
      <c r="F16" s="291">
        <f>-VLOOKUP("*3.9.0.0.0.00.00*",Base_DVP!$C$7:$O$2000,8,0)/1000000</f>
        <v>-14485.27835603992</v>
      </c>
      <c r="G16" s="291"/>
      <c r="H16" s="291">
        <f>-VLOOKUP("*3.9.0.0.0.00.00*",Base_DVP!$C$7:$O$2000,12,0)/1000000</f>
        <v>-3153.9639059800111</v>
      </c>
      <c r="I16" s="291"/>
      <c r="J16" s="291">
        <f t="shared" si="0"/>
        <v>-25844.451941840001</v>
      </c>
      <c r="K16" s="291">
        <v>-6344.2520338099976</v>
      </c>
      <c r="L16" s="266"/>
    </row>
    <row r="17" spans="2:12" ht="39" customHeight="1">
      <c r="B17" s="265"/>
      <c r="C17" s="294" t="s">
        <v>3911</v>
      </c>
      <c r="D17" s="295">
        <f>SUM(D9:D16)</f>
        <v>-12386443.331398778</v>
      </c>
      <c r="E17" s="291"/>
      <c r="F17" s="295">
        <f>SUM(F9:F16)</f>
        <v>-1045765.5827465199</v>
      </c>
      <c r="G17" s="291"/>
      <c r="H17" s="295">
        <f>SUM(H9:H16)</f>
        <v>-216772.06076512998</v>
      </c>
      <c r="I17" s="291"/>
      <c r="J17" s="295">
        <f>SUM(J9:J16)</f>
        <v>-13648980.974910432</v>
      </c>
      <c r="K17" s="295">
        <v>-12793457.79160581</v>
      </c>
      <c r="L17" s="266"/>
    </row>
    <row r="18" spans="2:12">
      <c r="B18" s="265"/>
      <c r="C18" s="267"/>
      <c r="D18" s="291"/>
      <c r="E18" s="291"/>
      <c r="F18" s="291"/>
      <c r="G18" s="291"/>
      <c r="H18" s="291"/>
      <c r="I18" s="291"/>
      <c r="J18" s="291"/>
      <c r="K18" s="291"/>
      <c r="L18" s="266"/>
    </row>
    <row r="19" spans="2:12">
      <c r="B19" s="265"/>
      <c r="C19" s="267" t="s">
        <v>3540</v>
      </c>
      <c r="D19" s="291"/>
      <c r="E19" s="291"/>
      <c r="F19" s="291"/>
      <c r="G19" s="291"/>
      <c r="H19" s="291"/>
      <c r="I19" s="291"/>
      <c r="J19" s="291"/>
      <c r="K19" s="291"/>
      <c r="L19" s="266"/>
    </row>
    <row r="20" spans="2:12">
      <c r="B20" s="265"/>
      <c r="C20" s="293" t="s">
        <v>3541</v>
      </c>
      <c r="D20" s="291">
        <f>-VLOOKUP("*4.1.0.0.0.00.00*",Base_DVP!$C$7:$O$2000,4,0)/1000000</f>
        <v>-0.59279913995400002</v>
      </c>
      <c r="E20" s="291"/>
      <c r="F20" s="291">
        <f>-VLOOKUP("*4.1.0.0.0.00.00*",Base_DVP!$C$7:$O$2000,8,0)/1000000</f>
        <v>-191.37193114001499</v>
      </c>
      <c r="G20" s="291"/>
      <c r="H20" s="291">
        <f>-VLOOKUP("*4.1.0.0.0.00.00*",Base_DVP!$C$7:$O$2000,12,0)/1000000</f>
        <v>-1139.00186302002</v>
      </c>
      <c r="I20" s="291"/>
      <c r="J20" s="291">
        <f t="shared" ref="J20:J26" si="2">D20+F20+H20</f>
        <v>-1330.966593299989</v>
      </c>
      <c r="K20" s="291">
        <v>-79364.315602310016</v>
      </c>
      <c r="L20" s="266"/>
    </row>
    <row r="21" spans="2:12" s="310" customFormat="1">
      <c r="B21" s="265"/>
      <c r="C21" s="293" t="s">
        <v>3542</v>
      </c>
      <c r="D21" s="291">
        <f>-VLOOKUP("*4.2.0.0.0.00.00*",Base_DVP!$C$7:$O$2000,4,0)/1000000</f>
        <v>-23184.388004059812</v>
      </c>
      <c r="E21" s="291"/>
      <c r="F21" s="291">
        <f>-VLOOKUP("*4.2.0.0.0.00.00*",Base_DVP!$C$7:$O$2000,8,0)/1000000</f>
        <v>-38158.216759709998</v>
      </c>
      <c r="G21" s="291"/>
      <c r="H21" s="291">
        <f>-VLOOKUP("*4.2.0.0.0.00.00*",Base_DVP!$C$7:$O$2000,12,0)/1000000</f>
        <v>-22222.374813310002</v>
      </c>
      <c r="I21" s="291"/>
      <c r="J21" s="291">
        <f t="shared" si="2"/>
        <v>-83564.979577079808</v>
      </c>
      <c r="K21" s="291">
        <v>-79364.315602310016</v>
      </c>
      <c r="L21" s="266"/>
    </row>
    <row r="22" spans="2:12" s="310" customFormat="1">
      <c r="B22" s="265"/>
      <c r="C22" s="293" t="s">
        <v>4046</v>
      </c>
      <c r="D22" s="291">
        <f>-VLOOKUP("*4.3.0.0.0.00.00*",Base_DVP!$C$7:$O$2000,4,0)/1000000</f>
        <v>-386.90949357998699</v>
      </c>
      <c r="E22" s="291"/>
      <c r="F22" s="291">
        <f>-VLOOKUP("*4.3.0.0.0.00.00*",Base_DVP!$C$7:$O$2000,8,0)/1000000</f>
        <v>-1363.0223236500019</v>
      </c>
      <c r="G22" s="291"/>
      <c r="H22" s="291">
        <f>-VLOOKUP("*4.3.0.0.0.00.00*",Base_DVP!$C$7:$O$2000,12,0)/1000000</f>
        <v>-633.649569149998</v>
      </c>
      <c r="I22" s="291"/>
      <c r="J22" s="291">
        <f t="shared" si="2"/>
        <v>-2383.5813863799867</v>
      </c>
      <c r="K22" s="291">
        <v>-79364.315602310016</v>
      </c>
      <c r="L22" s="266"/>
    </row>
    <row r="23" spans="2:12">
      <c r="B23" s="265"/>
      <c r="C23" s="293" t="s">
        <v>3544</v>
      </c>
      <c r="D23" s="291">
        <f>-VLOOKUP("*4.4.0.0.0.00.00*",Base_DVP!$C$7:$O$2000,4,0)/1000000</f>
        <v>-59142.511371900095</v>
      </c>
      <c r="E23" s="291"/>
      <c r="F23" s="291">
        <f>-VLOOKUP("*4.4.0.0.0.00.00*",Base_DVP!$C$7:$O$2000,8,0)/1000000</f>
        <v>-8653.6532508999935</v>
      </c>
      <c r="G23" s="291"/>
      <c r="H23" s="291">
        <f>-VLOOKUP("*4.4.0.0.0.00.00*",Base_DVP!$C$7:$O$2000,12,0)/1000000</f>
        <v>-3149.3578932199939</v>
      </c>
      <c r="I23" s="291"/>
      <c r="J23" s="291">
        <f t="shared" si="2"/>
        <v>-70945.522516020079</v>
      </c>
      <c r="K23" s="291">
        <v>-66090.194348820034</v>
      </c>
      <c r="L23" s="266"/>
    </row>
    <row r="24" spans="2:12">
      <c r="B24" s="265"/>
      <c r="C24" s="293" t="s">
        <v>3545</v>
      </c>
      <c r="D24" s="291">
        <f>-VLOOKUP("*4.5.0.0.0.00.00*",Base_DVP!$C$7:$O$2000,4,0)/1000000</f>
        <v>-11459438.60577273</v>
      </c>
      <c r="E24" s="291"/>
      <c r="F24" s="291">
        <f>-VLOOKUP("*4.5.0.0.0.00.00*",Base_DVP!$C$7:$O$2000,8,0)/1000000</f>
        <v>-884921.40682937996</v>
      </c>
      <c r="G24" s="291"/>
      <c r="H24" s="291">
        <f>-VLOOKUP("*4.5.0.0.0.00.00*",Base_DVP!$C$7:$O$2000,12,0)/1000000</f>
        <v>-495001.88483174</v>
      </c>
      <c r="I24" s="291"/>
      <c r="J24" s="291">
        <f t="shared" si="2"/>
        <v>-12839361.897433849</v>
      </c>
      <c r="K24" s="291">
        <v>-12631792.13115653</v>
      </c>
      <c r="L24" s="266"/>
    </row>
    <row r="25" spans="2:12" ht="37.5">
      <c r="B25" s="265"/>
      <c r="C25" s="293" t="s">
        <v>3546</v>
      </c>
      <c r="D25" s="291">
        <f>-VLOOKUP("*4.6.0.0.0.00.00*",Base_DVP!$C$7:$O$2000,4,0)/1000000</f>
        <v>-423997.37897729996</v>
      </c>
      <c r="E25" s="291"/>
      <c r="F25" s="291">
        <f>-VLOOKUP("*4.6.0.0.0.00.00*",Base_DVP!$C$7:$O$2000,8,0)/1000000</f>
        <v>-4445.6851387799989</v>
      </c>
      <c r="G25" s="291"/>
      <c r="H25" s="291">
        <f>-VLOOKUP("*4.6.0.0.0.00.00*",Base_DVP!$C$7:$O$2000,12,0)/1000000</f>
        <v>-710.33516976000203</v>
      </c>
      <c r="I25" s="291"/>
      <c r="J25" s="291">
        <f t="shared" si="2"/>
        <v>-429153.39928583993</v>
      </c>
      <c r="K25" s="291">
        <v>-2.3056453900489999</v>
      </c>
      <c r="L25" s="266"/>
    </row>
    <row r="26" spans="2:12">
      <c r="B26" s="265"/>
      <c r="C26" s="293" t="s">
        <v>3547</v>
      </c>
      <c r="D26" s="291">
        <f>-VLOOKUP("*4.9.0.0.0.00.00*",Base_DVP!$C$7:$O$2000,4,0)/1000000</f>
        <v>-52113.036746639889</v>
      </c>
      <c r="E26" s="291"/>
      <c r="F26" s="291">
        <f>-VLOOKUP("*4.9.0.0.0.00.00*",Base_DVP!$C$7:$O$2000,8,0)/1000000</f>
        <v>-3798.1805142500002</v>
      </c>
      <c r="G26" s="291"/>
      <c r="H26" s="291">
        <f>-VLOOKUP("*4.9.0.0.0.00.00*",Base_DVP!$C$7:$O$2000,12,0)/1000000</f>
        <v>-4481.4276638000183</v>
      </c>
      <c r="I26" s="291"/>
      <c r="J26" s="291">
        <f t="shared" si="2"/>
        <v>-60392.644924689906</v>
      </c>
      <c r="K26" s="291">
        <v>-42957.018421160028</v>
      </c>
      <c r="L26" s="266"/>
    </row>
    <row r="27" spans="2:12" ht="39.75" customHeight="1">
      <c r="B27" s="265"/>
      <c r="C27" s="294" t="s">
        <v>3912</v>
      </c>
      <c r="D27" s="295">
        <f>SUM(D20:D26)</f>
        <v>-12018263.423165349</v>
      </c>
      <c r="E27" s="291"/>
      <c r="F27" s="295">
        <f>SUM(F20:F26)</f>
        <v>-941531.53674780997</v>
      </c>
      <c r="G27" s="291"/>
      <c r="H27" s="295">
        <f>SUM(H20:H26)</f>
        <v>-527338.03180400003</v>
      </c>
      <c r="I27" s="291"/>
      <c r="J27" s="295">
        <f>SUM(J20:J26)</f>
        <v>-13487132.991717158</v>
      </c>
      <c r="K27" s="295">
        <v>-12820205.965174209</v>
      </c>
      <c r="L27" s="266"/>
    </row>
    <row r="28" spans="2:12">
      <c r="B28" s="265"/>
      <c r="C28" s="267"/>
      <c r="D28" s="291"/>
      <c r="E28" s="291"/>
      <c r="F28" s="291"/>
      <c r="G28" s="291"/>
      <c r="H28" s="291"/>
      <c r="I28" s="291"/>
      <c r="J28" s="291"/>
      <c r="K28" s="291"/>
      <c r="L28" s="266"/>
    </row>
    <row r="29" spans="2:12" s="297" customFormat="1">
      <c r="B29" s="276"/>
      <c r="C29" s="267" t="s">
        <v>4069</v>
      </c>
      <c r="D29" s="295">
        <f>D27-D17</f>
        <v>368179.90823342837</v>
      </c>
      <c r="E29" s="291"/>
      <c r="F29" s="295">
        <f>F27-F17</f>
        <v>104234.04599870997</v>
      </c>
      <c r="G29" s="291"/>
      <c r="H29" s="295">
        <f>H27-H17</f>
        <v>-310565.97103887005</v>
      </c>
      <c r="I29" s="291"/>
      <c r="J29" s="295">
        <f>J27-J17</f>
        <v>161847.98319327459</v>
      </c>
      <c r="K29" s="295">
        <v>-26748.17356839776</v>
      </c>
      <c r="L29" s="296"/>
    </row>
    <row r="30" spans="2:12" ht="15.75" customHeight="1" thickBot="1">
      <c r="B30" s="285"/>
      <c r="C30" s="286"/>
      <c r="D30" s="286"/>
      <c r="E30" s="286"/>
      <c r="F30" s="286"/>
      <c r="G30" s="286"/>
      <c r="H30" s="286"/>
      <c r="I30" s="286"/>
      <c r="J30" s="286"/>
      <c r="K30" s="286"/>
      <c r="L30" s="298"/>
    </row>
  </sheetData>
  <mergeCells count="3">
    <mergeCell ref="J6:K6"/>
    <mergeCell ref="C4:K4"/>
    <mergeCell ref="C3:K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workbookViewId="0"/>
  </sheetViews>
  <sheetFormatPr defaultRowHeight="11.25"/>
  <cols>
    <col min="1" max="1" width="6.85546875" style="62" customWidth="1"/>
    <col min="2" max="2" width="5.28515625" style="62" customWidth="1"/>
    <col min="3" max="3" width="22.28515625" style="62" bestFit="1" customWidth="1"/>
    <col min="4" max="4" width="9.7109375" style="62" bestFit="1" customWidth="1"/>
    <col min="5" max="5" width="9" style="62" bestFit="1" customWidth="1"/>
    <col min="6" max="6" width="9.140625" style="62" customWidth="1"/>
    <col min="7" max="7" width="9.7109375" style="62" bestFit="1" customWidth="1"/>
    <col min="8" max="8" width="9" style="62" bestFit="1" customWidth="1"/>
    <col min="9" max="9" width="9.140625" style="62" customWidth="1"/>
    <col min="10" max="10" width="9.140625" style="62" bestFit="1" customWidth="1"/>
    <col min="11" max="11" width="6.5703125" style="62" bestFit="1" customWidth="1"/>
    <col min="12" max="12" width="9.140625" style="62" customWidth="1"/>
    <col min="13" max="13" width="9.140625" style="62" bestFit="1" customWidth="1"/>
    <col min="14" max="14" width="9" style="62" bestFit="1" customWidth="1"/>
    <col min="15" max="15" width="5.28515625" style="62" customWidth="1"/>
    <col min="16" max="16" width="9.140625" style="62" customWidth="1"/>
    <col min="17" max="16384" width="9.140625" style="62"/>
  </cols>
  <sheetData>
    <row r="1" spans="2:15" ht="15.75" customHeight="1" thickBot="1"/>
    <row r="2" spans="2:15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67"/>
    </row>
    <row r="4" spans="2:15">
      <c r="B4" s="66"/>
      <c r="C4" s="331" t="s">
        <v>3915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67"/>
    </row>
    <row r="5" spans="2:15">
      <c r="B5" s="66"/>
      <c r="C5" s="68"/>
      <c r="D5" s="331"/>
      <c r="E5" s="330"/>
      <c r="F5" s="69"/>
      <c r="G5" s="331"/>
      <c r="H5" s="330"/>
      <c r="I5" s="69"/>
      <c r="J5" s="331"/>
      <c r="K5" s="330"/>
      <c r="L5" s="69"/>
      <c r="M5" s="331" t="s">
        <v>3456</v>
      </c>
      <c r="N5" s="330"/>
      <c r="O5" s="67"/>
    </row>
    <row r="6" spans="2:15">
      <c r="B6" s="66"/>
      <c r="C6" s="68"/>
      <c r="D6" s="331"/>
      <c r="E6" s="330"/>
      <c r="F6" s="69"/>
      <c r="G6" s="331"/>
      <c r="H6" s="330"/>
      <c r="I6" s="69"/>
      <c r="J6" s="331"/>
      <c r="K6" s="330"/>
      <c r="L6" s="69"/>
      <c r="M6" s="331"/>
      <c r="N6" s="330"/>
      <c r="O6" s="67"/>
    </row>
    <row r="7" spans="2:15">
      <c r="B7" s="66"/>
      <c r="C7" s="68"/>
      <c r="D7" s="331" t="s">
        <v>3509</v>
      </c>
      <c r="E7" s="330"/>
      <c r="F7" s="69"/>
      <c r="G7" s="331" t="s">
        <v>3510</v>
      </c>
      <c r="H7" s="330"/>
      <c r="I7" s="69"/>
      <c r="J7" s="331" t="s">
        <v>3511</v>
      </c>
      <c r="K7" s="330"/>
      <c r="L7" s="69"/>
      <c r="M7" s="331" t="s">
        <v>3512</v>
      </c>
      <c r="N7" s="330"/>
      <c r="O7" s="67"/>
    </row>
    <row r="8" spans="2:15">
      <c r="B8" s="66"/>
      <c r="D8" s="69">
        <v>2019</v>
      </c>
      <c r="E8" s="71">
        <v>2018</v>
      </c>
      <c r="F8" s="69"/>
      <c r="G8" s="69">
        <v>2019</v>
      </c>
      <c r="H8" s="71">
        <v>2018</v>
      </c>
      <c r="I8" s="69"/>
      <c r="J8" s="69">
        <v>2019</v>
      </c>
      <c r="K8" s="71">
        <v>2018</v>
      </c>
      <c r="L8" s="69"/>
      <c r="M8" s="69">
        <v>2019</v>
      </c>
      <c r="N8" s="71">
        <v>2018</v>
      </c>
      <c r="O8" s="67"/>
    </row>
    <row r="9" spans="2:15">
      <c r="B9" s="66"/>
      <c r="C9" s="68" t="s">
        <v>3529</v>
      </c>
      <c r="D9" s="69"/>
      <c r="E9" s="71"/>
      <c r="F9" s="69"/>
      <c r="G9" s="69"/>
      <c r="H9" s="71"/>
      <c r="I9" s="69"/>
      <c r="J9" s="69"/>
      <c r="K9" s="71"/>
      <c r="L9" s="69"/>
      <c r="M9" s="69"/>
      <c r="N9" s="71"/>
      <c r="O9" s="67"/>
    </row>
    <row r="10" spans="2:15">
      <c r="B10" s="66"/>
      <c r="C10" s="78" t="s">
        <v>3530</v>
      </c>
      <c r="D10" s="79">
        <v>1636120</v>
      </c>
      <c r="E10" s="80">
        <v>1511606</v>
      </c>
      <c r="F10" s="87"/>
      <c r="G10" s="79">
        <v>195724</v>
      </c>
      <c r="H10" s="80">
        <v>190619</v>
      </c>
      <c r="I10" s="87"/>
      <c r="J10" s="79">
        <v>228758</v>
      </c>
      <c r="K10" s="80">
        <v>197489</v>
      </c>
      <c r="L10" s="87"/>
      <c r="M10" s="79">
        <f>SUM(D10+G10+J10)</f>
        <v>2060602</v>
      </c>
      <c r="N10" s="80">
        <f>E10+H10+K10</f>
        <v>1899714</v>
      </c>
      <c r="O10" s="67"/>
    </row>
    <row r="11" spans="2:15" ht="15.75" customHeight="1" thickBot="1">
      <c r="B11" s="66"/>
      <c r="C11" s="78" t="s">
        <v>3531</v>
      </c>
      <c r="D11" s="82">
        <v>4447912</v>
      </c>
      <c r="E11" s="83">
        <v>4183502</v>
      </c>
      <c r="F11" s="79"/>
      <c r="G11" s="82">
        <v>1143462</v>
      </c>
      <c r="H11" s="83">
        <v>1305125</v>
      </c>
      <c r="I11" s="79"/>
      <c r="J11" s="82">
        <v>756340</v>
      </c>
      <c r="K11" s="83">
        <v>706897</v>
      </c>
      <c r="L11" s="79"/>
      <c r="M11" s="82">
        <f>SUM(D11+G11+J11)</f>
        <v>6347714</v>
      </c>
      <c r="N11" s="83">
        <f>E11+H11+K11</f>
        <v>6195524</v>
      </c>
      <c r="O11" s="67"/>
    </row>
    <row r="12" spans="2:15">
      <c r="B12" s="66"/>
      <c r="C12" s="84" t="s">
        <v>3532</v>
      </c>
      <c r="D12" s="89">
        <f>SUM(D10:D11)</f>
        <v>6084032</v>
      </c>
      <c r="E12" s="90">
        <v>5695108</v>
      </c>
      <c r="F12" s="79"/>
      <c r="G12" s="89">
        <f>SUM(G10:G11)</f>
        <v>1339186</v>
      </c>
      <c r="H12" s="90">
        <v>1495744</v>
      </c>
      <c r="I12" s="79"/>
      <c r="J12" s="89">
        <f>SUM(J10:J11)</f>
        <v>985098</v>
      </c>
      <c r="K12" s="90">
        <v>904386</v>
      </c>
      <c r="L12" s="79"/>
      <c r="M12" s="89">
        <f>SUM(D12+G12+J12)</f>
        <v>8408316</v>
      </c>
      <c r="N12" s="90">
        <f>E12+H12+K12</f>
        <v>8095238</v>
      </c>
      <c r="O12" s="67"/>
    </row>
    <row r="13" spans="2:15">
      <c r="B13" s="66"/>
      <c r="C13" s="78"/>
      <c r="D13" s="79"/>
      <c r="E13" s="80"/>
      <c r="F13" s="79"/>
      <c r="G13" s="79"/>
      <c r="H13" s="80"/>
      <c r="I13" s="79"/>
      <c r="J13" s="79"/>
      <c r="K13" s="80"/>
      <c r="L13" s="79"/>
      <c r="M13" s="79"/>
      <c r="N13" s="80"/>
      <c r="O13" s="67"/>
    </row>
    <row r="14" spans="2:15">
      <c r="B14" s="66"/>
      <c r="C14" s="68" t="s">
        <v>3533</v>
      </c>
      <c r="D14" s="79"/>
      <c r="E14" s="80"/>
      <c r="F14" s="79"/>
      <c r="G14" s="79"/>
      <c r="H14" s="80"/>
      <c r="I14" s="79"/>
      <c r="J14" s="79"/>
      <c r="K14" s="80"/>
      <c r="L14" s="79"/>
      <c r="M14" s="79"/>
      <c r="N14" s="80"/>
      <c r="O14" s="67"/>
    </row>
    <row r="15" spans="2:15">
      <c r="B15" s="66"/>
      <c r="C15" s="78" t="s">
        <v>3534</v>
      </c>
      <c r="D15" s="79">
        <v>282229</v>
      </c>
      <c r="E15" s="80">
        <v>330392</v>
      </c>
      <c r="F15" s="79"/>
      <c r="G15" s="79">
        <v>285589</v>
      </c>
      <c r="H15" s="80">
        <v>353324</v>
      </c>
      <c r="I15" s="79"/>
      <c r="J15" s="79">
        <v>102864</v>
      </c>
      <c r="K15" s="80">
        <v>125152</v>
      </c>
      <c r="L15" s="79"/>
      <c r="M15" s="79">
        <f>SUM(D15+G15+J15)</f>
        <v>670682</v>
      </c>
      <c r="N15" s="80">
        <f>E15+H15+K15</f>
        <v>808868</v>
      </c>
      <c r="O15" s="67"/>
    </row>
    <row r="16" spans="2:15" ht="15.75" customHeight="1" thickBot="1">
      <c r="B16" s="66"/>
      <c r="C16" s="78" t="s">
        <v>3535</v>
      </c>
      <c r="D16" s="82">
        <v>8869773</v>
      </c>
      <c r="E16" s="83">
        <v>7886331</v>
      </c>
      <c r="F16" s="79"/>
      <c r="G16" s="82">
        <v>2511029</v>
      </c>
      <c r="H16" s="83">
        <v>2341380</v>
      </c>
      <c r="I16" s="79"/>
      <c r="J16" s="82">
        <v>604513</v>
      </c>
      <c r="K16" s="83">
        <v>582143</v>
      </c>
      <c r="L16" s="79"/>
      <c r="M16" s="82">
        <f>SUM(D16+G16+J16)</f>
        <v>11985315</v>
      </c>
      <c r="N16" s="83">
        <f>E16+H16+K16</f>
        <v>10809854</v>
      </c>
      <c r="O16" s="67"/>
    </row>
    <row r="17" spans="2:15">
      <c r="B17" s="66"/>
      <c r="C17" s="84" t="s">
        <v>3536</v>
      </c>
      <c r="D17" s="89">
        <f>SUM(D15:D16)</f>
        <v>9152002</v>
      </c>
      <c r="E17" s="90">
        <v>8216723</v>
      </c>
      <c r="F17" s="112"/>
      <c r="G17" s="89">
        <f>SUM(G15:G16)</f>
        <v>2796618</v>
      </c>
      <c r="H17" s="90">
        <v>2694704</v>
      </c>
      <c r="I17" s="112"/>
      <c r="J17" s="89">
        <f>SUM(J15:J16)</f>
        <v>707377</v>
      </c>
      <c r="K17" s="90">
        <v>707295</v>
      </c>
      <c r="L17" s="112"/>
      <c r="M17" s="89">
        <f>SUM(D17+G17+J17)</f>
        <v>12655997</v>
      </c>
      <c r="N17" s="90">
        <f>E17+H17+K17</f>
        <v>11618722</v>
      </c>
      <c r="O17" s="67"/>
    </row>
    <row r="18" spans="2:15" ht="15.75" customHeight="1" thickBot="1">
      <c r="B18" s="66"/>
      <c r="C18" s="102"/>
      <c r="D18" s="125"/>
      <c r="E18" s="126"/>
      <c r="F18" s="112"/>
      <c r="G18" s="127"/>
      <c r="H18" s="128"/>
      <c r="I18" s="112"/>
      <c r="J18" s="127"/>
      <c r="K18" s="128"/>
      <c r="L18" s="112"/>
      <c r="M18" s="127"/>
      <c r="N18" s="128"/>
      <c r="O18" s="67"/>
    </row>
    <row r="19" spans="2:15">
      <c r="B19" s="66"/>
      <c r="C19" s="68" t="s">
        <v>3537</v>
      </c>
      <c r="D19" s="89">
        <f>D12-D17</f>
        <v>-3067970</v>
      </c>
      <c r="E19" s="90">
        <v>-2521615</v>
      </c>
      <c r="F19" s="112"/>
      <c r="G19" s="89">
        <f>G12-G17</f>
        <v>-1457432</v>
      </c>
      <c r="H19" s="90">
        <v>-1198960</v>
      </c>
      <c r="I19" s="112"/>
      <c r="J19" s="89">
        <f>J12-J17</f>
        <v>277721</v>
      </c>
      <c r="K19" s="90">
        <v>197091</v>
      </c>
      <c r="L19" s="112"/>
      <c r="M19" s="89">
        <f>SUM(D19+G19+J19)</f>
        <v>-4247681</v>
      </c>
      <c r="N19" s="90">
        <f>E19+H19+K19</f>
        <v>-3523484</v>
      </c>
      <c r="O19" s="67"/>
    </row>
    <row r="20" spans="2:15" ht="15.75" customHeight="1" thickBot="1"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07"/>
    </row>
  </sheetData>
  <mergeCells count="14">
    <mergeCell ref="C3:N3"/>
    <mergeCell ref="C4:N4"/>
    <mergeCell ref="D5:E5"/>
    <mergeCell ref="G5:H5"/>
    <mergeCell ref="J5:K5"/>
    <mergeCell ref="M5:N5"/>
    <mergeCell ref="D6:E6"/>
    <mergeCell ref="G6:H6"/>
    <mergeCell ref="J6:K6"/>
    <mergeCell ref="M6:N6"/>
    <mergeCell ref="D7:E7"/>
    <mergeCell ref="G7:H7"/>
    <mergeCell ref="J7:K7"/>
    <mergeCell ref="M7:N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showGridLines="0" workbookViewId="0"/>
  </sheetViews>
  <sheetFormatPr defaultRowHeight="11.25"/>
  <cols>
    <col min="1" max="1" width="6.85546875" style="316" customWidth="1"/>
    <col min="2" max="2" width="5.28515625" style="316" customWidth="1"/>
    <col min="3" max="3" width="31.42578125" style="316" customWidth="1"/>
    <col min="4" max="4" width="7.85546875" style="316" bestFit="1" customWidth="1"/>
    <col min="5" max="5" width="8.7109375" style="316" bestFit="1" customWidth="1"/>
    <col min="6" max="6" width="9.140625" style="316" customWidth="1"/>
    <col min="7" max="7" width="14.85546875" style="316" bestFit="1" customWidth="1"/>
    <col min="8" max="8" width="7.85546875" style="316" bestFit="1" customWidth="1"/>
    <col min="9" max="9" width="9.140625" style="316" customWidth="1"/>
    <col min="10" max="10" width="14.85546875" style="316" bestFit="1" customWidth="1"/>
    <col min="11" max="11" width="6.5703125" style="316" bestFit="1" customWidth="1"/>
    <col min="12" max="12" width="9.140625" style="316" customWidth="1"/>
    <col min="13" max="13" width="8.7109375" style="316" customWidth="1"/>
    <col min="14" max="14" width="7.85546875" style="316" bestFit="1" customWidth="1"/>
    <col min="15" max="15" width="5.28515625" style="316" customWidth="1"/>
    <col min="16" max="16" width="9.140625" style="316" customWidth="1"/>
    <col min="17" max="16384" width="9.140625" style="316"/>
  </cols>
  <sheetData>
    <row r="1" spans="2:15" ht="15.75" customHeight="1" thickBot="1"/>
    <row r="2" spans="2:15"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>
      <c r="B3" s="66"/>
      <c r="C3" s="329" t="s">
        <v>0</v>
      </c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18"/>
    </row>
    <row r="4" spans="2:15">
      <c r="B4" s="66"/>
      <c r="C4" s="331" t="s">
        <v>3916</v>
      </c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18"/>
    </row>
    <row r="5" spans="2:15">
      <c r="B5" s="66"/>
      <c r="C5" s="68"/>
      <c r="D5" s="331"/>
      <c r="E5" s="330"/>
      <c r="F5" s="317"/>
      <c r="G5" s="331"/>
      <c r="H5" s="330"/>
      <c r="I5" s="317"/>
      <c r="J5" s="331"/>
      <c r="K5" s="330"/>
      <c r="L5" s="317"/>
      <c r="M5" s="331" t="s">
        <v>3456</v>
      </c>
      <c r="N5" s="330"/>
      <c r="O5" s="318"/>
    </row>
    <row r="6" spans="2:15">
      <c r="B6" s="66"/>
      <c r="C6" s="68"/>
      <c r="D6" s="331"/>
      <c r="E6" s="330"/>
      <c r="F6" s="317"/>
      <c r="G6" s="331"/>
      <c r="H6" s="330"/>
      <c r="I6" s="317"/>
      <c r="J6" s="331"/>
      <c r="K6" s="330"/>
      <c r="L6" s="317"/>
      <c r="M6" s="331"/>
      <c r="N6" s="330"/>
      <c r="O6" s="318"/>
    </row>
    <row r="7" spans="2:15">
      <c r="B7" s="66"/>
      <c r="C7" s="68"/>
      <c r="D7" s="331" t="s">
        <v>3509</v>
      </c>
      <c r="E7" s="330"/>
      <c r="F7" s="317"/>
      <c r="G7" s="331" t="s">
        <v>3510</v>
      </c>
      <c r="H7" s="330"/>
      <c r="I7" s="317"/>
      <c r="J7" s="331" t="s">
        <v>3511</v>
      </c>
      <c r="K7" s="330"/>
      <c r="L7" s="317"/>
      <c r="M7" s="331" t="s">
        <v>3512</v>
      </c>
      <c r="N7" s="330"/>
      <c r="O7" s="318"/>
    </row>
    <row r="8" spans="2:15">
      <c r="B8" s="66"/>
      <c r="D8" s="317">
        <v>2019</v>
      </c>
      <c r="E8" s="71">
        <v>2018</v>
      </c>
      <c r="F8" s="317"/>
      <c r="G8" s="317">
        <v>2019</v>
      </c>
      <c r="H8" s="71">
        <v>2018</v>
      </c>
      <c r="I8" s="317"/>
      <c r="J8" s="317">
        <v>2019</v>
      </c>
      <c r="K8" s="71">
        <v>2018</v>
      </c>
      <c r="L8" s="317"/>
      <c r="M8" s="317">
        <v>2019</v>
      </c>
      <c r="N8" s="71">
        <v>2018</v>
      </c>
      <c r="O8" s="318"/>
    </row>
    <row r="9" spans="2:15">
      <c r="B9" s="66"/>
      <c r="C9" s="68" t="s">
        <v>3538</v>
      </c>
      <c r="D9" s="317"/>
      <c r="E9" s="71"/>
      <c r="F9" s="317"/>
      <c r="G9" s="317"/>
      <c r="H9" s="71"/>
      <c r="I9" s="317"/>
      <c r="J9" s="317"/>
      <c r="K9" s="71"/>
      <c r="L9" s="317"/>
      <c r="M9" s="317"/>
      <c r="N9" s="71"/>
      <c r="O9" s="318"/>
    </row>
    <row r="10" spans="2:15">
      <c r="B10" s="66"/>
      <c r="C10" s="78"/>
      <c r="D10" s="68"/>
      <c r="E10" s="120"/>
      <c r="F10" s="73"/>
      <c r="G10" s="73"/>
      <c r="H10" s="129"/>
      <c r="I10" s="73"/>
      <c r="J10" s="73"/>
      <c r="K10" s="129"/>
      <c r="L10" s="73"/>
      <c r="M10" s="73"/>
      <c r="N10" s="129"/>
      <c r="O10" s="318"/>
    </row>
    <row r="11" spans="2:15" ht="22.5">
      <c r="B11" s="66"/>
      <c r="C11" s="81" t="s">
        <v>4067</v>
      </c>
      <c r="D11" s="79">
        <f>VLOOKUP("*8.1.1.1.0.00.00*",Base_BP!$C$8:$S$2000,5,0)/1000000</f>
        <v>316730.09446018998</v>
      </c>
      <c r="E11" s="80">
        <v>311077.86927980999</v>
      </c>
      <c r="F11" s="79"/>
      <c r="G11" s="79">
        <f>VLOOKUP("*8.1.1.1.0.00.00*",Base_BP!$C$8:$S$2000,9,0)/1000000</f>
        <v>26822.228080590001</v>
      </c>
      <c r="H11" s="80">
        <v>14107.477308420001</v>
      </c>
      <c r="I11" s="79"/>
      <c r="J11" s="79">
        <f>VLOOKUP("*8.1.1.1.0.00.00*",Base_BP!$C$8:$S$2000,13,0)/1000000</f>
        <v>13182.00524774</v>
      </c>
      <c r="K11" s="80">
        <v>8338.1256819999999</v>
      </c>
      <c r="L11" s="79"/>
      <c r="M11" s="79">
        <f t="shared" ref="M11:N15" si="0">SUM(D11+G11+J11)</f>
        <v>356734.32778852002</v>
      </c>
      <c r="N11" s="80">
        <f t="shared" si="0"/>
        <v>333523.47227023001</v>
      </c>
      <c r="O11" s="318"/>
    </row>
    <row r="12" spans="2:15" ht="22.5">
      <c r="B12" s="66"/>
      <c r="C12" s="81" t="s">
        <v>4066</v>
      </c>
      <c r="D12" s="79">
        <f>VLOOKUP("*8.1.1.2.0.00.00*",Base_BP!$C$8:$S$2000,5,0)/1000000</f>
        <v>232915.04978119</v>
      </c>
      <c r="E12" s="80">
        <v>206730.34215516</v>
      </c>
      <c r="F12" s="79"/>
      <c r="G12" s="79">
        <f>VLOOKUP("*8.1.1.2.0.00.00*",Base_BP!$C$8:$S$2000,9,0)/1000000</f>
        <v>81788.199637009995</v>
      </c>
      <c r="H12" s="80">
        <v>98291.221922119992</v>
      </c>
      <c r="I12" s="79"/>
      <c r="J12" s="79">
        <f>VLOOKUP("*8.1.1.2.0.00.00*",Base_BP!$C$8:$S$2000,13,0)/1000000</f>
        <v>19552.239133889998</v>
      </c>
      <c r="K12" s="80">
        <v>14473.125670399999</v>
      </c>
      <c r="L12" s="79"/>
      <c r="M12" s="79">
        <f t="shared" si="0"/>
        <v>334255.48855209001</v>
      </c>
      <c r="N12" s="80">
        <f t="shared" si="0"/>
        <v>319494.68974767998</v>
      </c>
      <c r="O12" s="318"/>
    </row>
    <row r="13" spans="2:15">
      <c r="B13" s="66"/>
      <c r="C13" s="78" t="s">
        <v>4065</v>
      </c>
      <c r="D13" s="79">
        <f>VLOOKUP("*8.1.1.3.0.00.00*",Base_BP!$C$8:$S$2000,5,0)/1000000</f>
        <v>104743.27134131</v>
      </c>
      <c r="E13" s="80">
        <v>102554.67619772001</v>
      </c>
      <c r="F13" s="79"/>
      <c r="G13" s="79">
        <f>VLOOKUP("*8.1.1.3.0.00.00*",Base_BP!$C$8:$S$2000,9,0)/1000000</f>
        <v>10531.50585872</v>
      </c>
      <c r="H13" s="80">
        <v>11871.73453999</v>
      </c>
      <c r="I13" s="79"/>
      <c r="J13" s="79">
        <f>VLOOKUP("*8.1.1.3.0.00.00*",Base_BP!$C$8:$S$2000,13,0)/1000000</f>
        <v>7267.8277776000004</v>
      </c>
      <c r="K13" s="80">
        <v>5376.0175336700004</v>
      </c>
      <c r="L13" s="79"/>
      <c r="M13" s="79">
        <f t="shared" si="0"/>
        <v>122542.60497763001</v>
      </c>
      <c r="N13" s="80">
        <f t="shared" si="0"/>
        <v>119802.42827138002</v>
      </c>
      <c r="O13" s="318"/>
    </row>
    <row r="14" spans="2:15" ht="12" thickBot="1">
      <c r="B14" s="66"/>
      <c r="C14" s="78" t="s">
        <v>4064</v>
      </c>
      <c r="D14" s="79">
        <f>VLOOKUP("*8.1.1.9.0.00.00*",Base_BP!$C$8:$S$2000,5,0)/1000000</f>
        <v>0</v>
      </c>
      <c r="E14" s="80">
        <v>0</v>
      </c>
      <c r="F14" s="79"/>
      <c r="G14" s="79">
        <f>VLOOKUP("*8.1.1.9.0.00.00*",Base_BP!$C$8:$S$2000,9,0)/1000000</f>
        <v>17312.872902949999</v>
      </c>
      <c r="H14" s="80">
        <v>28264.335032409999</v>
      </c>
      <c r="I14" s="79"/>
      <c r="J14" s="79">
        <f>VLOOKUP("*8.1.1.9.0.00.00*",Base_BP!$C$8:$S$2000,13,0)/1000000</f>
        <v>35776.378906779995</v>
      </c>
      <c r="K14" s="80">
        <v>24342.471731180001</v>
      </c>
      <c r="L14" s="79"/>
      <c r="M14" s="79">
        <f t="shared" si="0"/>
        <v>53089.251809729991</v>
      </c>
      <c r="N14" s="80">
        <f t="shared" si="0"/>
        <v>52606.806763590001</v>
      </c>
      <c r="O14" s="318"/>
    </row>
    <row r="15" spans="2:15" s="324" customFormat="1">
      <c r="B15" s="325"/>
      <c r="C15" s="84" t="s">
        <v>4063</v>
      </c>
      <c r="D15" s="85">
        <f>SUM(D11:D14)</f>
        <v>654388.41558269004</v>
      </c>
      <c r="E15" s="99">
        <v>620362.88763269002</v>
      </c>
      <c r="F15" s="79"/>
      <c r="G15" s="85">
        <f>SUM(G11:G14)</f>
        <v>136454.80647926999</v>
      </c>
      <c r="H15" s="99">
        <v>152534.76880293997</v>
      </c>
      <c r="I15" s="79"/>
      <c r="J15" s="85">
        <f>SUM(J11:J14)</f>
        <v>75778.451066009991</v>
      </c>
      <c r="K15" s="99">
        <v>52529.740617250005</v>
      </c>
      <c r="L15" s="79"/>
      <c r="M15" s="85">
        <f t="shared" si="0"/>
        <v>866621.67312796996</v>
      </c>
      <c r="N15" s="99">
        <f t="shared" si="0"/>
        <v>825427.39705288003</v>
      </c>
      <c r="O15" s="121"/>
    </row>
    <row r="16" spans="2:15">
      <c r="B16" s="66"/>
      <c r="C16" s="84"/>
      <c r="D16" s="79"/>
      <c r="E16" s="80"/>
      <c r="F16" s="79"/>
      <c r="G16" s="79"/>
      <c r="H16" s="80"/>
      <c r="I16" s="79"/>
      <c r="J16" s="79"/>
      <c r="K16" s="80"/>
      <c r="L16" s="79"/>
      <c r="M16" s="79"/>
      <c r="N16" s="80"/>
      <c r="O16" s="318"/>
    </row>
    <row r="17" spans="2:15">
      <c r="B17" s="66"/>
      <c r="C17" s="68" t="s">
        <v>3539</v>
      </c>
      <c r="D17" s="79"/>
      <c r="E17" s="80"/>
      <c r="F17" s="79"/>
      <c r="G17" s="79"/>
      <c r="H17" s="80"/>
      <c r="I17" s="79"/>
      <c r="J17" s="79"/>
      <c r="K17" s="80"/>
      <c r="L17" s="79"/>
      <c r="M17" s="79"/>
      <c r="N17" s="80"/>
      <c r="O17" s="318"/>
    </row>
    <row r="18" spans="2:15">
      <c r="B18" s="66"/>
      <c r="C18" s="68"/>
      <c r="D18" s="79"/>
      <c r="E18" s="80"/>
      <c r="F18" s="79"/>
      <c r="G18" s="79"/>
      <c r="H18" s="80"/>
      <c r="I18" s="79"/>
      <c r="J18" s="79"/>
      <c r="K18" s="80"/>
      <c r="L18" s="79"/>
      <c r="M18" s="79"/>
      <c r="N18" s="80"/>
      <c r="O18" s="318"/>
    </row>
    <row r="19" spans="2:15" ht="22.5">
      <c r="B19" s="66"/>
      <c r="C19" s="81" t="s">
        <v>4062</v>
      </c>
      <c r="D19" s="79">
        <f>VLOOKUP("*8.1.2.1.0.00.00*",Base_BP!$C$8:$S$2000,5,0)/1000000</f>
        <v>303870.57777802</v>
      </c>
      <c r="E19" s="80">
        <v>309038.00290562998</v>
      </c>
      <c r="F19" s="79"/>
      <c r="G19" s="79">
        <f>VLOOKUP("*8.1.2.1.0.00.00*",Base_BP!$C$8:$S$2000,9,0)/1000000</f>
        <v>15826.165309399999</v>
      </c>
      <c r="H19" s="80">
        <v>15772.715237370001</v>
      </c>
      <c r="I19" s="79"/>
      <c r="J19" s="79">
        <f>VLOOKUP("*8.1.2.1.0.00.00*",Base_BP!$C$8:$S$2000,13,0)/1000000</f>
        <v>5242.6882039299999</v>
      </c>
      <c r="K19" s="80">
        <v>40074.209746019995</v>
      </c>
      <c r="L19" s="79"/>
      <c r="M19" s="79">
        <f t="shared" ref="M19:N23" si="1">SUM(D19+G19+J19)</f>
        <v>324939.43129134999</v>
      </c>
      <c r="N19" s="80">
        <f t="shared" si="1"/>
        <v>364884.92788901995</v>
      </c>
      <c r="O19" s="318"/>
    </row>
    <row r="20" spans="2:15" ht="22.5">
      <c r="B20" s="66"/>
      <c r="C20" s="81" t="s">
        <v>4061</v>
      </c>
      <c r="D20" s="79">
        <f>VLOOKUP("*8.1.2.2.0.00.00*",Base_BP!$C$8:$S$2000,5,0)/1000000</f>
        <v>463827.18405340001</v>
      </c>
      <c r="E20" s="80">
        <v>439517.81290890003</v>
      </c>
      <c r="F20" s="79"/>
      <c r="G20" s="79">
        <f>VLOOKUP("*8.1.2.2.0.00.00*",Base_BP!$C$8:$S$2000,9,0)/1000000</f>
        <v>55622.124880709998</v>
      </c>
      <c r="H20" s="80">
        <v>72531.933482439999</v>
      </c>
      <c r="I20" s="79"/>
      <c r="J20" s="79">
        <f>VLOOKUP("*8.1.2.2.0.00.00*",Base_BP!$C$8:$S$2000,13,0)/1000000</f>
        <v>9543.5572290799992</v>
      </c>
      <c r="K20" s="80">
        <v>6473.9884590200008</v>
      </c>
      <c r="L20" s="79"/>
      <c r="M20" s="79">
        <f t="shared" si="1"/>
        <v>528992.86616318999</v>
      </c>
      <c r="N20" s="80">
        <f t="shared" si="1"/>
        <v>518523.73485036002</v>
      </c>
      <c r="O20" s="318"/>
    </row>
    <row r="21" spans="2:15">
      <c r="B21" s="66"/>
      <c r="C21" s="78" t="s">
        <v>4060</v>
      </c>
      <c r="D21" s="79">
        <f>VLOOKUP("*8.1.2.3.0.00.00*",Base_BP!$C$8:$S$2000,5,0)/1000000</f>
        <v>316137.10152501002</v>
      </c>
      <c r="E21" s="80">
        <v>301795.11321635998</v>
      </c>
      <c r="F21" s="79"/>
      <c r="G21" s="79">
        <f>VLOOKUP("*8.1.2.3.0.00.00*",Base_BP!$C$8:$S$2000,9,0)/1000000</f>
        <v>818188.39565101999</v>
      </c>
      <c r="H21" s="80">
        <v>970943.11791425</v>
      </c>
      <c r="I21" s="79"/>
      <c r="J21" s="79">
        <f>VLOOKUP("*8.1.2.3.0.00.00*",Base_BP!$C$8:$S$2000,13,0)/1000000</f>
        <v>277230.21163215995</v>
      </c>
      <c r="K21" s="80">
        <v>416245.14169224998</v>
      </c>
      <c r="L21" s="79"/>
      <c r="M21" s="79">
        <f t="shared" si="1"/>
        <v>1411555.70880819</v>
      </c>
      <c r="N21" s="80">
        <f t="shared" si="1"/>
        <v>1688983.37282286</v>
      </c>
      <c r="O21" s="318"/>
    </row>
    <row r="22" spans="2:15" ht="12" thickBot="1">
      <c r="B22" s="66"/>
      <c r="C22" s="78" t="s">
        <v>4059</v>
      </c>
      <c r="D22" s="79">
        <f>VLOOKUP("*8.1.2.9.0.00.00*",Base_BP!$C$8:$S$2000,5,0)/1000000</f>
        <v>6659.4336957799997</v>
      </c>
      <c r="E22" s="80">
        <v>17988.525774500002</v>
      </c>
      <c r="F22" s="79"/>
      <c r="G22" s="79">
        <f>VLOOKUP("*8.1.2.9.0.00.00*",Base_BP!$C$8:$S$2000,9,0)/1000000</f>
        <v>8389.4305838300006</v>
      </c>
      <c r="H22" s="80">
        <v>10620.808363419999</v>
      </c>
      <c r="I22" s="79"/>
      <c r="J22" s="79">
        <f>VLOOKUP("*8.1.2.9.0.00.00*",Base_BP!$C$8:$S$2000,13,0)/1000000</f>
        <v>8957.228194700001</v>
      </c>
      <c r="K22" s="80">
        <v>7144.0027877299999</v>
      </c>
      <c r="L22" s="79"/>
      <c r="M22" s="79">
        <f t="shared" si="1"/>
        <v>24006.09247431</v>
      </c>
      <c r="N22" s="80">
        <f t="shared" si="1"/>
        <v>35753.336925650001</v>
      </c>
      <c r="O22" s="318"/>
    </row>
    <row r="23" spans="2:15" s="324" customFormat="1">
      <c r="B23" s="325"/>
      <c r="C23" s="84" t="s">
        <v>4058</v>
      </c>
      <c r="D23" s="85">
        <f>SUM(D19:D22)</f>
        <v>1090494.2970522102</v>
      </c>
      <c r="E23" s="99">
        <v>1068339.4548053902</v>
      </c>
      <c r="F23" s="79"/>
      <c r="G23" s="85">
        <f>SUM(G19:G22)</f>
        <v>898026.11642495997</v>
      </c>
      <c r="H23" s="99">
        <v>1069868.57499748</v>
      </c>
      <c r="I23" s="79"/>
      <c r="J23" s="85">
        <f>SUM(J19:J22)</f>
        <v>300973.6852598699</v>
      </c>
      <c r="K23" s="99">
        <v>469937.34268502</v>
      </c>
      <c r="L23" s="79"/>
      <c r="M23" s="85">
        <f t="shared" si="1"/>
        <v>2289494.0987370401</v>
      </c>
      <c r="N23" s="99">
        <f t="shared" si="1"/>
        <v>2608145.3724878901</v>
      </c>
      <c r="O23" s="121"/>
    </row>
    <row r="24" spans="2:15" ht="15.75" customHeight="1" thickBot="1">
      <c r="B24" s="115"/>
      <c r="C24" s="116"/>
      <c r="D24" s="116"/>
      <c r="E24" s="116"/>
      <c r="F24" s="116"/>
      <c r="G24" s="116"/>
      <c r="H24" s="116"/>
      <c r="I24" s="116"/>
      <c r="J24" s="130"/>
      <c r="K24" s="116"/>
      <c r="L24" s="116"/>
      <c r="M24" s="116"/>
      <c r="N24" s="116"/>
      <c r="O24" s="107"/>
    </row>
  </sheetData>
  <mergeCells count="14">
    <mergeCell ref="D6:E6"/>
    <mergeCell ref="G6:H6"/>
    <mergeCell ref="J6:K6"/>
    <mergeCell ref="M6:N6"/>
    <mergeCell ref="D7:E7"/>
    <mergeCell ref="G7:H7"/>
    <mergeCell ref="J7:K7"/>
    <mergeCell ref="M7:N7"/>
    <mergeCell ref="C3:N3"/>
    <mergeCell ref="C4:N4"/>
    <mergeCell ref="D5:E5"/>
    <mergeCell ref="G5:H5"/>
    <mergeCell ref="J5:K5"/>
    <mergeCell ref="M5:N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74</vt:i4>
      </vt:variant>
    </vt:vector>
  </HeadingPairs>
  <TitlesOfParts>
    <vt:vector size="74" baseType="lpstr">
      <vt:lpstr>Base_BP</vt:lpstr>
      <vt:lpstr>Base_DVP</vt:lpstr>
      <vt:lpstr>Base_Receita</vt:lpstr>
      <vt:lpstr>Base_Despesa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</vt:lpstr>
      <vt:lpstr>Q48</vt:lpstr>
      <vt:lpstr>Q49</vt:lpstr>
      <vt:lpstr>Q50</vt:lpstr>
      <vt:lpstr>Q51</vt:lpstr>
      <vt:lpstr>Q52</vt:lpstr>
      <vt:lpstr>Q53</vt:lpstr>
      <vt:lpstr>Q54</vt:lpstr>
      <vt:lpstr>Q55</vt:lpstr>
      <vt:lpstr>Q56</vt:lpstr>
      <vt:lpstr>Q57</vt:lpstr>
      <vt:lpstr>Q58</vt:lpstr>
      <vt:lpstr>Q59</vt:lpstr>
      <vt:lpstr>Q60</vt:lpstr>
      <vt:lpstr>Q61</vt:lpstr>
      <vt:lpstr>Q62</vt:lpstr>
      <vt:lpstr>Q63</vt:lpstr>
      <vt:lpstr>Q64</vt:lpstr>
      <vt:lpstr>Q65</vt:lpstr>
      <vt:lpstr>Q66</vt:lpstr>
      <vt:lpstr>Q67</vt:lpstr>
      <vt:lpstr>Q68</vt:lpstr>
      <vt:lpstr>Q69</vt:lpstr>
      <vt:lpstr>Q70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Gislaine Messias de Lima</cp:lastModifiedBy>
  <dcterms:created xsi:type="dcterms:W3CDTF">2019-02-07T13:18:07Z</dcterms:created>
  <dcterms:modified xsi:type="dcterms:W3CDTF">2020-06-29T21:59:49Z</dcterms:modified>
</cp:coreProperties>
</file>