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160" tabRatio="500" activeTab="7"/>
  </bookViews>
  <sheets>
    <sheet name="Table1R" sheetId="2" r:id="rId1"/>
    <sheet name="Table4R" sheetId="3" r:id="rId2"/>
    <sheet name="Table1H" sheetId="4" r:id="rId3"/>
    <sheet name="Table2H" sheetId="5" r:id="rId4"/>
    <sheet name="Table3H" sheetId="6" r:id="rId5"/>
    <sheet name="geochemistry" sheetId="7" r:id="rId6"/>
    <sheet name="Figure6R" sheetId="8" r:id="rId7"/>
    <sheet name="Table1" sheetId="9" r:id="rId8"/>
    <sheet name="input" sheetId="10" r:id="rId9"/>
    <sheet name="obs" sheetId="1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0" l="1"/>
  <c r="I18" i="10"/>
  <c r="I15" i="10"/>
  <c r="I12" i="10"/>
  <c r="I6" i="10"/>
  <c r="I3" i="10"/>
  <c r="H21" i="10"/>
  <c r="H18" i="10"/>
  <c r="H15" i="10"/>
  <c r="H12" i="10"/>
  <c r="H6" i="10"/>
  <c r="H3" i="10"/>
  <c r="N21" i="10"/>
  <c r="M21" i="10"/>
  <c r="L21" i="10"/>
  <c r="K21" i="10"/>
  <c r="N18" i="10"/>
  <c r="M18" i="10"/>
  <c r="L18" i="10"/>
  <c r="K18" i="10"/>
  <c r="N15" i="10"/>
  <c r="M15" i="10"/>
  <c r="L15" i="10"/>
  <c r="K15" i="10"/>
  <c r="N12" i="10"/>
  <c r="M12" i="10"/>
  <c r="L12" i="10"/>
  <c r="K12" i="10"/>
  <c r="N6" i="10"/>
  <c r="M6" i="10"/>
  <c r="L6" i="10"/>
  <c r="K6" i="10"/>
  <c r="N3" i="10"/>
  <c r="M3" i="10"/>
  <c r="L3" i="10"/>
  <c r="K3" i="10"/>
  <c r="S21" i="10"/>
  <c r="S18" i="10"/>
  <c r="S15" i="10"/>
  <c r="S12" i="10"/>
  <c r="S6" i="10"/>
  <c r="S3" i="10"/>
  <c r="E21" i="10"/>
  <c r="R21" i="10"/>
  <c r="T21" i="10"/>
  <c r="U21" i="10"/>
  <c r="V21" i="10"/>
  <c r="J21" i="10"/>
  <c r="E18" i="10"/>
  <c r="R18" i="10"/>
  <c r="T18" i="10"/>
  <c r="U18" i="10"/>
  <c r="V18" i="10"/>
  <c r="J18" i="10"/>
  <c r="E15" i="10"/>
  <c r="R15" i="10"/>
  <c r="T15" i="10"/>
  <c r="U15" i="10"/>
  <c r="V15" i="10"/>
  <c r="J15" i="10"/>
  <c r="E12" i="10"/>
  <c r="R12" i="10"/>
  <c r="T12" i="10"/>
  <c r="U12" i="10"/>
  <c r="V12" i="10"/>
  <c r="J12" i="10"/>
  <c r="E6" i="10"/>
  <c r="R6" i="10"/>
  <c r="T6" i="10"/>
  <c r="U6" i="10"/>
  <c r="V6" i="10"/>
  <c r="J6" i="10"/>
  <c r="E3" i="10"/>
  <c r="R3" i="10"/>
  <c r="T3" i="10"/>
  <c r="U3" i="10"/>
  <c r="V3" i="10"/>
  <c r="J3" i="10"/>
  <c r="T11" i="9"/>
  <c r="T10" i="9"/>
  <c r="T9" i="9"/>
  <c r="T8" i="9"/>
  <c r="T6" i="9"/>
  <c r="T5" i="9"/>
  <c r="AC24" i="12"/>
  <c r="AC23" i="12"/>
  <c r="AC22" i="12"/>
  <c r="AC21" i="12"/>
  <c r="AC20" i="12"/>
  <c r="AC19" i="12"/>
  <c r="AB24" i="12"/>
  <c r="AB23" i="12"/>
  <c r="AB22" i="12"/>
  <c r="AB21" i="12"/>
  <c r="AB20" i="12"/>
  <c r="AB19" i="12"/>
  <c r="AA22" i="12"/>
  <c r="AA23" i="12"/>
  <c r="AA24" i="12"/>
  <c r="AC18" i="12"/>
  <c r="AC17" i="12"/>
  <c r="AC16" i="12"/>
  <c r="AB18" i="12"/>
  <c r="AB17" i="12"/>
  <c r="AB16" i="12"/>
  <c r="AB14" i="12"/>
  <c r="AB15" i="12"/>
  <c r="AB13" i="12"/>
  <c r="AC9" i="12"/>
  <c r="AC8" i="12"/>
  <c r="AC7" i="12"/>
  <c r="AB8" i="12"/>
  <c r="AB9" i="12"/>
  <c r="AB7" i="12"/>
  <c r="AC6" i="12"/>
  <c r="AC5" i="12"/>
  <c r="AC4" i="12"/>
  <c r="AB5" i="12"/>
  <c r="AB6" i="12"/>
  <c r="AB4" i="12"/>
  <c r="AA19" i="12"/>
  <c r="AA20" i="12"/>
  <c r="AA21" i="12"/>
  <c r="AA16" i="12"/>
  <c r="AA17" i="12"/>
  <c r="AA18" i="12"/>
  <c r="AA13" i="12"/>
  <c r="AA14" i="12"/>
  <c r="AA15" i="12"/>
  <c r="AA7" i="12"/>
  <c r="AA8" i="12"/>
  <c r="AA9" i="12"/>
  <c r="AA4" i="12"/>
  <c r="AA6" i="12"/>
  <c r="AA5" i="12"/>
  <c r="I24" i="12"/>
  <c r="H24" i="12"/>
  <c r="G24" i="12"/>
  <c r="I23" i="12"/>
  <c r="H23" i="12"/>
  <c r="G23" i="12"/>
  <c r="I22" i="12"/>
  <c r="H22" i="12"/>
  <c r="G22" i="12"/>
  <c r="I21" i="12"/>
  <c r="H21" i="12"/>
  <c r="G21" i="12"/>
  <c r="I20" i="12"/>
  <c r="H20" i="12"/>
  <c r="G20" i="12"/>
  <c r="I19" i="12"/>
  <c r="H19" i="12"/>
  <c r="G19" i="12"/>
  <c r="I18" i="12"/>
  <c r="H18" i="12"/>
  <c r="G18" i="12"/>
  <c r="I17" i="12"/>
  <c r="H17" i="12"/>
  <c r="G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D13" i="12"/>
  <c r="D14" i="12"/>
  <c r="E13" i="12"/>
  <c r="E14" i="12"/>
  <c r="N14" i="12"/>
  <c r="D15" i="12"/>
  <c r="E15" i="12"/>
  <c r="N15" i="12"/>
  <c r="D16" i="12"/>
  <c r="E16" i="12"/>
  <c r="N16" i="12"/>
  <c r="D17" i="12"/>
  <c r="E17" i="12"/>
  <c r="N17" i="12"/>
  <c r="D18" i="12"/>
  <c r="E18" i="12"/>
  <c r="N18" i="12"/>
  <c r="D19" i="12"/>
  <c r="E19" i="12"/>
  <c r="N19" i="12"/>
  <c r="D20" i="12"/>
  <c r="E20" i="12"/>
  <c r="N20" i="12"/>
  <c r="D21" i="12"/>
  <c r="E21" i="12"/>
  <c r="N21" i="12"/>
  <c r="D22" i="12"/>
  <c r="E22" i="12"/>
  <c r="N22" i="12"/>
  <c r="M14" i="12"/>
  <c r="M15" i="12"/>
  <c r="M16" i="12"/>
  <c r="M17" i="12"/>
  <c r="M18" i="12"/>
  <c r="M19" i="12"/>
  <c r="M20" i="12"/>
  <c r="M21" i="12"/>
  <c r="M22" i="12"/>
  <c r="N13" i="12"/>
  <c r="M13" i="12"/>
  <c r="D7" i="12"/>
  <c r="D8" i="12"/>
  <c r="D9" i="12"/>
  <c r="E7" i="12"/>
  <c r="E8" i="12"/>
  <c r="E9" i="12"/>
  <c r="N9" i="12"/>
  <c r="M9" i="12"/>
  <c r="N8" i="12"/>
  <c r="M8" i="12"/>
  <c r="N7" i="12"/>
  <c r="M7" i="12"/>
  <c r="D4" i="12"/>
  <c r="D6" i="12"/>
  <c r="E4" i="12"/>
  <c r="E6" i="12"/>
  <c r="N6" i="12"/>
  <c r="M6" i="12"/>
  <c r="D5" i="12"/>
  <c r="E5" i="12"/>
  <c r="N5" i="12"/>
  <c r="M5" i="12"/>
  <c r="N4" i="12"/>
  <c r="M4" i="12"/>
  <c r="L14" i="12"/>
  <c r="L15" i="12"/>
  <c r="L16" i="12"/>
  <c r="L17" i="12"/>
  <c r="L18" i="12"/>
  <c r="L19" i="12"/>
  <c r="L20" i="12"/>
  <c r="L21" i="12"/>
  <c r="L22" i="12"/>
  <c r="L13" i="12"/>
  <c r="L9" i="12"/>
  <c r="L8" i="12"/>
  <c r="L7" i="12"/>
  <c r="L6" i="12"/>
  <c r="L5" i="12"/>
  <c r="L4" i="12"/>
  <c r="E23" i="12"/>
  <c r="E24" i="12"/>
  <c r="D23" i="12"/>
  <c r="D24" i="12"/>
  <c r="W24" i="12"/>
  <c r="V24" i="12"/>
  <c r="U24" i="12"/>
  <c r="T24" i="12"/>
  <c r="S24" i="12"/>
  <c r="R24" i="12"/>
  <c r="Q24" i="12"/>
  <c r="P24" i="12"/>
  <c r="O24" i="12"/>
  <c r="W23" i="12"/>
  <c r="V23" i="12"/>
  <c r="U23" i="12"/>
  <c r="T23" i="12"/>
  <c r="S23" i="12"/>
  <c r="R23" i="12"/>
  <c r="Q23" i="12"/>
  <c r="P23" i="12"/>
  <c r="O23" i="12"/>
  <c r="W22" i="12"/>
  <c r="V22" i="12"/>
  <c r="U22" i="12"/>
  <c r="T22" i="12"/>
  <c r="S22" i="12"/>
  <c r="R22" i="12"/>
  <c r="Q22" i="12"/>
  <c r="P22" i="12"/>
  <c r="O22" i="12"/>
  <c r="W21" i="12"/>
  <c r="V21" i="12"/>
  <c r="U21" i="12"/>
  <c r="T21" i="12"/>
  <c r="S21" i="12"/>
  <c r="R21" i="12"/>
  <c r="Q21" i="12"/>
  <c r="P21" i="12"/>
  <c r="O21" i="12"/>
  <c r="W20" i="12"/>
  <c r="V20" i="12"/>
  <c r="U20" i="12"/>
  <c r="T20" i="12"/>
  <c r="S20" i="12"/>
  <c r="R20" i="12"/>
  <c r="Q20" i="12"/>
  <c r="P20" i="12"/>
  <c r="O20" i="12"/>
  <c r="W19" i="12"/>
  <c r="V19" i="12"/>
  <c r="U19" i="12"/>
  <c r="T19" i="12"/>
  <c r="S19" i="12"/>
  <c r="R19" i="12"/>
  <c r="Q19" i="12"/>
  <c r="P19" i="12"/>
  <c r="O19" i="12"/>
  <c r="W18" i="12"/>
  <c r="V18" i="12"/>
  <c r="U18" i="12"/>
  <c r="T18" i="12"/>
  <c r="S18" i="12"/>
  <c r="R18" i="12"/>
  <c r="Q18" i="12"/>
  <c r="P18" i="12"/>
  <c r="O18" i="12"/>
  <c r="W17" i="12"/>
  <c r="V17" i="12"/>
  <c r="U17" i="12"/>
  <c r="T17" i="12"/>
  <c r="S17" i="12"/>
  <c r="R17" i="12"/>
  <c r="Q17" i="12"/>
  <c r="P17" i="12"/>
  <c r="O17" i="12"/>
  <c r="V15" i="12"/>
  <c r="U15" i="12"/>
  <c r="V14" i="12"/>
  <c r="U14" i="12"/>
  <c r="V13" i="12"/>
  <c r="U13" i="12"/>
  <c r="S15" i="12"/>
  <c r="R15" i="12"/>
  <c r="P15" i="12"/>
  <c r="O15" i="12"/>
  <c r="S14" i="12"/>
  <c r="R14" i="12"/>
  <c r="P14" i="12"/>
  <c r="O14" i="12"/>
  <c r="S13" i="12"/>
  <c r="R13" i="12"/>
  <c r="P13" i="12"/>
  <c r="W16" i="12"/>
  <c r="V16" i="12"/>
  <c r="U16" i="12"/>
  <c r="T16" i="12"/>
  <c r="S16" i="12"/>
  <c r="R16" i="12"/>
  <c r="Q16" i="12"/>
  <c r="P16" i="12"/>
  <c r="O16" i="12"/>
  <c r="O13" i="12"/>
  <c r="W9" i="12"/>
  <c r="V9" i="12"/>
  <c r="U9" i="12"/>
  <c r="T9" i="12"/>
  <c r="S9" i="12"/>
  <c r="R9" i="12"/>
  <c r="Q9" i="12"/>
  <c r="P9" i="12"/>
  <c r="O9" i="12"/>
  <c r="W8" i="12"/>
  <c r="V8" i="12"/>
  <c r="U8" i="12"/>
  <c r="T8" i="12"/>
  <c r="S8" i="12"/>
  <c r="R8" i="12"/>
  <c r="Q8" i="12"/>
  <c r="P8" i="12"/>
  <c r="O8" i="12"/>
  <c r="W7" i="12"/>
  <c r="V7" i="12"/>
  <c r="U7" i="12"/>
  <c r="T7" i="12"/>
  <c r="S7" i="12"/>
  <c r="R7" i="12"/>
  <c r="Q7" i="12"/>
  <c r="P7" i="12"/>
  <c r="O7" i="12"/>
  <c r="Z6" i="12"/>
  <c r="Y6" i="12"/>
  <c r="W6" i="12"/>
  <c r="V6" i="12"/>
  <c r="U6" i="12"/>
  <c r="T6" i="12"/>
  <c r="S6" i="12"/>
  <c r="R6" i="12"/>
  <c r="Q6" i="12"/>
  <c r="P6" i="12"/>
  <c r="O6" i="12"/>
  <c r="Z5" i="12"/>
  <c r="Y5" i="12"/>
  <c r="W5" i="12"/>
  <c r="V5" i="12"/>
  <c r="U5" i="12"/>
  <c r="T5" i="12"/>
  <c r="S5" i="12"/>
  <c r="R5" i="12"/>
  <c r="Q5" i="12"/>
  <c r="P5" i="12"/>
  <c r="O5" i="12"/>
  <c r="Z4" i="12"/>
  <c r="Y4" i="12"/>
  <c r="W4" i="12"/>
  <c r="V4" i="12"/>
  <c r="U4" i="12"/>
  <c r="T4" i="12"/>
  <c r="S4" i="12"/>
  <c r="R4" i="12"/>
  <c r="Q4" i="12"/>
  <c r="P4" i="12"/>
  <c r="O4" i="12"/>
  <c r="K22" i="12"/>
  <c r="J19" i="12"/>
  <c r="J22" i="12"/>
  <c r="F22" i="12"/>
  <c r="K19" i="12"/>
  <c r="F19" i="12"/>
  <c r="K16" i="12"/>
  <c r="J16" i="12"/>
  <c r="F16" i="12"/>
  <c r="K13" i="12"/>
  <c r="J13" i="12"/>
  <c r="F13" i="12"/>
  <c r="K7" i="12"/>
  <c r="J7" i="12"/>
  <c r="F7" i="12"/>
  <c r="K4" i="12"/>
  <c r="J4" i="12"/>
  <c r="F4" i="12"/>
  <c r="G21" i="10"/>
  <c r="G18" i="10"/>
  <c r="G15" i="10"/>
  <c r="G12" i="10"/>
  <c r="G6" i="10"/>
  <c r="G3" i="10"/>
  <c r="F18" i="10"/>
  <c r="F21" i="10"/>
  <c r="F15" i="10"/>
  <c r="F12" i="10"/>
  <c r="F6" i="10"/>
  <c r="F3" i="10"/>
  <c r="R10" i="9"/>
  <c r="R8" i="9"/>
  <c r="R5" i="9"/>
  <c r="D21" i="10"/>
  <c r="D18" i="10"/>
  <c r="D15" i="10"/>
  <c r="D12" i="10"/>
  <c r="D6" i="10"/>
  <c r="D3" i="10"/>
  <c r="L11" i="9"/>
  <c r="L10" i="9"/>
  <c r="L9" i="9"/>
  <c r="L8" i="9"/>
  <c r="L6" i="9"/>
  <c r="L5" i="9"/>
  <c r="D11" i="9"/>
  <c r="D10" i="9"/>
  <c r="D9" i="9"/>
  <c r="D8" i="9"/>
  <c r="D6" i="9"/>
  <c r="D5" i="9"/>
  <c r="F6" i="9"/>
  <c r="E6" i="9"/>
  <c r="G6" i="9"/>
  <c r="I6" i="9"/>
  <c r="J6" i="9"/>
  <c r="K6" i="9"/>
  <c r="H6" i="9"/>
  <c r="O6" i="9"/>
  <c r="F8" i="9"/>
  <c r="E8" i="9"/>
  <c r="G8" i="9"/>
  <c r="I8" i="9"/>
  <c r="J8" i="9"/>
  <c r="K8" i="9"/>
  <c r="H8" i="9"/>
  <c r="O8" i="9"/>
  <c r="F9" i="9"/>
  <c r="E9" i="9"/>
  <c r="G9" i="9"/>
  <c r="I9" i="9"/>
  <c r="J9" i="9"/>
  <c r="K9" i="9"/>
  <c r="H9" i="9"/>
  <c r="O9" i="9"/>
  <c r="F10" i="9"/>
  <c r="E10" i="9"/>
  <c r="G10" i="9"/>
  <c r="I10" i="9"/>
  <c r="J10" i="9"/>
  <c r="K10" i="9"/>
  <c r="H10" i="9"/>
  <c r="O10" i="9"/>
  <c r="F11" i="9"/>
  <c r="E11" i="9"/>
  <c r="G11" i="9"/>
  <c r="I11" i="9"/>
  <c r="J11" i="9"/>
  <c r="K11" i="9"/>
  <c r="H11" i="9"/>
  <c r="O11" i="9"/>
  <c r="F5" i="9"/>
  <c r="E5" i="9"/>
  <c r="G5" i="9"/>
  <c r="I5" i="9"/>
  <c r="J5" i="9"/>
  <c r="K5" i="9"/>
  <c r="H5" i="9"/>
  <c r="O5" i="9"/>
  <c r="N11" i="9"/>
  <c r="N10" i="9"/>
  <c r="N9" i="9"/>
  <c r="N8" i="9"/>
  <c r="N6" i="9"/>
  <c r="N5" i="9"/>
  <c r="M11" i="9"/>
  <c r="M10" i="9"/>
  <c r="M9" i="9"/>
  <c r="M8" i="9"/>
  <c r="M6" i="9"/>
  <c r="M5" i="9"/>
  <c r="C11" i="9"/>
  <c r="C10" i="9"/>
  <c r="C9" i="9"/>
  <c r="C8" i="9"/>
  <c r="C7" i="9"/>
  <c r="C6" i="9"/>
  <c r="C5" i="9"/>
  <c r="B11" i="9"/>
  <c r="B10" i="9"/>
  <c r="B9" i="9"/>
  <c r="B8" i="9"/>
  <c r="B7" i="9"/>
  <c r="B6" i="9"/>
  <c r="B5" i="9"/>
  <c r="I4" i="8"/>
  <c r="K2" i="8"/>
  <c r="J2" i="8"/>
  <c r="I2" i="8"/>
  <c r="I3" i="8"/>
  <c r="G3" i="8"/>
  <c r="CX150" i="7"/>
  <c r="CW150" i="7"/>
  <c r="CX149" i="7"/>
  <c r="CW149" i="7"/>
  <c r="CX148" i="7"/>
  <c r="CW148" i="7"/>
  <c r="CX147" i="7"/>
  <c r="CW147" i="7"/>
  <c r="CX146" i="7"/>
  <c r="CW146" i="7"/>
  <c r="CX145" i="7"/>
  <c r="CW145" i="7"/>
  <c r="CX144" i="7"/>
  <c r="CW144" i="7"/>
  <c r="CX143" i="7"/>
  <c r="CW143" i="7"/>
  <c r="CX142" i="7"/>
  <c r="CW142" i="7"/>
  <c r="CX141" i="7"/>
  <c r="CW141" i="7"/>
  <c r="CX140" i="7"/>
  <c r="CW140" i="7"/>
  <c r="CX139" i="7"/>
  <c r="CW139" i="7"/>
  <c r="CX138" i="7"/>
  <c r="CW138" i="7"/>
  <c r="CX137" i="7"/>
  <c r="CW137" i="7"/>
  <c r="CX136" i="7"/>
  <c r="CW136" i="7"/>
  <c r="CX135" i="7"/>
  <c r="CW135" i="7"/>
  <c r="CX134" i="7"/>
  <c r="CW134" i="7"/>
  <c r="CX133" i="7"/>
  <c r="CW133" i="7"/>
  <c r="CX132" i="7"/>
  <c r="CW132" i="7"/>
  <c r="CX131" i="7"/>
  <c r="CW131" i="7"/>
  <c r="CX130" i="7"/>
  <c r="CW130" i="7"/>
  <c r="CX129" i="7"/>
  <c r="CW129" i="7"/>
  <c r="CX128" i="7"/>
  <c r="CW128" i="7"/>
  <c r="CX127" i="7"/>
  <c r="CW127" i="7"/>
  <c r="CX126" i="7"/>
  <c r="CW126" i="7"/>
  <c r="CX125" i="7"/>
  <c r="CW125" i="7"/>
  <c r="CX124" i="7"/>
  <c r="CW124" i="7"/>
  <c r="CX123" i="7"/>
  <c r="CW123" i="7"/>
  <c r="CX122" i="7"/>
  <c r="CW122" i="7"/>
  <c r="CX121" i="7"/>
  <c r="CW121" i="7"/>
  <c r="CX120" i="7"/>
  <c r="CW120" i="7"/>
  <c r="CX119" i="7"/>
  <c r="CW119" i="7"/>
  <c r="CX118" i="7"/>
  <c r="CW118" i="7"/>
  <c r="CX117" i="7"/>
  <c r="CW117" i="7"/>
  <c r="CX116" i="7"/>
  <c r="CW116" i="7"/>
  <c r="CX115" i="7"/>
  <c r="CW115" i="7"/>
  <c r="CX114" i="7"/>
  <c r="CW114" i="7"/>
  <c r="CX113" i="7"/>
  <c r="CW113" i="7"/>
  <c r="CX112" i="7"/>
  <c r="CW112" i="7"/>
  <c r="CX111" i="7"/>
  <c r="CW111" i="7"/>
  <c r="CX110" i="7"/>
  <c r="CW110" i="7"/>
  <c r="CX109" i="7"/>
  <c r="CW109" i="7"/>
  <c r="CX108" i="7"/>
  <c r="CW108" i="7"/>
  <c r="CX107" i="7"/>
  <c r="CW107" i="7"/>
  <c r="CX106" i="7"/>
  <c r="CW106" i="7"/>
  <c r="CX105" i="7"/>
  <c r="CW105" i="7"/>
  <c r="CX104" i="7"/>
  <c r="CW104" i="7"/>
  <c r="AL39" i="7"/>
  <c r="AL36" i="7"/>
  <c r="AL19" i="7"/>
  <c r="L25" i="5"/>
  <c r="N27" i="5"/>
  <c r="M27" i="5"/>
  <c r="N26" i="5"/>
  <c r="M26" i="5"/>
  <c r="N25" i="5"/>
  <c r="M25" i="5"/>
  <c r="N24" i="5"/>
  <c r="M24" i="5"/>
  <c r="N23" i="5"/>
  <c r="M23" i="5"/>
  <c r="N22" i="5"/>
  <c r="M22" i="5"/>
  <c r="L22" i="5"/>
  <c r="N21" i="5"/>
  <c r="M21" i="5"/>
  <c r="N20" i="5"/>
  <c r="M20" i="5"/>
  <c r="N19" i="5"/>
  <c r="M19" i="5"/>
  <c r="L19" i="5"/>
  <c r="K22" i="5"/>
  <c r="K23" i="5"/>
  <c r="K24" i="5"/>
  <c r="K27" i="5"/>
  <c r="K26" i="5"/>
  <c r="K25" i="5"/>
  <c r="K21" i="5"/>
  <c r="K20" i="5"/>
  <c r="K19" i="5"/>
  <c r="J20" i="5"/>
  <c r="J21" i="5"/>
  <c r="J22" i="5"/>
  <c r="J23" i="5"/>
  <c r="J24" i="5"/>
  <c r="J25" i="5"/>
  <c r="J26" i="5"/>
  <c r="J27" i="5"/>
  <c r="J19" i="5"/>
  <c r="I25" i="5"/>
  <c r="I22" i="5"/>
  <c r="I19" i="5"/>
</calcChain>
</file>

<file path=xl/sharedStrings.xml><?xml version="1.0" encoding="utf-8"?>
<sst xmlns="http://schemas.openxmlformats.org/spreadsheetml/2006/main" count="3764" uniqueCount="528">
  <si>
    <t>Soil Horizon</t>
  </si>
  <si>
    <t>Depth</t>
  </si>
  <si>
    <t>Table 1 Physicochemical characteristics of soils from three microtopographic sites of a low-centered polygon. Values in parenthesis are standard deviations (n = 3)</t>
  </si>
  <si>
    <t>Description</t>
  </si>
  <si>
    <t>Soil color</t>
  </si>
  <si>
    <t>Water content</t>
  </si>
  <si>
    <t>pH (KCl)</t>
  </si>
  <si>
    <t>Fe(II)</t>
  </si>
  <si>
    <t>Total C</t>
  </si>
  <si>
    <t>C/N</t>
  </si>
  <si>
    <t>texture class</t>
  </si>
  <si>
    <t>(cm)</t>
  </si>
  <si>
    <t>(g/g dwt soil)</t>
  </si>
  <si>
    <t>(1:5, w/v)</t>
  </si>
  <si>
    <t>(umol/g dwt soil)</t>
  </si>
  <si>
    <t>(mg/g dwt soil)</t>
  </si>
  <si>
    <t>(gC/gN?)</t>
  </si>
  <si>
    <t>mean</t>
  </si>
  <si>
    <t>std dev</t>
  </si>
  <si>
    <t>Ridge</t>
  </si>
  <si>
    <t>0-8</t>
  </si>
  <si>
    <t>Oe</t>
  </si>
  <si>
    <t>10YR3/2</t>
  </si>
  <si>
    <t>Silt</t>
  </si>
  <si>
    <t>8-42</t>
  </si>
  <si>
    <t>Bh</t>
  </si>
  <si>
    <t>10YR2/2</t>
  </si>
  <si>
    <t>42-56</t>
  </si>
  <si>
    <t>Ice</t>
  </si>
  <si>
    <t>na</t>
  </si>
  <si>
    <t>Center1</t>
  </si>
  <si>
    <t>6-21.5</t>
  </si>
  <si>
    <t>Oa</t>
  </si>
  <si>
    <t>2.5Y3/2</t>
  </si>
  <si>
    <t>Bgh</t>
  </si>
  <si>
    <t>2.5Y2/1</t>
  </si>
  <si>
    <t>53.5-93</t>
  </si>
  <si>
    <t>Center2</t>
  </si>
  <si>
    <t>4-15</t>
  </si>
  <si>
    <t>10YR2/1</t>
  </si>
  <si>
    <t>15-40</t>
  </si>
  <si>
    <t>A/B</t>
  </si>
  <si>
    <t>na*</t>
  </si>
  <si>
    <t>40-55</t>
  </si>
  <si>
    <t>55-82</t>
  </si>
  <si>
    <t>Cf</t>
  </si>
  <si>
    <t>Trough</t>
  </si>
  <si>
    <t>0-19</t>
  </si>
  <si>
    <t>5YR3/2</t>
  </si>
  <si>
    <t>19-25</t>
  </si>
  <si>
    <t>Oa/Bh</t>
  </si>
  <si>
    <t>10YR3/3</t>
  </si>
  <si>
    <t>25-69</t>
  </si>
  <si>
    <t>Bh/ice</t>
  </si>
  <si>
    <t>Center</t>
  </si>
  <si>
    <t>temperature  °C</t>
  </si>
  <si>
    <t>Center organic</t>
  </si>
  <si>
    <t>Center mineral</t>
  </si>
  <si>
    <t>Center perm</t>
  </si>
  <si>
    <t>Ridge organic</t>
  </si>
  <si>
    <t>Trough organic</t>
  </si>
  <si>
    <t>Trough mineral</t>
  </si>
  <si>
    <t>Water (g)</t>
  </si>
  <si>
    <t>pH</t>
  </si>
  <si>
    <t>Ridge mineral</t>
  </si>
  <si>
    <t>Table 4 Fe(II) concentration and pH changes in microcosms during incubation</t>
  </si>
  <si>
    <t>pHKCl</t>
  </si>
  <si>
    <t xml:space="preserve">Microtopography </t>
  </si>
  <si>
    <t xml:space="preserve">Soil Horizon </t>
  </si>
  <si>
    <t>T (°C)</t>
  </si>
  <si>
    <t>Fe(II) (lmol g 1 dwt. soil)* after incubation for (days)</t>
  </si>
  <si>
    <t>Organic</t>
  </si>
  <si>
    <t>Mineral</t>
  </si>
  <si>
    <t>stddev</t>
  </si>
  <si>
    <t>Fe(II) (mmol)</t>
  </si>
  <si>
    <t>-</t>
  </si>
  <si>
    <t>NGADG0017-2</t>
  </si>
  <si>
    <t>NGADG0005-2</t>
  </si>
  <si>
    <t>NGADG0009-2</t>
  </si>
  <si>
    <t>NGADG0017-1</t>
  </si>
  <si>
    <t>NGADG0005-1</t>
  </si>
  <si>
    <t>NGADG0009-1</t>
  </si>
  <si>
    <t>Table 1. Properties of the organic and mineral horizons of three representative soil cores from</t>
  </si>
  <si>
    <t>Trough, Ridge, and Center microtopographic features of a low-center polygon</t>
  </si>
  <si>
    <t>NGEE ID</t>
  </si>
  <si>
    <t>Position</t>
  </si>
  <si>
    <t>Horizon</t>
  </si>
  <si>
    <t>Layer depth</t>
  </si>
  <si>
    <t>Water content g H2O/g soil</t>
  </si>
  <si>
    <t>SOC Cwt. %</t>
  </si>
  <si>
    <r>
      <t xml:space="preserve">Table S1: Concentrations of water-soluble carbon used to calculate </t>
    </r>
    <r>
      <rPr>
        <sz val="12"/>
        <color theme="1"/>
        <rFont val="Calibri"/>
        <family val="2"/>
        <charset val="136"/>
        <scheme val="minor"/>
      </rPr>
      <t>ΔWSC in Figure 2</t>
    </r>
  </si>
  <si>
    <t>Core ID</t>
  </si>
  <si>
    <t>Temperature</t>
  </si>
  <si>
    <r>
      <t>Water-soluble C (µmol C g-soil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 xml:space="preserve"> )</t>
    </r>
  </si>
  <si>
    <t>Organic Horizon</t>
  </si>
  <si>
    <t>Mineral Horizon</t>
  </si>
  <si>
    <t>°C</t>
  </si>
  <si>
    <t>0 d</t>
  </si>
  <si>
    <t>30 d</t>
  </si>
  <si>
    <t>60 d</t>
  </si>
  <si>
    <t>NGADG0009</t>
  </si>
  <si>
    <t>NGADG0005</t>
  </si>
  <si>
    <t>NGADG0017</t>
  </si>
  <si>
    <r>
      <t>565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</si>
  <si>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Water-soluble C (µmol C g-SOC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 xml:space="preserve"> )</t>
    </r>
  </si>
  <si>
    <r>
      <t>1,480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</si>
  <si>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Concentrations of organic acids (</t>
    </r>
    <r>
      <rPr>
        <sz val="11"/>
        <color theme="1"/>
        <rFont val="Cambria"/>
        <family val="1"/>
      </rPr>
      <t>µ</t>
    </r>
    <r>
      <rPr>
        <sz val="12"/>
        <color theme="1"/>
        <rFont val="Calibri"/>
        <family val="2"/>
        <charset val="136"/>
        <scheme val="minor"/>
      </rPr>
      <t>mol C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charset val="136"/>
        <scheme val="minor"/>
      </rPr>
      <t xml:space="preserve"> SOC) included in Figure 5.</t>
    </r>
  </si>
  <si>
    <t>Sample</t>
  </si>
  <si>
    <t>Formate</t>
  </si>
  <si>
    <t>Acetate</t>
  </si>
  <si>
    <t>Propionate</t>
  </si>
  <si>
    <t>Butyrate</t>
  </si>
  <si>
    <t>deg C</t>
  </si>
  <si>
    <t>RO</t>
  </si>
  <si>
    <t>&lt;DL</t>
  </si>
  <si>
    <t>TO</t>
  </si>
  <si>
    <t>CO</t>
  </si>
  <si>
    <t>RM</t>
  </si>
  <si>
    <t>TM</t>
  </si>
  <si>
    <t>CM</t>
  </si>
  <si>
    <t>&lt;DL means under detection limit</t>
  </si>
  <si>
    <t>Organic acids conversion rates, ROA (umol C g-1 SOC d-1; Eq. 1) and linear regression for ROA = a + m x T in Figure 6.</t>
  </si>
  <si>
    <t>0-30 d</t>
  </si>
  <si>
    <t>30-60 d</t>
  </si>
  <si>
    <t>n.a.</t>
  </si>
  <si>
    <t>Regression (m)</t>
  </si>
  <si>
    <t>Std. Err. M</t>
  </si>
  <si>
    <t>R^2</t>
  </si>
  <si>
    <t>Table 3. Concentrations of individual organic acids in water-extractable organic carbon normalized to soil organic carbon</t>
  </si>
  <si>
    <t>(μmol g-SOC-1) for soils incubated for 0, 30, or 60 days</t>
  </si>
  <si>
    <t>C molecular weight</t>
  </si>
  <si>
    <t>Formate (mM)</t>
  </si>
  <si>
    <t>Acetate (mM)</t>
  </si>
  <si>
    <t>Propionate (mM)</t>
  </si>
  <si>
    <t>Butyrate (mM)</t>
  </si>
  <si>
    <t>Lab</t>
  </si>
  <si>
    <t xml:space="preserve">Sample_ID </t>
  </si>
  <si>
    <t>Method</t>
  </si>
  <si>
    <t>Date_sampled</t>
  </si>
  <si>
    <t>Month</t>
  </si>
  <si>
    <t>PolygonalT</t>
  </si>
  <si>
    <t>Location</t>
  </si>
  <si>
    <t>Depth_cm</t>
  </si>
  <si>
    <t>DeptHighlass</t>
  </si>
  <si>
    <t>Area</t>
  </si>
  <si>
    <t>northing</t>
  </si>
  <si>
    <t>easting</t>
  </si>
  <si>
    <t>lat</t>
  </si>
  <si>
    <t>long_</t>
  </si>
  <si>
    <t>elev</t>
  </si>
  <si>
    <t>ALT_cm</t>
  </si>
  <si>
    <t>Temp_DegC</t>
  </si>
  <si>
    <t>TOC_mgL</t>
  </si>
  <si>
    <t>DOC</t>
  </si>
  <si>
    <t>TIC_mgL</t>
  </si>
  <si>
    <t>pH_Lab</t>
  </si>
  <si>
    <t>pH_Field</t>
  </si>
  <si>
    <t>DO_perc</t>
  </si>
  <si>
    <t>DO_mgL</t>
  </si>
  <si>
    <t>Cond</t>
  </si>
  <si>
    <t>Ag_ugL</t>
  </si>
  <si>
    <t>Ag_ugL_Uncertainty</t>
  </si>
  <si>
    <t>Al_mgL</t>
  </si>
  <si>
    <t>Al_mgL_Uncertainty</t>
  </si>
  <si>
    <t>As_mgL</t>
  </si>
  <si>
    <t>As_mgL_Uncertainty</t>
  </si>
  <si>
    <t>Ba_mgL</t>
  </si>
  <si>
    <t>Ba_mgL_Uncertainty</t>
  </si>
  <si>
    <t>Be_mgL</t>
  </si>
  <si>
    <t>Be_mgL_Uncertainty</t>
  </si>
  <si>
    <t>Bi_ugL</t>
  </si>
  <si>
    <t>Bi_ugL_Uncertainty</t>
  </si>
  <si>
    <t>B_mgL</t>
  </si>
  <si>
    <t>B_mgL_Uncertainty</t>
  </si>
  <si>
    <t>Br_mgL</t>
  </si>
  <si>
    <t>Br_mgL_Uncertainty</t>
  </si>
  <si>
    <t>Ca_mgL</t>
  </si>
  <si>
    <t>Ca_mgL_Uncertainty</t>
  </si>
  <si>
    <t>Cd_mgL</t>
  </si>
  <si>
    <t>Cd_mgL_Uncertainty</t>
  </si>
  <si>
    <t>Ce_mgL</t>
  </si>
  <si>
    <t>Ce_mgL_Uncertainty</t>
  </si>
  <si>
    <t>Cl_mgL</t>
  </si>
  <si>
    <t>Cl_mgL_Uncertainty</t>
  </si>
  <si>
    <t>Co_mgL</t>
  </si>
  <si>
    <t>Co_mgL_Uncertainty</t>
  </si>
  <si>
    <t>Cr_mgL</t>
  </si>
  <si>
    <t>Cr_mgL_Uncertainty</t>
  </si>
  <si>
    <t>Cs_mgL</t>
  </si>
  <si>
    <t>Cs_mgL_Uncertainty</t>
  </si>
  <si>
    <t>Cu_mgL</t>
  </si>
  <si>
    <t>Cu_mgL_Uncertainty</t>
  </si>
  <si>
    <t>Eu_ugL</t>
  </si>
  <si>
    <t>Eu_ugL_StdError</t>
  </si>
  <si>
    <t>Dy_ugL</t>
  </si>
  <si>
    <t>Dy_ugL_Uncertainty</t>
  </si>
  <si>
    <t>Fe_mgL</t>
  </si>
  <si>
    <t>Fe_mgL_Uncertainty</t>
  </si>
  <si>
    <t>Fluoride_mgL</t>
  </si>
  <si>
    <t>Fluoride_mgL_Uncertainty</t>
  </si>
  <si>
    <t>Ge_ugL</t>
  </si>
  <si>
    <t>Ge_ugL_Uncertainty</t>
  </si>
  <si>
    <t>K_mgL</t>
  </si>
  <si>
    <t>K_mgL_Uncertainty</t>
  </si>
  <si>
    <t>La_ugL</t>
  </si>
  <si>
    <t>La_ugL_Uncertainty</t>
  </si>
  <si>
    <t>Li_mgL</t>
  </si>
  <si>
    <t>Li_mgL_Uncertainty</t>
  </si>
  <si>
    <t>Mg_mgL</t>
  </si>
  <si>
    <t>Mg_mgL_Uncertainty</t>
  </si>
  <si>
    <t>Mn_mgL</t>
  </si>
  <si>
    <t>Mn_mgL_Uncertainty</t>
  </si>
  <si>
    <t>Mo_mgL</t>
  </si>
  <si>
    <t>Mo_mgL_Uncertainty</t>
  </si>
  <si>
    <t>Na_mgL</t>
  </si>
  <si>
    <t>Na_mgL_Uncertainty</t>
  </si>
  <si>
    <t>Nd_ugL</t>
  </si>
  <si>
    <t>Nd_ugL_Uncertainty</t>
  </si>
  <si>
    <t>Ni_mgL</t>
  </si>
  <si>
    <t>Ni_mgL_Uncertainty</t>
  </si>
  <si>
    <t>NO3_mgL</t>
  </si>
  <si>
    <t>NO3_mgL_Uncertainty</t>
  </si>
  <si>
    <t>NO3_N_mgL</t>
  </si>
  <si>
    <t>NO2_mgL</t>
  </si>
  <si>
    <t>NO2N_mgL_StdError</t>
  </si>
  <si>
    <t>Phosphate_mgL</t>
  </si>
  <si>
    <t>Phosphate_mgL_Uncertainty</t>
  </si>
  <si>
    <t>Rb_mgL</t>
  </si>
  <si>
    <t>Rb_mgL_Uncertainty</t>
  </si>
  <si>
    <t>Sb_mgL</t>
  </si>
  <si>
    <t>Sb_mgL_Uncertainty</t>
  </si>
  <si>
    <t>Se_mgL</t>
  </si>
  <si>
    <t>Se_mgL_Uncertainty</t>
  </si>
  <si>
    <t>Si_mgL</t>
  </si>
  <si>
    <t>Si_mgL_Uncertainty</t>
  </si>
  <si>
    <t>SiO2_mgL</t>
  </si>
  <si>
    <t>SiO2_mgL_Uncertainty</t>
  </si>
  <si>
    <t>Sn_mgL</t>
  </si>
  <si>
    <t>Sn_mgL_Uncertainty</t>
  </si>
  <si>
    <t>SO4_mgL</t>
  </si>
  <si>
    <t>SO4_mgL_Uncertainty</t>
  </si>
  <si>
    <t>Sr_mgL</t>
  </si>
  <si>
    <t>Sr_mgL_Uncertainty</t>
  </si>
  <si>
    <t>Ti_mgL</t>
  </si>
  <si>
    <t>Ti_mgL_Uncertainty</t>
  </si>
  <si>
    <t>Tl_mgL</t>
  </si>
  <si>
    <t>Tl_mgL_Uncertainty</t>
  </si>
  <si>
    <t>ThmgL</t>
  </si>
  <si>
    <t>ThmgL_Uncertainty</t>
  </si>
  <si>
    <t>U_mgL</t>
  </si>
  <si>
    <t>U_mgL_Uncertainty</t>
  </si>
  <si>
    <t>V_mgL</t>
  </si>
  <si>
    <t>V_mgL_Uncertainty</t>
  </si>
  <si>
    <t>Yb_ugL</t>
  </si>
  <si>
    <t>Yb_ugL_Uncertainty</t>
  </si>
  <si>
    <t>Zn_mgL</t>
  </si>
  <si>
    <t>Zn_mgL_Uncertainty</t>
  </si>
  <si>
    <t>Zr_ugL</t>
  </si>
  <si>
    <t>Zr_ugL_Uncertainty</t>
  </si>
  <si>
    <t xml:space="preserve">Cation </t>
  </si>
  <si>
    <t>Anion</t>
  </si>
  <si>
    <t>Balance</t>
  </si>
  <si>
    <t>ORNL</t>
  </si>
  <si>
    <t>NGADG0026_00</t>
  </si>
  <si>
    <t>DP</t>
  </si>
  <si>
    <t>Sept</t>
  </si>
  <si>
    <t>Low</t>
  </si>
  <si>
    <t>Surface</t>
  </si>
  <si>
    <t>A</t>
  </si>
  <si>
    <t>NGADG0027_00</t>
  </si>
  <si>
    <t>Deep</t>
  </si>
  <si>
    <t>NGALL0001_00</t>
  </si>
  <si>
    <t>NGALL0002_00</t>
  </si>
  <si>
    <t>Rim</t>
  </si>
  <si>
    <t>NGALL0003_00</t>
  </si>
  <si>
    <t>NGALL0003_00_DUPLIC</t>
  </si>
  <si>
    <t>NGALL0004_00</t>
  </si>
  <si>
    <t>NGALL0004_00_DUPLIC</t>
  </si>
  <si>
    <t>NGADG0029_00</t>
  </si>
  <si>
    <t>High</t>
  </si>
  <si>
    <t>B</t>
  </si>
  <si>
    <t>NGALL0008_00</t>
  </si>
  <si>
    <t>NGADG0033_00</t>
  </si>
  <si>
    <t>NGADG0034_00</t>
  </si>
  <si>
    <t>NGADG0030_00</t>
  </si>
  <si>
    <t>C</t>
  </si>
  <si>
    <t>NGALL0005_00</t>
  </si>
  <si>
    <t>High-transitional</t>
  </si>
  <si>
    <t>NGALL0005_00_DUPLIC</t>
  </si>
  <si>
    <t>NGALL0006_00</t>
  </si>
  <si>
    <t>NGALL0006_00_DUPLIC</t>
  </si>
  <si>
    <t>NGALL0007_00</t>
  </si>
  <si>
    <t>NGALL0007_00_DUPLIC</t>
  </si>
  <si>
    <t>NGADG0036_00</t>
  </si>
  <si>
    <t>D</t>
  </si>
  <si>
    <t>NGADG0037_00</t>
  </si>
  <si>
    <t>LBL</t>
  </si>
  <si>
    <t>LP1_1_20CM</t>
  </si>
  <si>
    <t>7/18/12_7/22/12</t>
  </si>
  <si>
    <t>July</t>
  </si>
  <si>
    <t>Site0GeoTransect</t>
  </si>
  <si>
    <t>&lt;0.02</t>
  </si>
  <si>
    <t>&lt;0.00007</t>
  </si>
  <si>
    <t>&lt;0.005</t>
  </si>
  <si>
    <t>&lt;0.003</t>
  </si>
  <si>
    <t>&lt;0.00002</t>
  </si>
  <si>
    <t>&lt;0.000003</t>
  </si>
  <si>
    <t>&lt;0.002</t>
  </si>
  <si>
    <t>&lt;0.00003</t>
  </si>
  <si>
    <t>&lt; 0.06</t>
  </si>
  <si>
    <t/>
  </si>
  <si>
    <t>&lt;0.01355</t>
  </si>
  <si>
    <t>&lt; 0.09</t>
  </si>
  <si>
    <t>&lt;0.00001</t>
  </si>
  <si>
    <t>&lt;0.007</t>
  </si>
  <si>
    <t>LP1_2_10CM</t>
  </si>
  <si>
    <t>Shallow</t>
  </si>
  <si>
    <t>&lt;0.01</t>
  </si>
  <si>
    <t>&lt;0.000002</t>
  </si>
  <si>
    <t>&lt;0.000005</t>
  </si>
  <si>
    <t>LP1_2_20CM</t>
  </si>
  <si>
    <t>&lt;0.00008</t>
  </si>
  <si>
    <t>&lt;0.000006</t>
  </si>
  <si>
    <t>&lt;0.008</t>
  </si>
  <si>
    <t>LP1_3_10CM</t>
  </si>
  <si>
    <t>&lt;0.004</t>
  </si>
  <si>
    <t>&lt;0.009</t>
  </si>
  <si>
    <t>LP1_3_20CM</t>
  </si>
  <si>
    <t>LP1_4_10CM</t>
  </si>
  <si>
    <t>&lt;0.07</t>
  </si>
  <si>
    <t>&lt;0.04</t>
  </si>
  <si>
    <t>&lt;0.0003</t>
  </si>
  <si>
    <t>&lt;0.08</t>
  </si>
  <si>
    <t>&lt;0.0001</t>
  </si>
  <si>
    <t>&lt;0.00006</t>
  </si>
  <si>
    <t>&lt;0.00005</t>
  </si>
  <si>
    <t>&lt;0.001</t>
  </si>
  <si>
    <t>&lt;0.03</t>
  </si>
  <si>
    <t>LP1_4_20CM</t>
  </si>
  <si>
    <t>LP1_5_10CM</t>
  </si>
  <si>
    <t>&lt;0.00004</t>
  </si>
  <si>
    <t>&lt;0.000008</t>
  </si>
  <si>
    <t>&lt;0.006</t>
  </si>
  <si>
    <t>LP1_5_20CM</t>
  </si>
  <si>
    <t>LP1_6_10CM</t>
  </si>
  <si>
    <t>LP1_6_20CM</t>
  </si>
  <si>
    <t>LP1_7_10CM</t>
  </si>
  <si>
    <t>LP1_7_20CM</t>
  </si>
  <si>
    <t>&lt;0.05</t>
  </si>
  <si>
    <t>LP1_8_10CM</t>
  </si>
  <si>
    <t>LP1_8_20CM</t>
  </si>
  <si>
    <t>LP1_8_20CM2</t>
  </si>
  <si>
    <t>LP1_9_10CM</t>
  </si>
  <si>
    <t>LP1_9_20CM</t>
  </si>
  <si>
    <t>LP2_1_20CM</t>
  </si>
  <si>
    <t>LP2_2_20CM</t>
  </si>
  <si>
    <t>LP2_3_10CM</t>
  </si>
  <si>
    <t>&lt;0.0004</t>
  </si>
  <si>
    <t>LP2_3_20CM</t>
  </si>
  <si>
    <t>LP2_4_10CM</t>
  </si>
  <si>
    <t>LP2_4_20CM</t>
  </si>
  <si>
    <t>LP2_5_10CM</t>
  </si>
  <si>
    <t>LP2_5_20CM</t>
  </si>
  <si>
    <t>LP2_6_10CM</t>
  </si>
  <si>
    <t>LP2_6_20CM</t>
  </si>
  <si>
    <t>LP2_7_10CM</t>
  </si>
  <si>
    <t>&lt;0.06</t>
  </si>
  <si>
    <t>LP2_7_10CM2</t>
  </si>
  <si>
    <t>LP2_7_20CM</t>
  </si>
  <si>
    <t>LP2_8_10CM</t>
  </si>
  <si>
    <t>LP2_8_20CM</t>
  </si>
  <si>
    <t>LP2_8_20CM2</t>
  </si>
  <si>
    <t>LP2_9_10CM</t>
  </si>
  <si>
    <t>LP2_9_20CM</t>
  </si>
  <si>
    <t>LP2_10_10CM</t>
  </si>
  <si>
    <t>&lt;0.0002</t>
  </si>
  <si>
    <t>LP2_10_20CM</t>
  </si>
  <si>
    <t>LP2_11_10CM</t>
  </si>
  <si>
    <t>LP2_11_20CM</t>
  </si>
  <si>
    <t>&lt;0.000004</t>
  </si>
  <si>
    <t>LP3_1_20CM</t>
  </si>
  <si>
    <t>LP_3_2_20CM</t>
  </si>
  <si>
    <t>LP3_3_20CM</t>
  </si>
  <si>
    <t>LP3_4_10CM</t>
  </si>
  <si>
    <t>LP3_4_20CM</t>
  </si>
  <si>
    <t>LP3_5_10CM</t>
  </si>
  <si>
    <t>LP3_5_20CM</t>
  </si>
  <si>
    <t>LP3_6_10CM</t>
  </si>
  <si>
    <t>LP3_6_20CM</t>
  </si>
  <si>
    <t>LP3_7_10CM</t>
  </si>
  <si>
    <t>LP3_7_20CM</t>
  </si>
  <si>
    <t>LP3_8_10CM</t>
  </si>
  <si>
    <t>LP3_8_20CM</t>
  </si>
  <si>
    <t>LP3_9_10CM</t>
  </si>
  <si>
    <t>LP3_9_20CM</t>
  </si>
  <si>
    <t>LP3_10_10CM</t>
  </si>
  <si>
    <t>LP3_10_20CM</t>
  </si>
  <si>
    <t>LP3_11_10CM</t>
  </si>
  <si>
    <t>LP3_11_20CM</t>
  </si>
  <si>
    <t>LP3_12_10CM</t>
  </si>
  <si>
    <t>LP3_12_20CM</t>
  </si>
  <si>
    <t>LP3_13_20CM</t>
  </si>
  <si>
    <t>TP1_1_20CM</t>
  </si>
  <si>
    <t>TP1_2_20CM</t>
  </si>
  <si>
    <t>TP1_3_18CM</t>
  </si>
  <si>
    <t>TP2_1_25CM</t>
  </si>
  <si>
    <t>High-tranisitonal</t>
  </si>
  <si>
    <t>TP2_2_15CM</t>
  </si>
  <si>
    <t>HP1_1_18CM</t>
  </si>
  <si>
    <t>HP3_1_20CM</t>
  </si>
  <si>
    <t>HP3_2_20CM</t>
  </si>
  <si>
    <t>HP4_1_20CM</t>
  </si>
  <si>
    <t>HP4_2_20CM</t>
  </si>
  <si>
    <t>HP5_1_17CM</t>
  </si>
  <si>
    <t>HP5_2_15CM</t>
  </si>
  <si>
    <t>HP6_1_20CM</t>
  </si>
  <si>
    <t>LANL</t>
  </si>
  <si>
    <t>NG_12-8_1</t>
  </si>
  <si>
    <t>Aug</t>
  </si>
  <si>
    <t>&lt;0.00226</t>
  </si>
  <si>
    <t>NG_12-8_2</t>
  </si>
  <si>
    <t>NG_12-8_3</t>
  </si>
  <si>
    <t>NG_12-8_4</t>
  </si>
  <si>
    <t>Pond</t>
  </si>
  <si>
    <t xml:space="preserve"> </t>
  </si>
  <si>
    <t>NG_12-8_5</t>
  </si>
  <si>
    <t>NG_12-8_6</t>
  </si>
  <si>
    <t>NG_12-8_7</t>
  </si>
  <si>
    <t>NG_12-8_8</t>
  </si>
  <si>
    <t>NG_12-8_9</t>
  </si>
  <si>
    <t>NG_12-8_10</t>
  </si>
  <si>
    <t>NG_12-9_1</t>
  </si>
  <si>
    <t>NG_12-9_2</t>
  </si>
  <si>
    <t>NG_12-9_3</t>
  </si>
  <si>
    <t>&lt;0.1</t>
  </si>
  <si>
    <t>NG_12-9_4</t>
  </si>
  <si>
    <t>Wick</t>
  </si>
  <si>
    <t>NG_12-9_5</t>
  </si>
  <si>
    <t>NG_12-9_6</t>
  </si>
  <si>
    <t>NG_12-9_7</t>
  </si>
  <si>
    <t>NG_12-9_8</t>
  </si>
  <si>
    <t>NG_12-9_9</t>
  </si>
  <si>
    <t>NG_12-9_10</t>
  </si>
  <si>
    <t>NG_12-9_11</t>
  </si>
  <si>
    <t>LC</t>
  </si>
  <si>
    <t>NG_12-9_12</t>
  </si>
  <si>
    <t>NG_12-9_13</t>
  </si>
  <si>
    <t>NG_12-9_14</t>
  </si>
  <si>
    <t>NG_12-9_15</t>
  </si>
  <si>
    <t>NG_12-9_16</t>
  </si>
  <si>
    <t>drainage</t>
  </si>
  <si>
    <t>small_drainage</t>
  </si>
  <si>
    <t>r</t>
  </si>
  <si>
    <t>NG_12-9_17</t>
  </si>
  <si>
    <t>NG_12-8_11</t>
  </si>
  <si>
    <t>Estuarine</t>
  </si>
  <si>
    <t>estuary</t>
  </si>
  <si>
    <t>NG_12-8_12</t>
  </si>
  <si>
    <t>NG_12-8_13</t>
  </si>
  <si>
    <t>NG_12-8_14</t>
  </si>
  <si>
    <t>River</t>
  </si>
  <si>
    <t>Southern_Drainage</t>
  </si>
  <si>
    <t>NG_12-8_15</t>
  </si>
  <si>
    <t>NG_12-8_16</t>
  </si>
  <si>
    <t>NG_12-8_17</t>
  </si>
  <si>
    <t>Northern drainage</t>
  </si>
  <si>
    <t>NG_12-8_18</t>
  </si>
  <si>
    <t>Northern_Drainage</t>
  </si>
  <si>
    <t>NG_12-8_19</t>
  </si>
  <si>
    <t>NG_12-8_20</t>
  </si>
  <si>
    <t>NG_12-8_21</t>
  </si>
  <si>
    <t>Lake</t>
  </si>
  <si>
    <t>Cakeeater_Lake</t>
  </si>
  <si>
    <t>NG_12-9_18</t>
  </si>
  <si>
    <t>Rhiz</t>
  </si>
  <si>
    <t>NG_12-9_19</t>
  </si>
  <si>
    <t>NG_12-9_20</t>
  </si>
  <si>
    <t>NG_12-9_21</t>
  </si>
  <si>
    <t>NG_12-9_22</t>
  </si>
  <si>
    <t>NG_12-9_23</t>
  </si>
  <si>
    <t>NG_12-9_24</t>
  </si>
  <si>
    <t>NG_12-9_25</t>
  </si>
  <si>
    <t>NG_12-9_26</t>
  </si>
  <si>
    <t>http://dx.doi.org/10.5440/1164833</t>
  </si>
  <si>
    <t>day0</t>
  </si>
  <si>
    <t>day100</t>
  </si>
  <si>
    <t>g/cell</t>
  </si>
  <si>
    <t>g/dwt soil</t>
  </si>
  <si>
    <t>mmol C/g</t>
  </si>
  <si>
    <t>wet</t>
  </si>
  <si>
    <t>CH2O0.5N0.15</t>
  </si>
  <si>
    <t xml:space="preserve">Madigan </t>
  </si>
  <si>
    <t>mmolC/g</t>
  </si>
  <si>
    <t>Table 1</t>
  </si>
  <si>
    <t>Topography location</t>
  </si>
  <si>
    <t>Depth (cm)</t>
  </si>
  <si>
    <t>21.5-53.5</t>
  </si>
  <si>
    <t>Total soil 15 g</t>
  </si>
  <si>
    <t>Soil (dwt g)</t>
  </si>
  <si>
    <t>TotC (g)</t>
  </si>
  <si>
    <t>WEOC</t>
  </si>
  <si>
    <t>WEOC (mg)</t>
  </si>
  <si>
    <t>TOC/dwt Soil</t>
  </si>
  <si>
    <t>WEOC/TotC</t>
  </si>
  <si>
    <t>Formate (mgC)</t>
  </si>
  <si>
    <t>Acetate (mgC)</t>
  </si>
  <si>
    <t>Propionate (mgC)</t>
  </si>
  <si>
    <t>molecular weight</t>
  </si>
  <si>
    <t>Acids/WEOC</t>
  </si>
  <si>
    <t>O</t>
  </si>
  <si>
    <t>M</t>
  </si>
  <si>
    <t>P</t>
  </si>
  <si>
    <t>H2O (kg)</t>
  </si>
  <si>
    <t>Bulk density</t>
  </si>
  <si>
    <t>headspace volume (ml)</t>
  </si>
  <si>
    <t>Headspace (L)</t>
  </si>
  <si>
    <t>Fe(II) (mM)</t>
  </si>
  <si>
    <t>t</t>
  </si>
  <si>
    <t>Soil dwt (g)</t>
  </si>
  <si>
    <t>WEOC (mM)</t>
  </si>
  <si>
    <t>toc/total soil</t>
  </si>
  <si>
    <t>SOM1</t>
  </si>
  <si>
    <t>SOM2</t>
  </si>
  <si>
    <t>SOM3</t>
  </si>
  <si>
    <t>SOM4</t>
  </si>
  <si>
    <t>WEOC - known (mM)</t>
  </si>
  <si>
    <t>Sugar (mMC)</t>
  </si>
  <si>
    <t>Totol C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</si>
</sst>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"/>
    <numFmt numFmtId="165" formatCode="0.000000"/>
    <numFmt numFmtId="166" formatCode="0.00000"/>
    <numFmt numFmtId="167" formatCode="0.0"/>
    <numFmt numFmtId="168" formatCode="0.0000"/>
    <numFmt numFmtId="169" formatCode="0.0000000"/>
    <numFmt numFmtId="170" formatCode="#,##0.0"/>
  </numFmts>
  <fonts count="14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29"/>
      <scheme val="minor"/>
    </font>
    <font>
      <sz val="12"/>
      <color rgb="FF006100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theme="1"/>
      <name val="Cambria"/>
      <family val="1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3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49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0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3" fontId="8" fillId="0" borderId="0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0" fillId="0" borderId="0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2" xfId="0" applyBorder="1"/>
    <xf numFmtId="2" fontId="0" fillId="0" borderId="0" xfId="0" applyNumberFormat="1"/>
    <xf numFmtId="165" fontId="0" fillId="0" borderId="0" xfId="0" applyNumberFormat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167" fontId="13" fillId="0" borderId="0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166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168" fontId="13" fillId="0" borderId="0" xfId="0" applyNumberFormat="1" applyFont="1" applyFill="1" applyBorder="1" applyAlignment="1">
      <alignment horizontal="left"/>
    </xf>
    <xf numFmtId="169" fontId="13" fillId="0" borderId="0" xfId="0" applyNumberFormat="1" applyFont="1" applyFill="1" applyBorder="1" applyAlignment="1">
      <alignment horizontal="left"/>
    </xf>
    <xf numFmtId="4" fontId="13" fillId="0" borderId="0" xfId="2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4" fontId="0" fillId="0" borderId="0" xfId="0" applyNumberFormat="1" applyFont="1" applyFill="1" applyBorder="1"/>
    <xf numFmtId="167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ill="1"/>
    <xf numFmtId="168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ont="1" applyFill="1" applyBorder="1" applyAlignment="1">
      <alignment horizontal="left"/>
    </xf>
    <xf numFmtId="169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164" fontId="13" fillId="0" borderId="0" xfId="2" applyNumberFormat="1" applyFont="1" applyFill="1" applyBorder="1" applyAlignment="1">
      <alignment horizontal="left"/>
    </xf>
    <xf numFmtId="2" fontId="13" fillId="0" borderId="0" xfId="2" applyNumberFormat="1" applyFont="1" applyFill="1" applyBorder="1" applyAlignment="1">
      <alignment horizontal="left"/>
    </xf>
    <xf numFmtId="168" fontId="13" fillId="0" borderId="0" xfId="2" applyNumberFormat="1" applyFont="1" applyFill="1" applyBorder="1" applyAlignment="1">
      <alignment horizontal="left"/>
    </xf>
    <xf numFmtId="3" fontId="13" fillId="0" borderId="0" xfId="2" applyNumberFormat="1" applyFont="1" applyFill="1" applyBorder="1" applyAlignment="1">
      <alignment horizontal="left"/>
    </xf>
    <xf numFmtId="166" fontId="13" fillId="0" borderId="0" xfId="2" applyNumberFormat="1" applyFont="1" applyFill="1" applyBorder="1" applyAlignment="1">
      <alignment horizontal="left"/>
    </xf>
    <xf numFmtId="167" fontId="13" fillId="0" borderId="0" xfId="2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 applyProtection="1">
      <alignment horizontal="left" vertical="center"/>
    </xf>
    <xf numFmtId="167" fontId="13" fillId="0" borderId="0" xfId="0" applyNumberFormat="1" applyFont="1" applyFill="1" applyBorder="1" applyAlignment="1" applyProtection="1">
      <alignment horizontal="left" vertical="center"/>
    </xf>
    <xf numFmtId="165" fontId="13" fillId="0" borderId="0" xfId="2" applyNumberFormat="1" applyFont="1" applyFill="1" applyBorder="1" applyAlignment="1">
      <alignment horizontal="left"/>
    </xf>
    <xf numFmtId="164" fontId="13" fillId="0" borderId="0" xfId="0" applyNumberFormat="1" applyFont="1" applyFill="1" applyBorder="1" applyAlignment="1" applyProtection="1">
      <alignment horizontal="left" vertical="center"/>
    </xf>
    <xf numFmtId="168" fontId="13" fillId="0" borderId="0" xfId="0" applyNumberFormat="1" applyFont="1" applyFill="1" applyBorder="1" applyAlignment="1" applyProtection="1">
      <alignment horizontal="left" vertical="center"/>
    </xf>
    <xf numFmtId="168" fontId="13" fillId="0" borderId="0" xfId="0" quotePrefix="1" applyNumberFormat="1" applyFont="1" applyFill="1" applyBorder="1" applyAlignment="1" applyProtection="1">
      <alignment horizontal="left" vertical="center"/>
    </xf>
    <xf numFmtId="2" fontId="13" fillId="0" borderId="0" xfId="0" quotePrefix="1" applyNumberFormat="1" applyFont="1" applyFill="1" applyBorder="1" applyAlignment="1" applyProtection="1">
      <alignment horizontal="left" vertical="center"/>
    </xf>
    <xf numFmtId="169" fontId="13" fillId="0" borderId="0" xfId="2" applyNumberFormat="1" applyFont="1" applyFill="1" applyBorder="1" applyAlignment="1">
      <alignment horizontal="left"/>
    </xf>
    <xf numFmtId="170" fontId="13" fillId="0" borderId="0" xfId="2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6" fontId="13" fillId="0" borderId="0" xfId="0" quotePrefix="1" applyNumberFormat="1" applyFont="1" applyFill="1" applyBorder="1" applyAlignment="1" applyProtection="1">
      <alignment horizontal="left" vertical="center"/>
    </xf>
    <xf numFmtId="164" fontId="13" fillId="0" borderId="0" xfId="0" quotePrefix="1" applyNumberFormat="1" applyFont="1" applyFill="1" applyBorder="1" applyAlignment="1" applyProtection="1">
      <alignment horizontal="left" vertical="center"/>
    </xf>
    <xf numFmtId="3" fontId="13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68" fontId="0" fillId="0" borderId="0" xfId="0" applyNumberForma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left"/>
    </xf>
    <xf numFmtId="165" fontId="13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 applyProtection="1">
      <alignment horizontal="left" vertical="center"/>
    </xf>
    <xf numFmtId="166" fontId="0" fillId="0" borderId="0" xfId="1" applyNumberFormat="1" applyFont="1" applyFill="1" applyBorder="1" applyAlignment="1">
      <alignment horizontal="left"/>
    </xf>
    <xf numFmtId="10" fontId="0" fillId="0" borderId="0" xfId="0" applyNumberFormat="1"/>
    <xf numFmtId="168" fontId="0" fillId="0" borderId="0" xfId="0" applyNumberFormat="1"/>
    <xf numFmtId="9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</cellXfs>
  <cellStyles count="43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workbookViewId="0">
      <selection activeCell="F23" sqref="F23"/>
    </sheetView>
  </sheetViews>
  <sheetFormatPr baseColWidth="10" defaultRowHeight="15" x14ac:dyDescent="0"/>
  <sheetData>
    <row r="2" spans="2:15">
      <c r="B2" t="s">
        <v>2</v>
      </c>
    </row>
    <row r="3" spans="2:15">
      <c r="C3" t="s">
        <v>0</v>
      </c>
    </row>
    <row r="4" spans="2:15">
      <c r="C4" t="s">
        <v>1</v>
      </c>
      <c r="D4" t="s">
        <v>3</v>
      </c>
      <c r="E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O4" t="s">
        <v>10</v>
      </c>
    </row>
    <row r="5" spans="2:15">
      <c r="C5" t="s">
        <v>11</v>
      </c>
      <c r="F5" t="s">
        <v>12</v>
      </c>
      <c r="H5" t="s">
        <v>13</v>
      </c>
      <c r="J5" t="s">
        <v>14</v>
      </c>
      <c r="L5" t="s">
        <v>15</v>
      </c>
      <c r="N5" t="s">
        <v>16</v>
      </c>
    </row>
    <row r="6" spans="2:15">
      <c r="F6" t="s">
        <v>17</v>
      </c>
      <c r="G6" t="s">
        <v>18</v>
      </c>
      <c r="H6" t="s">
        <v>17</v>
      </c>
      <c r="I6" t="s">
        <v>18</v>
      </c>
      <c r="J6" t="s">
        <v>17</v>
      </c>
      <c r="K6" t="s">
        <v>18</v>
      </c>
      <c r="L6" t="s">
        <v>17</v>
      </c>
      <c r="M6" t="s">
        <v>18</v>
      </c>
    </row>
    <row r="7" spans="2:15">
      <c r="B7" t="s">
        <v>19</v>
      </c>
      <c r="C7" s="1" t="s">
        <v>20</v>
      </c>
      <c r="D7" t="s">
        <v>21</v>
      </c>
      <c r="E7" t="s">
        <v>22</v>
      </c>
      <c r="F7">
        <v>3.67</v>
      </c>
      <c r="G7">
        <v>0.37</v>
      </c>
      <c r="H7">
        <v>5.21</v>
      </c>
      <c r="I7">
        <v>0.01</v>
      </c>
      <c r="J7">
        <v>5.91</v>
      </c>
      <c r="K7">
        <v>-1.04</v>
      </c>
      <c r="L7">
        <v>388.9</v>
      </c>
      <c r="M7">
        <v>5.9</v>
      </c>
      <c r="N7">
        <v>17</v>
      </c>
      <c r="O7" t="s">
        <v>23</v>
      </c>
    </row>
    <row r="8" spans="2:15">
      <c r="C8" s="1" t="s">
        <v>24</v>
      </c>
      <c r="D8" t="s">
        <v>25</v>
      </c>
      <c r="E8" t="s">
        <v>26</v>
      </c>
      <c r="F8">
        <v>0.74</v>
      </c>
      <c r="G8">
        <v>0</v>
      </c>
      <c r="H8">
        <v>4.54</v>
      </c>
      <c r="I8">
        <v>0.02</v>
      </c>
      <c r="J8">
        <v>17</v>
      </c>
      <c r="K8">
        <v>-0.38</v>
      </c>
      <c r="L8">
        <v>146.47</v>
      </c>
      <c r="M8">
        <v>3.9</v>
      </c>
      <c r="N8">
        <v>26</v>
      </c>
      <c r="O8" t="s">
        <v>23</v>
      </c>
    </row>
    <row r="9" spans="2:15">
      <c r="C9" s="1" t="s">
        <v>27</v>
      </c>
      <c r="D9" t="s">
        <v>28</v>
      </c>
      <c r="E9" t="s">
        <v>29</v>
      </c>
    </row>
    <row r="10" spans="2:15">
      <c r="B10" t="s">
        <v>30</v>
      </c>
      <c r="C10" s="1" t="s">
        <v>31</v>
      </c>
      <c r="D10" t="s">
        <v>32</v>
      </c>
      <c r="E10" t="s">
        <v>33</v>
      </c>
      <c r="F10">
        <v>9.6199999999999992</v>
      </c>
      <c r="G10">
        <v>0.44</v>
      </c>
      <c r="H10">
        <v>5.0199999999999996</v>
      </c>
      <c r="I10">
        <v>7.0000000000000007E-2</v>
      </c>
      <c r="J10">
        <v>7.59</v>
      </c>
      <c r="K10">
        <v>-0.47</v>
      </c>
      <c r="L10">
        <v>383.5</v>
      </c>
      <c r="M10">
        <v>60.9</v>
      </c>
      <c r="N10">
        <v>23</v>
      </c>
      <c r="O10" t="s">
        <v>23</v>
      </c>
    </row>
    <row r="11" spans="2:15">
      <c r="C11" s="1" t="s">
        <v>496</v>
      </c>
      <c r="D11" t="s">
        <v>34</v>
      </c>
      <c r="E11" t="s">
        <v>35</v>
      </c>
      <c r="F11">
        <v>0.64</v>
      </c>
      <c r="G11">
        <v>0.01</v>
      </c>
      <c r="H11">
        <v>4.84</v>
      </c>
      <c r="I11">
        <v>0</v>
      </c>
      <c r="J11">
        <v>14.23</v>
      </c>
      <c r="K11">
        <v>-0.87</v>
      </c>
      <c r="L11">
        <v>137.80000000000001</v>
      </c>
      <c r="M11">
        <v>2.8</v>
      </c>
      <c r="N11">
        <v>23</v>
      </c>
      <c r="O11" t="s">
        <v>23</v>
      </c>
    </row>
    <row r="12" spans="2:15">
      <c r="C12" s="1" t="s">
        <v>36</v>
      </c>
      <c r="D12" t="s">
        <v>28</v>
      </c>
      <c r="E12" t="s">
        <v>29</v>
      </c>
    </row>
    <row r="13" spans="2:15">
      <c r="B13" t="s">
        <v>37</v>
      </c>
      <c r="C13" s="1" t="s">
        <v>38</v>
      </c>
      <c r="D13" t="s">
        <v>32</v>
      </c>
      <c r="E13" t="s">
        <v>39</v>
      </c>
      <c r="I13" s="2"/>
    </row>
    <row r="14" spans="2:15">
      <c r="C14" s="1" t="s">
        <v>40</v>
      </c>
      <c r="D14" t="s">
        <v>41</v>
      </c>
      <c r="E14" t="s">
        <v>22</v>
      </c>
      <c r="F14">
        <v>1.06</v>
      </c>
      <c r="G14">
        <v>0.01</v>
      </c>
      <c r="H14">
        <v>5.12</v>
      </c>
      <c r="I14">
        <v>0</v>
      </c>
      <c r="J14">
        <v>10.02</v>
      </c>
      <c r="K14">
        <v>-2.7</v>
      </c>
      <c r="L14">
        <v>455.8</v>
      </c>
      <c r="M14">
        <v>25.7</v>
      </c>
      <c r="N14">
        <v>22</v>
      </c>
      <c r="O14" t="s">
        <v>42</v>
      </c>
    </row>
    <row r="15" spans="2:15">
      <c r="C15" s="1" t="s">
        <v>43</v>
      </c>
      <c r="D15" t="s">
        <v>34</v>
      </c>
      <c r="E15" t="s">
        <v>29</v>
      </c>
    </row>
    <row r="16" spans="2:15">
      <c r="C16" s="1" t="s">
        <v>44</v>
      </c>
      <c r="D16" t="s">
        <v>45</v>
      </c>
      <c r="E16" t="s">
        <v>22</v>
      </c>
      <c r="F16">
        <v>0.43</v>
      </c>
      <c r="G16">
        <v>0.03</v>
      </c>
      <c r="H16">
        <v>5.92</v>
      </c>
      <c r="I16">
        <v>0</v>
      </c>
      <c r="J16">
        <v>15.6</v>
      </c>
      <c r="K16">
        <v>-0.36</v>
      </c>
      <c r="L16">
        <v>175.2</v>
      </c>
      <c r="M16">
        <v>10.4</v>
      </c>
      <c r="N16">
        <v>23</v>
      </c>
      <c r="O16" t="s">
        <v>42</v>
      </c>
    </row>
    <row r="17" spans="2:15">
      <c r="B17" t="s">
        <v>46</v>
      </c>
      <c r="C17" s="1" t="s">
        <v>47</v>
      </c>
      <c r="D17" t="s">
        <v>21</v>
      </c>
      <c r="E17" t="s">
        <v>48</v>
      </c>
      <c r="F17">
        <v>2.48</v>
      </c>
      <c r="G17">
        <v>0.49</v>
      </c>
      <c r="H17">
        <v>5.23</v>
      </c>
      <c r="I17">
        <v>0</v>
      </c>
      <c r="J17">
        <v>38.85</v>
      </c>
      <c r="K17">
        <v>-5.71</v>
      </c>
      <c r="L17">
        <v>205.5</v>
      </c>
      <c r="M17">
        <v>6.3</v>
      </c>
      <c r="N17">
        <v>19</v>
      </c>
      <c r="O17" t="s">
        <v>23</v>
      </c>
    </row>
    <row r="18" spans="2:15">
      <c r="C18" s="1" t="s">
        <v>49</v>
      </c>
      <c r="D18" t="s">
        <v>50</v>
      </c>
      <c r="E18" t="s">
        <v>51</v>
      </c>
      <c r="G18" s="2"/>
    </row>
    <row r="19" spans="2:15">
      <c r="C19" s="1" t="s">
        <v>52</v>
      </c>
      <c r="D19" t="s">
        <v>53</v>
      </c>
      <c r="E19" t="s">
        <v>22</v>
      </c>
      <c r="F19">
        <v>0.79</v>
      </c>
      <c r="G19">
        <v>0.11</v>
      </c>
      <c r="H19">
        <v>4.95</v>
      </c>
      <c r="I19">
        <v>0</v>
      </c>
      <c r="J19">
        <v>5.67</v>
      </c>
      <c r="K19">
        <v>-4.5</v>
      </c>
      <c r="L19">
        <v>79.900000000000006</v>
      </c>
      <c r="M19">
        <v>1.2</v>
      </c>
      <c r="N19">
        <v>26</v>
      </c>
      <c r="O19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>
      <selection activeCell="H26" sqref="H26"/>
    </sheetView>
  </sheetViews>
  <sheetFormatPr baseColWidth="10" defaultRowHeight="15" x14ac:dyDescent="0"/>
  <sheetData>
    <row r="1" spans="1:29">
      <c r="B1" t="s">
        <v>517</v>
      </c>
      <c r="F1">
        <v>0</v>
      </c>
      <c r="G1">
        <v>15</v>
      </c>
      <c r="H1">
        <v>30</v>
      </c>
      <c r="I1">
        <v>60</v>
      </c>
      <c r="K1">
        <v>0</v>
      </c>
      <c r="L1">
        <v>15</v>
      </c>
      <c r="M1">
        <v>30</v>
      </c>
      <c r="N1">
        <v>60</v>
      </c>
      <c r="O1">
        <v>0</v>
      </c>
      <c r="P1">
        <v>30</v>
      </c>
      <c r="Q1">
        <v>60</v>
      </c>
      <c r="R1">
        <v>0</v>
      </c>
      <c r="S1">
        <v>30</v>
      </c>
      <c r="T1">
        <v>60</v>
      </c>
      <c r="U1">
        <v>0</v>
      </c>
      <c r="V1">
        <v>30</v>
      </c>
      <c r="W1">
        <v>60</v>
      </c>
      <c r="X1">
        <v>0</v>
      </c>
      <c r="Y1">
        <v>30</v>
      </c>
      <c r="Z1">
        <v>60</v>
      </c>
      <c r="AA1">
        <v>0</v>
      </c>
      <c r="AB1">
        <v>30</v>
      </c>
      <c r="AC1">
        <v>60</v>
      </c>
    </row>
    <row r="2" spans="1:29">
      <c r="D2" t="s">
        <v>518</v>
      </c>
      <c r="E2" t="s">
        <v>512</v>
      </c>
      <c r="F2" t="s">
        <v>63</v>
      </c>
      <c r="J2" t="s">
        <v>515</v>
      </c>
      <c r="K2" t="s">
        <v>516</v>
      </c>
      <c r="O2" t="s">
        <v>131</v>
      </c>
      <c r="R2" t="s">
        <v>132</v>
      </c>
      <c r="U2" t="s">
        <v>133</v>
      </c>
      <c r="X2" t="s">
        <v>134</v>
      </c>
      <c r="AA2" t="s">
        <v>500</v>
      </c>
    </row>
    <row r="3" spans="1:29">
      <c r="A3" t="s">
        <v>494</v>
      </c>
      <c r="B3" t="s">
        <v>86</v>
      </c>
    </row>
    <row r="4" spans="1:29">
      <c r="A4" t="s">
        <v>54</v>
      </c>
      <c r="B4" t="s">
        <v>509</v>
      </c>
      <c r="C4">
        <v>-2</v>
      </c>
      <c r="D4">
        <f>Table1!E5</f>
        <v>1.4124293785310744</v>
      </c>
      <c r="E4" s="32">
        <f>Table1!F5/1000</f>
        <v>1.3587570621468925E-2</v>
      </c>
      <c r="F4" s="31">
        <f>Table1!D5</f>
        <v>5.0199999999999996</v>
      </c>
      <c r="G4" s="31">
        <f>Table4R!K5</f>
        <v>5.0199999999999996</v>
      </c>
      <c r="H4" s="31">
        <f>Table4R!L5</f>
        <v>5.38</v>
      </c>
      <c r="I4" s="31">
        <f>Table4R!M5</f>
        <v>5.71</v>
      </c>
      <c r="J4" s="32">
        <f>Table1!R5/1000</f>
        <v>4.2528246882325406E-2</v>
      </c>
      <c r="K4" s="3">
        <f>Table1!L5/obs!E4</f>
        <v>0.78898128898128961</v>
      </c>
      <c r="L4" s="3">
        <f>Table4R!E5*$D4/1000/$E4</f>
        <v>10.540540540540551</v>
      </c>
      <c r="M4" s="3">
        <f>Table4R!G5*$D4/1000/$E4</f>
        <v>10.197505197505203</v>
      </c>
      <c r="N4" s="3">
        <f>Table4R!I5*$D4/1000/$E4</f>
        <v>12.733887733887743</v>
      </c>
      <c r="O4" s="3">
        <f>Table3H!C12*Table1!$G$5/obs!$E$4/1000</f>
        <v>1.9374324324324341</v>
      </c>
      <c r="P4" s="3">
        <f>Table3H!D12*Table1!$G$5/obs!$E$4/1000</f>
        <v>0.2196554054054056</v>
      </c>
      <c r="Q4" s="3">
        <f>Table3H!E12*Table1!$G$5/obs!$E$4/1000</f>
        <v>0.22802702702702721</v>
      </c>
      <c r="R4" s="3">
        <f>Table3H!F12*Table1!$G$5/obs!$E$4/1000</f>
        <v>5.2652661341601119</v>
      </c>
      <c r="S4" s="3">
        <f>Table3H!G12*Table1!$G$5/obs!$E$4/1000</f>
        <v>9.1199985886670039</v>
      </c>
      <c r="T4" s="3">
        <f>Table3H!H12*Table1!$G$5/obs!$E$4/1000</f>
        <v>7.9069164984461331</v>
      </c>
      <c r="U4" s="3">
        <f>Table3H!I12*Table1!$G$5/obs!$E$4/1000</f>
        <v>9.0816493883440791E-2</v>
      </c>
      <c r="V4" s="3">
        <f>Table3H!J12*Table1!$G$5/obs!$E$4/1000</f>
        <v>1.3364617881589171</v>
      </c>
      <c r="W4" s="3">
        <f>Table3H!K12*Table1!$G$5/obs!$E$4/1000</f>
        <v>1.3989132735869043</v>
      </c>
      <c r="X4" s="3">
        <v>0</v>
      </c>
      <c r="Y4" s="3">
        <f>Table3H!M12*Table1!$G$5/obs!$E$4/1000</f>
        <v>1.7381081081081098</v>
      </c>
      <c r="Z4" s="3">
        <f>Table3H!N12*Table1!$G$5/obs!$E$4/1000</f>
        <v>1.4789864864864879</v>
      </c>
      <c r="AA4" s="3">
        <f>input!R3</f>
        <v>58.731808731808783</v>
      </c>
      <c r="AB4" s="3">
        <f>Table2H!D13*$D4/$E4/1000</f>
        <v>75.259875259875315</v>
      </c>
      <c r="AC4" s="3">
        <f>Table2H!E13*$D4/$E4/1000</f>
        <v>60.187110187110228</v>
      </c>
    </row>
    <row r="5" spans="1:29">
      <c r="C5">
        <v>4</v>
      </c>
      <c r="D5">
        <f>D4</f>
        <v>1.4124293785310744</v>
      </c>
      <c r="E5">
        <f>E4</f>
        <v>1.3587570621468925E-2</v>
      </c>
      <c r="G5" s="31">
        <f>Table4R!K6</f>
        <v>5.09</v>
      </c>
      <c r="H5" s="31">
        <f>Table4R!L6</f>
        <v>5.62</v>
      </c>
      <c r="I5" s="31">
        <f>Table4R!M6</f>
        <v>5.32</v>
      </c>
      <c r="J5" s="32"/>
      <c r="K5" s="3"/>
      <c r="L5" s="3">
        <f>Table4R!E6*$D5/1000/$E5</f>
        <v>6.6008316008316061</v>
      </c>
      <c r="M5" s="3">
        <f>Table4R!G6*$D5/1000/$E5</f>
        <v>12.567567567567577</v>
      </c>
      <c r="N5" s="3">
        <f>Table4R!I6*$D5/1000/$E5</f>
        <v>15.623700623700637</v>
      </c>
      <c r="O5" s="3">
        <f>Table3H!C13*Table1!$G$5/obs!$E$4/1000</f>
        <v>1.9374324324324341</v>
      </c>
      <c r="P5" s="3">
        <f>Table3H!D13*Table1!$G$5/obs!$E$4/1000</f>
        <v>0.28304054054054073</v>
      </c>
      <c r="Q5" s="3">
        <f>Table3H!E13*Table1!$G$5/obs!$E$4/1000</f>
        <v>3.1891891891891923E-3</v>
      </c>
      <c r="R5" s="3">
        <f>Table3H!F13*Table1!$G$5/obs!$E$4/1000</f>
        <v>5.2652661341601119</v>
      </c>
      <c r="S5" s="3">
        <f>Table3H!G13*Table1!$G$5/obs!$E$4/1000</f>
        <v>12.253389272762357</v>
      </c>
      <c r="T5" s="3">
        <f>Table3H!H13*Table1!$G$5/obs!$E$4/1000</f>
        <v>1.7581884724562236</v>
      </c>
      <c r="U5" s="3">
        <f>Table3H!I13*Table1!$G$5/obs!$E$4/1000</f>
        <v>9.0816493883440791E-2</v>
      </c>
      <c r="V5" s="3">
        <f>Table3H!J13*Table1!$G$5/obs!$E$4/1000</f>
        <v>2.0296732764095706</v>
      </c>
      <c r="W5" s="3">
        <f>Table3H!K13*Table1!$G$5/obs!$E$4/1000</f>
        <v>2.2697572758357736</v>
      </c>
      <c r="X5" s="3">
        <v>0</v>
      </c>
      <c r="Y5" s="3">
        <f>Table3H!M13*Table1!$G$5/obs!$E$4/1000</f>
        <v>1.2437837837837848</v>
      </c>
      <c r="Z5" s="3">
        <f>Table3H!N13*Table1!$G$5/obs!$E$4/1000</f>
        <v>0.75344594594594649</v>
      </c>
      <c r="AA5" s="3">
        <f>AA4</f>
        <v>58.731808731808783</v>
      </c>
      <c r="AB5" s="3">
        <f>Table2H!D14*$D5/$E5/1000</f>
        <v>65.384615384615444</v>
      </c>
      <c r="AC5" s="3">
        <f>Table2H!E14*$D5/$E5/1000</f>
        <v>63.721413721413768</v>
      </c>
    </row>
    <row r="6" spans="1:29">
      <c r="C6">
        <v>8</v>
      </c>
      <c r="D6">
        <f>D4</f>
        <v>1.4124293785310744</v>
      </c>
      <c r="E6">
        <f>E4</f>
        <v>1.3587570621468925E-2</v>
      </c>
      <c r="G6" s="31">
        <f>Table4R!K7</f>
        <v>5.09</v>
      </c>
      <c r="H6" s="31">
        <f>Table4R!L7</f>
        <v>5.31</v>
      </c>
      <c r="I6" s="31">
        <f>Table4R!M7</f>
        <v>5.42</v>
      </c>
      <c r="J6" s="32"/>
      <c r="K6" s="3"/>
      <c r="L6" s="3">
        <f>Table4R!E7*$D6/1000/$E6</f>
        <v>9.2827442827442894</v>
      </c>
      <c r="M6" s="3">
        <f>Table4R!G7*$D6/1000/$E6</f>
        <v>16.091476091476103</v>
      </c>
      <c r="N6" s="3">
        <f>Table4R!I7*$D6/1000/$E6</f>
        <v>16.600831600831611</v>
      </c>
      <c r="O6" s="3">
        <f>Table3H!C14*Table1!$G$5/obs!$E$4/1000</f>
        <v>1.9374324324324341</v>
      </c>
      <c r="P6" s="3">
        <f>Table3H!D14*Table1!$G$5/obs!$E$4/1000</f>
        <v>0.3559932432432435</v>
      </c>
      <c r="Q6" s="3">
        <f>Table3H!E14*Table1!$G$5/obs!$E$4/1000</f>
        <v>2.8304054054054076E-2</v>
      </c>
      <c r="R6" s="3">
        <f>Table3H!F14*Table1!$G$5/obs!$E$4/1000</f>
        <v>5.2652661341601119</v>
      </c>
      <c r="S6" s="3">
        <f>Table3H!G14*Table1!$G$5/obs!$E$4/1000</f>
        <v>14.422129701503081</v>
      </c>
      <c r="T6" s="3">
        <f>Table3H!H14*Table1!$G$5/obs!$E$4/1000</f>
        <v>0.48620811759384747</v>
      </c>
      <c r="U6" s="3">
        <f>Table3H!I14*Table1!$G$5/obs!$E$4/1000</f>
        <v>9.0816493883440791E-2</v>
      </c>
      <c r="V6" s="3">
        <f>Table3H!J14*Table1!$G$5/obs!$E$4/1000</f>
        <v>2.8821360525015902</v>
      </c>
      <c r="W6" s="3">
        <f>Table3H!K14*Table1!$G$5/obs!$E$4/1000</f>
        <v>2.1632637581788963</v>
      </c>
      <c r="X6" s="3">
        <v>0</v>
      </c>
      <c r="Y6" s="3">
        <f>Table3H!M14*Table1!$G$5/obs!$E$4/1000</f>
        <v>1.1321621621621629</v>
      </c>
      <c r="Z6" s="3">
        <f>Table3H!N14*Table1!$G$5/obs!$E$4/1000</f>
        <v>0.8012837837837844</v>
      </c>
      <c r="AA6" s="3">
        <f>AA4</f>
        <v>58.731808731808783</v>
      </c>
      <c r="AB6" s="3">
        <f>Table2H!D15*$D6/$E6/1000</f>
        <v>69.646569646569702</v>
      </c>
      <c r="AC6" s="3">
        <f>Table2H!E15*$D6/$E6/1000</f>
        <v>62.162162162162211</v>
      </c>
    </row>
    <row r="7" spans="1:29">
      <c r="B7" t="s">
        <v>510</v>
      </c>
      <c r="C7">
        <v>-2</v>
      </c>
      <c r="D7">
        <f>Table1!E6</f>
        <v>9.1463414634146361</v>
      </c>
      <c r="E7" s="32">
        <f>Table1!F6/1000</f>
        <v>5.853658536585365E-3</v>
      </c>
      <c r="F7" s="31">
        <f>Table1!D6</f>
        <v>4.84</v>
      </c>
      <c r="G7" s="31">
        <f>Table4R!K8</f>
        <v>4.83</v>
      </c>
      <c r="H7" s="31">
        <f>Table4R!L8</f>
        <v>5.67</v>
      </c>
      <c r="I7" s="31">
        <f>Table4R!M8</f>
        <v>4.9000000000000004</v>
      </c>
      <c r="J7" s="32">
        <f>Table1!R5/1000</f>
        <v>4.2528246882325406E-2</v>
      </c>
      <c r="K7" s="3">
        <f>Table1!L6/obs!E7</f>
        <v>22.234375000000007</v>
      </c>
      <c r="L7" s="3">
        <f>Table4R!E8*$D7/1000/$E7</f>
        <v>33.437500000000007</v>
      </c>
      <c r="M7" s="3">
        <f>Table4R!G8*$D7/1000/$E7</f>
        <v>109.21875000000004</v>
      </c>
      <c r="N7" s="3">
        <f>Table4R!I8*$D7/1000/$E7</f>
        <v>290.46875000000011</v>
      </c>
      <c r="O7" s="3">
        <f>Table3H!C21*Table1!$G$6/obs!$E$7/1000</f>
        <v>0.28205937500000011</v>
      </c>
      <c r="P7" s="3">
        <f>Table3H!D21*Table1!$G$6/obs!$E$7/1000</f>
        <v>0.2885187500000001</v>
      </c>
      <c r="Q7" s="3">
        <f>Table3H!E21*Table1!$G$6/obs!$E$7/1000</f>
        <v>4.7368750000000022E-2</v>
      </c>
      <c r="R7" s="3">
        <f>Table3H!F21*Table1!$G$6/obs!$E$7/1000</f>
        <v>2.5058326156391231</v>
      </c>
      <c r="S7" s="3">
        <f>Table3H!G21*Table1!$G$6/obs!$E$7/1000</f>
        <v>6.2521760428296176</v>
      </c>
      <c r="T7" s="3">
        <f>Table3H!H21*Table1!$G$6/obs!$E$7/1000</f>
        <v>4.0792629020730338E-2</v>
      </c>
      <c r="U7" s="3">
        <f>Table3H!I21*Table1!$G$6/obs!$E$7/1000</f>
        <v>0.10114677795581989</v>
      </c>
      <c r="V7" s="3">
        <f>Table3H!J21*Table1!$G$6/obs!$E$7/1000</f>
        <v>1.4014274634872794</v>
      </c>
      <c r="W7" s="3">
        <f>Table3H!K21*Table1!$G$6/obs!$E$7/1000</f>
        <v>0.14042119565217392</v>
      </c>
      <c r="X7" s="3"/>
      <c r="Y7" s="3"/>
      <c r="Z7" s="3"/>
      <c r="AA7" s="3">
        <f>input!R6</f>
        <v>54.687500000000021</v>
      </c>
      <c r="AB7" s="3">
        <f>Table2H!G13*obs!$D7/obs!$E7/1000</f>
        <v>55.937500000000014</v>
      </c>
      <c r="AC7" s="3">
        <f>Table2H!H13*obs!$D7/obs!$E7/1000</f>
        <v>48.125000000000014</v>
      </c>
    </row>
    <row r="8" spans="1:29">
      <c r="C8">
        <v>4</v>
      </c>
      <c r="D8">
        <f>D7</f>
        <v>9.1463414634146361</v>
      </c>
      <c r="E8">
        <f>E7</f>
        <v>5.853658536585365E-3</v>
      </c>
      <c r="G8" s="31">
        <f>Table4R!K9</f>
        <v>4.9000000000000004</v>
      </c>
      <c r="H8" s="31">
        <f>Table4R!L9</f>
        <v>5.74</v>
      </c>
      <c r="I8" s="31">
        <f>Table4R!M9</f>
        <v>5.81</v>
      </c>
      <c r="J8" s="32"/>
      <c r="K8" s="3"/>
      <c r="L8" s="3">
        <f>Table4R!E9*$D8/1000/$E8</f>
        <v>30.625000000000014</v>
      </c>
      <c r="M8" s="3">
        <f>Table4R!G9*$D8/1000/$E8</f>
        <v>75.625000000000028</v>
      </c>
      <c r="N8" s="3">
        <f>Table4R!I9*$D8/1000/$E8</f>
        <v>309.84375000000011</v>
      </c>
      <c r="O8" s="3">
        <f>Table3H!C22*Table1!$G$6/obs!$E$7/1000</f>
        <v>0.28205937500000011</v>
      </c>
      <c r="P8" s="3">
        <f>Table3H!D22*Table1!$G$6/obs!$E$7/1000</f>
        <v>0.29282500000000017</v>
      </c>
      <c r="Q8" s="3">
        <f>Table3H!E22*Table1!$G$6/obs!$E$7/1000</f>
        <v>4.7368750000000022E-2</v>
      </c>
      <c r="R8" s="3">
        <f>Table3H!F22*Table1!$G$6/obs!$E$7/1000</f>
        <v>2.5058326156391231</v>
      </c>
      <c r="S8" s="3">
        <f>Table3H!G22*Table1!$G$6/obs!$E$7/1000</f>
        <v>5.1958315900293854</v>
      </c>
      <c r="T8" s="3">
        <f>Table3H!H22*Table1!$G$6/obs!$E$7/1000</f>
        <v>8.3516923676933807E-2</v>
      </c>
      <c r="U8" s="3">
        <f>Table3H!I22*Table1!$G$6/obs!$E$7/1000</f>
        <v>0.10114677795581989</v>
      </c>
      <c r="V8" s="3">
        <f>Table3H!J22*Table1!$G$6/obs!$E$7/1000</f>
        <v>1.54663645186076</v>
      </c>
      <c r="W8" s="3">
        <f>Table3H!K22*Table1!$G$6/obs!$E$7/1000</f>
        <v>0.14042119565217392</v>
      </c>
      <c r="AA8" s="3">
        <f>AA7</f>
        <v>54.687500000000021</v>
      </c>
      <c r="AB8" s="3">
        <f>Table2H!G14*obs!$D8/obs!$E8/1000</f>
        <v>57.343750000000021</v>
      </c>
      <c r="AC8" s="3">
        <f>Table2H!H14*obs!$D8/obs!$E8/1000</f>
        <v>62.500000000000021</v>
      </c>
    </row>
    <row r="9" spans="1:29">
      <c r="C9">
        <v>8</v>
      </c>
      <c r="D9">
        <f>D8</f>
        <v>9.1463414634146361</v>
      </c>
      <c r="E9">
        <f>E8</f>
        <v>5.853658536585365E-3</v>
      </c>
      <c r="G9" s="31">
        <f>Table4R!K10</f>
        <v>4.88</v>
      </c>
      <c r="H9" s="31">
        <f>Table4R!L10</f>
        <v>5.89</v>
      </c>
      <c r="I9" s="31">
        <f>Table4R!M10</f>
        <v>6.1</v>
      </c>
      <c r="J9" s="32"/>
      <c r="K9" s="3"/>
      <c r="L9" s="3">
        <f>Table4R!E10*$D9/1000/$E9</f>
        <v>38.437500000000014</v>
      </c>
      <c r="M9" s="3">
        <f>Table4R!G10*$D9/1000/$E9</f>
        <v>57.343750000000021</v>
      </c>
      <c r="N9" s="3">
        <f>Table4R!I10*$D9/1000/$E9</f>
        <v>84.375000000000028</v>
      </c>
      <c r="O9" s="3">
        <f>Table3H!C23*Table1!$G$6/obs!$E$7/1000</f>
        <v>0.28205937500000011</v>
      </c>
      <c r="P9" s="3">
        <f>Table3H!D23*Table1!$G$6/obs!$E$7/1000</f>
        <v>0.27990625000000013</v>
      </c>
      <c r="Q9" s="3">
        <f>Table3H!E23*Table1!$G$6/obs!$E$7/1000</f>
        <v>4.7368750000000022E-2</v>
      </c>
      <c r="R9" s="3">
        <f>Table3H!F23*Table1!$G$6/obs!$E$7/1000</f>
        <v>2.5058326156391231</v>
      </c>
      <c r="S9" s="3">
        <f>Table3H!G23*Table1!$G$6/obs!$E$7/1000</f>
        <v>4.8884959498359724</v>
      </c>
      <c r="T9" s="3">
        <f>Table3H!H23*Table1!$G$6/obs!$E$7/1000</f>
        <v>9.3614130434782644E-2</v>
      </c>
      <c r="U9" s="3">
        <f>Table3H!I23*Table1!$G$6/obs!$E$7/1000</f>
        <v>0.10114677795581989</v>
      </c>
      <c r="V9" s="3">
        <f>Table3H!J23*Table1!$G$6/obs!$E$7/1000</f>
        <v>0.92687672282022715</v>
      </c>
      <c r="W9" s="3">
        <f>Table3H!K23*Table1!$G$6/obs!$E$7/1000</f>
        <v>0.14042119565217392</v>
      </c>
      <c r="AA9" s="3">
        <f>AA8</f>
        <v>54.687500000000021</v>
      </c>
      <c r="AB9" s="3">
        <f>Table2H!G15*obs!$D9/obs!$E9/1000</f>
        <v>52.031250000000014</v>
      </c>
      <c r="AC9" s="3">
        <f>Table2H!H15*obs!$D9/obs!$E9/1000</f>
        <v>40.312500000000014</v>
      </c>
    </row>
    <row r="10" spans="1:29">
      <c r="B10" t="s">
        <v>511</v>
      </c>
      <c r="C10">
        <v>-2</v>
      </c>
      <c r="E10" s="32"/>
      <c r="J10" s="32"/>
      <c r="K10" s="3"/>
      <c r="L10" s="3"/>
      <c r="M10" s="3"/>
      <c r="N10" s="3"/>
      <c r="AA10" s="3"/>
      <c r="AB10" s="3"/>
      <c r="AC10" s="3"/>
    </row>
    <row r="11" spans="1:29">
      <c r="C11">
        <v>4</v>
      </c>
      <c r="E11" s="32"/>
      <c r="J11" s="32"/>
      <c r="K11" s="3"/>
      <c r="L11" s="3"/>
      <c r="M11" s="3"/>
      <c r="N11" s="3"/>
      <c r="AA11" s="3"/>
      <c r="AB11" s="3"/>
      <c r="AC11" s="3"/>
    </row>
    <row r="12" spans="1:29">
      <c r="C12">
        <v>8</v>
      </c>
      <c r="E12" s="32"/>
      <c r="J12" s="32"/>
      <c r="K12" s="3"/>
      <c r="L12" s="3"/>
      <c r="M12" s="3"/>
      <c r="N12" s="3"/>
      <c r="AA12" s="3"/>
      <c r="AB12" s="3"/>
      <c r="AC12" s="3"/>
    </row>
    <row r="13" spans="1:29">
      <c r="A13" t="s">
        <v>19</v>
      </c>
      <c r="B13" t="s">
        <v>509</v>
      </c>
      <c r="C13">
        <v>-2</v>
      </c>
      <c r="D13">
        <f>Table1!E8</f>
        <v>3.2119914346895087</v>
      </c>
      <c r="E13" s="32">
        <f>Table1!F8/1000</f>
        <v>1.1788008565310492E-2</v>
      </c>
      <c r="F13" s="31">
        <f>Table1!D8</f>
        <v>5.21</v>
      </c>
      <c r="G13" s="31">
        <f>Table4R!K11</f>
        <v>5.5</v>
      </c>
      <c r="H13" s="31">
        <f>Table4R!L11</f>
        <v>6</v>
      </c>
      <c r="I13" s="31">
        <f>Table4R!M11</f>
        <v>6</v>
      </c>
      <c r="J13" s="32">
        <f>Table1!R8/1000</f>
        <v>4.4005140157480312E-2</v>
      </c>
      <c r="K13" s="3">
        <f>Table1!I8/obs!E13</f>
        <v>0.10181931836512266</v>
      </c>
      <c r="L13" s="3">
        <f>Table4R!E11*$D13/1000/$E13</f>
        <v>7.3024523160762964</v>
      </c>
      <c r="M13" s="3">
        <f>Table4R!G11*$D13/1000/$E13</f>
        <v>20.844686648501369</v>
      </c>
      <c r="N13" s="3">
        <f>Table4R!I11*$D13/1000/$E13</f>
        <v>23.760217983651238</v>
      </c>
      <c r="O13" s="3">
        <f>Table3H!C6*Table1!$G$8/obs!$E$13/1000</f>
        <v>8.4773841961852895E-3</v>
      </c>
      <c r="P13" s="3">
        <f>Table3H!D6*Table1!$G$8/obs!$E$13/1000</f>
        <v>1.1656403269754773E-2</v>
      </c>
      <c r="Q13" s="3"/>
      <c r="R13" s="3">
        <f>Table3H!F6*Table1!$G$8/obs!$E$13/1000</f>
        <v>1.6344571072336677E-2</v>
      </c>
      <c r="S13" s="3">
        <f>Table3H!G6*Table1!$G$8/obs!$E$13/1000</f>
        <v>0.19909805966561706</v>
      </c>
      <c r="T13" s="3"/>
      <c r="U13" s="3">
        <f>Table3H!I6*Table1!$G$8/obs!$E$13/1000</f>
        <v>2.4516856608505014E-2</v>
      </c>
      <c r="V13" s="3">
        <f>Table3H!J6*Table1!$G$8/obs!$E$13/1000</f>
        <v>2.4516856608505014E-2</v>
      </c>
      <c r="W13" s="3"/>
      <c r="AA13" s="3">
        <f>input!R12</f>
        <v>47.956403269754787</v>
      </c>
      <c r="AB13" s="3">
        <f>Table2H!D10*obs!$D13/obs!$E13/1000</f>
        <v>56.130790190735723</v>
      </c>
      <c r="AC13" s="3"/>
    </row>
    <row r="14" spans="1:29">
      <c r="C14">
        <v>4</v>
      </c>
      <c r="D14">
        <f>D13</f>
        <v>3.2119914346895087</v>
      </c>
      <c r="E14">
        <f>E13</f>
        <v>1.1788008565310492E-2</v>
      </c>
      <c r="G14" s="31">
        <f>Table4R!K12</f>
        <v>5.21</v>
      </c>
      <c r="H14" s="31">
        <f>Table4R!L12</f>
        <v>5.92</v>
      </c>
      <c r="I14" s="31">
        <f>Table4R!M12</f>
        <v>6.02</v>
      </c>
      <c r="J14" s="32"/>
      <c r="K14" s="3"/>
      <c r="L14" s="3">
        <f>Table4R!E12*$D14/1000/$E14</f>
        <v>2.6158038147138973</v>
      </c>
      <c r="M14" s="3">
        <f>Table4R!G12*$D14/1000/$E14</f>
        <v>19.509536784741151</v>
      </c>
      <c r="N14" s="3">
        <f>Table4R!I12*$D14/1000/$E14</f>
        <v>37.493188010899196</v>
      </c>
      <c r="O14" s="3">
        <f>Table3H!C7*Table1!$G$8/obs!$E$13/1000</f>
        <v>8.4773841961852895E-3</v>
      </c>
      <c r="P14" s="3">
        <f>Table3H!D7*Table1!$G$8/obs!$E$13/1000</f>
        <v>8.4773841961852895E-3</v>
      </c>
      <c r="Q14" s="3"/>
      <c r="R14" s="3">
        <f>Table3H!F7*Table1!$G$8/obs!$E$13/1000</f>
        <v>1.6344571072336677E-2</v>
      </c>
      <c r="S14" s="3">
        <f>Table3H!G7*Table1!$G$8/obs!$E$13/1000</f>
        <v>9.3142379231644437E-3</v>
      </c>
      <c r="T14" s="3"/>
      <c r="U14" s="3">
        <f>Table3H!I7*Table1!$G$8/obs!$E$13/1000</f>
        <v>2.4516856608505014E-2</v>
      </c>
      <c r="V14" s="3">
        <f>Table3H!J7*Table1!$G$8/obs!$E$13/1000</f>
        <v>2.4516856608505014E-2</v>
      </c>
      <c r="W14" s="3"/>
      <c r="AA14" s="3">
        <f>AA13</f>
        <v>47.956403269754787</v>
      </c>
      <c r="AB14" s="3">
        <f>Table2H!D11*obs!$D14/obs!$E14/1000</f>
        <v>68.392370572207113</v>
      </c>
      <c r="AC14" s="3"/>
    </row>
    <row r="15" spans="1:29">
      <c r="C15">
        <v>8</v>
      </c>
      <c r="D15">
        <f>D14</f>
        <v>3.2119914346895087</v>
      </c>
      <c r="E15">
        <f>E14</f>
        <v>1.1788008565310492E-2</v>
      </c>
      <c r="G15" s="31">
        <f>Table4R!K13</f>
        <v>5.21</v>
      </c>
      <c r="H15" s="31">
        <f>Table4R!L13</f>
        <v>5.98</v>
      </c>
      <c r="I15" s="31">
        <f>Table4R!M13</f>
        <v>6.21</v>
      </c>
      <c r="J15" s="32"/>
      <c r="K15" s="3"/>
      <c r="L15" s="3">
        <f>Table4R!E13*$D15/1000/$E15</f>
        <v>2.3433242506811998</v>
      </c>
      <c r="M15" s="3">
        <f>Table4R!G13*$D15/1000/$E15</f>
        <v>17.901907356948236</v>
      </c>
      <c r="N15" s="3">
        <f>Table4R!I13*$D15/1000/$E15</f>
        <v>31.307901907356964</v>
      </c>
      <c r="O15" s="3">
        <f>Table3H!C8*Table1!$G$8/obs!$E$13/1000</f>
        <v>8.4773841961852895E-3</v>
      </c>
      <c r="P15" s="3">
        <f>Table3H!D8*Table1!$G$8/obs!$E$13/1000</f>
        <v>5.8282016348773863E-2</v>
      </c>
      <c r="Q15" s="3"/>
      <c r="R15" s="3">
        <f>Table3H!F8*Table1!$G$8/obs!$E$13/1000</f>
        <v>1.6344571072336677E-2</v>
      </c>
      <c r="S15" s="3">
        <f>Table3H!G8*Table1!$G$8/obs!$E$13/1000</f>
        <v>1.2940224665101887</v>
      </c>
      <c r="T15" s="3"/>
      <c r="U15" s="3">
        <f>Table3H!I8*Table1!$G$8/obs!$E$13/1000</f>
        <v>2.4516856608505014E-2</v>
      </c>
      <c r="V15" s="3">
        <f>Table3H!J8*Table1!$G$8/obs!$E$13/1000</f>
        <v>0.61253410176680689</v>
      </c>
      <c r="W15" s="3"/>
      <c r="AA15" s="3">
        <f>AA14</f>
        <v>47.956403269754787</v>
      </c>
      <c r="AB15" s="3">
        <f>Table2H!D12*obs!$D15/obs!$E15/1000</f>
        <v>65.940054495912833</v>
      </c>
      <c r="AC15" s="3"/>
    </row>
    <row r="16" spans="1:29">
      <c r="B16" t="s">
        <v>510</v>
      </c>
      <c r="C16">
        <v>-2</v>
      </c>
      <c r="D16">
        <f>Table1!E9</f>
        <v>8.6206896551724128</v>
      </c>
      <c r="E16" s="32">
        <f>Table1!F9/1000</f>
        <v>6.3793103448275866E-3</v>
      </c>
      <c r="F16" s="31">
        <f>Table1!D9</f>
        <v>4.54</v>
      </c>
      <c r="G16" s="31">
        <f>Table4R!K14</f>
        <v>4.5</v>
      </c>
      <c r="H16" s="31">
        <f>Table4R!L14</f>
        <v>5.5</v>
      </c>
      <c r="I16" s="31">
        <f>Table4R!M14</f>
        <v>5.03</v>
      </c>
      <c r="J16" s="32">
        <f>Table1!R8/1000</f>
        <v>4.4005140157480312E-2</v>
      </c>
      <c r="K16" s="3">
        <f>Table1!L9/obs!E16</f>
        <v>22.972972972972968</v>
      </c>
      <c r="L16" s="3">
        <f>Table4R!E14*$D16/1000/$E16</f>
        <v>37.567567567567565</v>
      </c>
      <c r="M16" s="3">
        <f>Table4R!G14*$D16/1000/$E16</f>
        <v>44.189189189189186</v>
      </c>
      <c r="N16" s="3">
        <f>Table4R!I14*$D16/1000/$E16</f>
        <v>32.567567567567565</v>
      </c>
      <c r="O16" s="3">
        <f>Table3H!C15*Table1!$G$9/obs!$E$16/1000</f>
        <v>0.35231972972972964</v>
      </c>
      <c r="P16" s="3">
        <f>Table3H!D15*Table1!$G$9/obs!$E$16/1000</f>
        <v>0.36221635135135133</v>
      </c>
      <c r="Q16" s="3">
        <f>Table3H!E15*Table1!$G$9/obs!$E$16/1000</f>
        <v>4.1565810810810802E-2</v>
      </c>
      <c r="R16" s="3">
        <f>Table3H!F15*Table1!$G$9/obs!$E$16/1000</f>
        <v>2.2315548125250722</v>
      </c>
      <c r="S16" s="3">
        <f>Table3H!G15*Table1!$G$9/obs!$E$16/1000</f>
        <v>2.1978346885580105</v>
      </c>
      <c r="T16" s="3">
        <f>Table3H!H15*Table1!$G$9/obs!$E$16/1000</f>
        <v>8.134209552017771E-2</v>
      </c>
      <c r="U16" s="3">
        <f>Table3H!I15*Table1!$G$9/obs!$E$16/1000</f>
        <v>0.17377343843071388</v>
      </c>
      <c r="V16" s="3">
        <f>Table3H!J15*Table1!$G$9/obs!$E$16/1000</f>
        <v>1.5442240983725073</v>
      </c>
      <c r="W16" s="3">
        <f>Table3H!K15*Table1!$G$9/obs!$E$16/1000</f>
        <v>0.12201314328026655</v>
      </c>
      <c r="AA16" s="3">
        <f>input!R15</f>
        <v>42.837837837837824</v>
      </c>
      <c r="AB16" s="3">
        <f>Table2H!G10*obs!$D16/obs!$E16/1000</f>
        <v>51.756756756756737</v>
      </c>
      <c r="AC16" s="3">
        <f>Table2H!H10*obs!$D16/obs!$E16/1000</f>
        <v>30.405405405405403</v>
      </c>
    </row>
    <row r="17" spans="1:29">
      <c r="C17">
        <v>4</v>
      </c>
      <c r="D17">
        <f>D16</f>
        <v>8.6206896551724128</v>
      </c>
      <c r="E17">
        <f>E16</f>
        <v>6.3793103448275866E-3</v>
      </c>
      <c r="G17" s="31">
        <f>Table4R!K15</f>
        <v>4.54</v>
      </c>
      <c r="H17" s="31">
        <f>Table4R!L15</f>
        <v>5.34</v>
      </c>
      <c r="I17" s="31">
        <f>Table4R!M15</f>
        <v>5.12</v>
      </c>
      <c r="J17" s="32"/>
      <c r="K17" s="3"/>
      <c r="L17" s="3">
        <f>Table4R!E15*$D17/1000/$E17</f>
        <v>30.810810810810803</v>
      </c>
      <c r="M17" s="3">
        <f>Table4R!G15*$D17/1000/$E17</f>
        <v>44.054054054054049</v>
      </c>
      <c r="N17" s="3">
        <f>Table4R!I15*$D17/1000/$E17</f>
        <v>33.513513513513509</v>
      </c>
      <c r="O17" s="3">
        <f>Table3H!C16*Table1!$G$9/obs!$E$16/1000</f>
        <v>0.35231972972972964</v>
      </c>
      <c r="P17" s="3">
        <f>Table3H!D16*Table1!$G$9/obs!$E$16/1000</f>
        <v>4.1565810810810802E-2</v>
      </c>
      <c r="Q17" s="3">
        <f>Table3H!E16*Table1!$G$9/obs!$E$16/1000</f>
        <v>4.1565810810810802E-2</v>
      </c>
      <c r="R17" s="3">
        <f>Table3H!F16*Table1!$G$9/obs!$E$16/1000</f>
        <v>2.2315548125250722</v>
      </c>
      <c r="S17" s="3">
        <f>Table3H!G16*Table1!$G$9/obs!$E$16/1000</f>
        <v>1.0754944162448901</v>
      </c>
      <c r="T17" s="3">
        <f>Table3H!H16*Table1!$G$9/obs!$E$16/1000</f>
        <v>8.134209552017771E-2</v>
      </c>
      <c r="U17" s="3">
        <f>Table3H!I16*Table1!$G$9/obs!$E$16/1000</f>
        <v>0.17377343843071388</v>
      </c>
      <c r="V17" s="3">
        <f>Table3H!J16*Table1!$G$9/obs!$E$16/1000</f>
        <v>0.64669030057225041</v>
      </c>
      <c r="W17" s="3">
        <f>Table3H!K16*Table1!$G$9/obs!$E$16/1000</f>
        <v>0.12201314328026655</v>
      </c>
      <c r="AA17" s="3">
        <f>AA16</f>
        <v>42.837837837837824</v>
      </c>
      <c r="AB17" s="3">
        <f>Table2H!G11*obs!$D17/obs!$E17/1000</f>
        <v>47.297297297297284</v>
      </c>
      <c r="AC17" s="3">
        <f>Table2H!H11*obs!$D17/obs!$E17/1000</f>
        <v>44.999999999999993</v>
      </c>
    </row>
    <row r="18" spans="1:29">
      <c r="C18">
        <v>8</v>
      </c>
      <c r="D18">
        <f>D16</f>
        <v>8.6206896551724128</v>
      </c>
      <c r="E18">
        <f>E16</f>
        <v>6.3793103448275866E-3</v>
      </c>
      <c r="G18" s="31">
        <f>Table4R!K16</f>
        <v>4.54</v>
      </c>
      <c r="H18" s="31">
        <f>Table4R!L16</f>
        <v>4.5999999999999996</v>
      </c>
      <c r="I18" s="31">
        <f>Table4R!M16</f>
        <v>4.9000000000000004</v>
      </c>
      <c r="J18" s="32"/>
      <c r="K18" s="3"/>
      <c r="L18" s="3">
        <f>Table4R!E16*$D18/1000/$E18</f>
        <v>24.86486486486486</v>
      </c>
      <c r="M18" s="3">
        <f>Table4R!G16*$D18/1000/$E18</f>
        <v>43.783783783783775</v>
      </c>
      <c r="N18" s="3">
        <f>Table4R!I16*$D18/1000/$E18</f>
        <v>38.243243243243242</v>
      </c>
      <c r="O18" s="3">
        <f>Table3H!C17*Table1!$G$9/obs!$E$16/1000</f>
        <v>0.35231972972972964</v>
      </c>
      <c r="P18" s="3">
        <f>Table3H!D17*Table1!$G$9/obs!$E$16/1000</f>
        <v>4.1565810810810802E-2</v>
      </c>
      <c r="Q18" s="3">
        <f>Table3H!E17*Table1!$G$9/obs!$E$16/1000</f>
        <v>4.1565810810810802E-2</v>
      </c>
      <c r="R18" s="3">
        <f>Table3H!F17*Table1!$G$9/obs!$E$16/1000</f>
        <v>2.2315548125250722</v>
      </c>
      <c r="S18" s="3">
        <f>Table3H!G17*Table1!$G$9/obs!$E$16/1000</f>
        <v>0.55496418530707037</v>
      </c>
      <c r="T18" s="3">
        <f>Table3H!H17*Table1!$G$9/obs!$E$16/1000</f>
        <v>8.134209552017771E-2</v>
      </c>
      <c r="U18" s="3">
        <f>Table3H!I17*Table1!$G$9/obs!$E$16/1000</f>
        <v>0.17377343843071388</v>
      </c>
      <c r="V18" s="3">
        <f>Table3H!J17*Table1!$G$9/obs!$E$16/1000</f>
        <v>1.2468602658620112</v>
      </c>
      <c r="W18" s="3">
        <f>Table3H!K17*Table1!$G$9/obs!$E$16/1000</f>
        <v>0.12201314328026655</v>
      </c>
      <c r="AA18" s="3">
        <f>AA17</f>
        <v>42.837837837837824</v>
      </c>
      <c r="AB18" s="3">
        <f>Table2H!G12*obs!$D18/obs!$E18/1000</f>
        <v>42.837837837837824</v>
      </c>
      <c r="AC18" s="3">
        <f>Table2H!H12*obs!$D18/obs!$E18/1000</f>
        <v>46.21621621621621</v>
      </c>
    </row>
    <row r="19" spans="1:29">
      <c r="A19" t="s">
        <v>46</v>
      </c>
      <c r="B19" t="s">
        <v>509</v>
      </c>
      <c r="C19">
        <v>-2</v>
      </c>
      <c r="D19">
        <f>Table1!E10</f>
        <v>4.3103448275862064</v>
      </c>
      <c r="E19" s="32">
        <f>Table1!F10/1000</f>
        <v>1.0689655172413794E-2</v>
      </c>
      <c r="F19" s="31">
        <f>Table1!D10</f>
        <v>5.23</v>
      </c>
      <c r="G19" s="31">
        <f>Table4R!K17</f>
        <v>5.2</v>
      </c>
      <c r="H19" s="31">
        <f>Table4R!L17</f>
        <v>5.0999999999999996</v>
      </c>
      <c r="I19" s="31">
        <f>Table4R!M17</f>
        <v>5.2</v>
      </c>
      <c r="J19" s="32">
        <f>Table1!R10/1000</f>
        <v>4.3574507216494848E-2</v>
      </c>
      <c r="K19" s="3">
        <f>Table1!L10/obs!E19</f>
        <v>15.665322580645158</v>
      </c>
      <c r="L19" s="3">
        <f>Table4R!E17*$D19/1000/$E19</f>
        <v>25.362903225806445</v>
      </c>
      <c r="M19" s="3">
        <f>Table4R!G17*$D19/1000/$E19</f>
        <v>32.258064516129025</v>
      </c>
      <c r="N19" s="3">
        <f>Table4R!I17*$D19/1000/$E19</f>
        <v>27.822580645161285</v>
      </c>
      <c r="O19" s="3">
        <f>Table3H!C9*Table1!$F$10/obs!$E$19/1000</f>
        <v>0.14999999999999997</v>
      </c>
      <c r="P19" s="3">
        <f>Table3H!D9*Table1!$F$10/obs!$E$19/1000</f>
        <v>0.08</v>
      </c>
      <c r="Q19" s="3">
        <f>Table3H!E9*Table1!$F$10/obs!$E$19/1000</f>
        <v>0.28999999999999998</v>
      </c>
      <c r="R19" s="3">
        <f>Table3H!F9*Table1!$F$10/obs!$E$19/1000</f>
        <v>0.29268292682926822</v>
      </c>
      <c r="S19" s="3">
        <f>Table3H!G9*Table1!$F$10/obs!$E$19/1000</f>
        <v>1.9821750034182035</v>
      </c>
      <c r="T19" s="3">
        <f>Table3H!H9*Table1!$F$10/obs!$E$19/1000</f>
        <v>1.9855709182192909</v>
      </c>
      <c r="U19" s="3">
        <f>Table3H!I9*Table1!$F$10/obs!$E$19/1000</f>
        <v>0.43902439024390244</v>
      </c>
      <c r="V19" s="3">
        <f>Table3H!J9*Table1!$F$10/obs!$E$19/1000</f>
        <v>1.204377944399875</v>
      </c>
      <c r="W19" s="3">
        <f>Table3H!K9*Table1!$F$10/obs!$E$19/1000</f>
        <v>0.43902439024390244</v>
      </c>
      <c r="AA19" s="3">
        <f>input!R18</f>
        <v>25.887096774193544</v>
      </c>
      <c r="AB19" s="3">
        <f>Table2H!D7*obs!$D19/obs!$E19/1000</f>
        <v>34.959677419354833</v>
      </c>
      <c r="AC19" s="3">
        <f>Table2H!E7*obs!$D19/obs!$E19/1000</f>
        <v>43.548387096774185</v>
      </c>
    </row>
    <row r="20" spans="1:29">
      <c r="C20">
        <v>4</v>
      </c>
      <c r="D20">
        <f>D19</f>
        <v>4.3103448275862064</v>
      </c>
      <c r="E20">
        <f>E19</f>
        <v>1.0689655172413794E-2</v>
      </c>
      <c r="G20" s="31">
        <f>Table4R!K18</f>
        <v>5.23</v>
      </c>
      <c r="H20" s="31">
        <f>Table4R!L18</f>
        <v>5.1100000000000003</v>
      </c>
      <c r="I20" s="31">
        <f>Table4R!M18</f>
        <v>5.76</v>
      </c>
      <c r="J20" s="32"/>
      <c r="K20" s="3"/>
      <c r="L20" s="3">
        <f>Table4R!E18*$D20/1000/$E20</f>
        <v>21.814516129032253</v>
      </c>
      <c r="M20" s="3">
        <f>Table4R!G18*$D20/1000/$E20</f>
        <v>34.032258064516128</v>
      </c>
      <c r="N20" s="3">
        <f>Table4R!I18*$D20/1000/$E20</f>
        <v>33.064516129032256</v>
      </c>
      <c r="O20" s="3">
        <f>Table3H!C10*Table1!$F$10/obs!$E$19/1000</f>
        <v>0.14999999999999997</v>
      </c>
      <c r="P20" s="3">
        <f>Table3H!D10*Table1!$F$10/obs!$E$19/1000</f>
        <v>3.55</v>
      </c>
      <c r="Q20" s="3">
        <f>Table3H!E10*Table1!$F$10/obs!$E$19/1000</f>
        <v>8.9999999999999983E-2</v>
      </c>
      <c r="R20" s="3">
        <f>Table3H!F10*Table1!$F$10/obs!$E$19/1000</f>
        <v>0.29268292682926822</v>
      </c>
      <c r="S20" s="3">
        <f>Table3H!G10*Table1!$F$10/obs!$E$19/1000</f>
        <v>58.393835239332589</v>
      </c>
      <c r="T20" s="3">
        <f>Table3H!H10*Table1!$F$10/obs!$E$19/1000</f>
        <v>0.8916994723657361</v>
      </c>
      <c r="U20" s="3">
        <f>Table3H!I10*Table1!$F$10/obs!$E$19/1000</f>
        <v>0.43902439024390244</v>
      </c>
      <c r="V20" s="3">
        <f>Table3H!J10*Table1!$F$10/obs!$E$19/1000</f>
        <v>22.275617021412323</v>
      </c>
      <c r="W20" s="3">
        <f>Table3H!K10*Table1!$F$10/obs!$E$19/1000</f>
        <v>0.43902439024390244</v>
      </c>
      <c r="AA20" s="3">
        <f>AA19</f>
        <v>25.887096774193544</v>
      </c>
      <c r="AB20" s="3">
        <f>Table2H!D8*obs!$D20/obs!$E20/1000</f>
        <v>41.532258064516121</v>
      </c>
      <c r="AC20" s="3">
        <f>Table2H!E8*obs!$D20/obs!$E20/1000</f>
        <v>56.854838709677409</v>
      </c>
    </row>
    <row r="21" spans="1:29">
      <c r="C21">
        <v>8</v>
      </c>
      <c r="D21">
        <f>D20</f>
        <v>4.3103448275862064</v>
      </c>
      <c r="E21">
        <f>E20</f>
        <v>1.0689655172413794E-2</v>
      </c>
      <c r="G21" s="31">
        <f>Table4R!K19</f>
        <v>5.23</v>
      </c>
      <c r="H21" s="31">
        <f>Table4R!L19</f>
        <v>5.55</v>
      </c>
      <c r="I21" s="31">
        <f>Table4R!M19</f>
        <v>6.15</v>
      </c>
      <c r="J21" s="32"/>
      <c r="K21" s="3"/>
      <c r="L21" s="3">
        <f>Table4R!E19*$D21/1000/$E21</f>
        <v>16.048387096774189</v>
      </c>
      <c r="M21" s="3">
        <f>Table4R!G19*$D21/1000/$E21</f>
        <v>28.064516129032249</v>
      </c>
      <c r="N21" s="3">
        <f>Table4R!I19*$D21/1000/$E21</f>
        <v>34.153225806451609</v>
      </c>
      <c r="O21" s="3">
        <f>Table3H!C11*Table1!$F$10/obs!$E$19/1000</f>
        <v>0.14999999999999997</v>
      </c>
      <c r="P21" s="3">
        <f>Table3H!D11*Table1!$F$10/obs!$E$19/1000</f>
        <v>3</v>
      </c>
      <c r="Q21" s="3">
        <f>Table3H!E11*Table1!$F$10/obs!$E$19/1000</f>
        <v>0.10999999999999999</v>
      </c>
      <c r="R21" s="3">
        <f>Table3H!F11*Table1!$F$10/obs!$E$19/1000</f>
        <v>0.29268292682926822</v>
      </c>
      <c r="S21" s="3">
        <f>Table3H!G11*Table1!$F$10/obs!$E$19/1000</f>
        <v>58.393835239332589</v>
      </c>
      <c r="T21" s="3">
        <f>Table3H!H11*Table1!$F$10/obs!$E$19/1000</f>
        <v>1.5929299730649762</v>
      </c>
      <c r="U21" s="3">
        <f>Table3H!I11*Table1!$F$10/obs!$E$19/1000</f>
        <v>0.43902439024390244</v>
      </c>
      <c r="V21" s="3">
        <f>Table3H!J11*Table1!$F$10/obs!$E$19/1000</f>
        <v>40.604904444632382</v>
      </c>
      <c r="W21" s="3">
        <f>Table3H!K11*Table1!$F$10/obs!$E$19/1000</f>
        <v>0.43902439024390244</v>
      </c>
      <c r="AA21" s="3">
        <f>AA20</f>
        <v>25.887096774193544</v>
      </c>
      <c r="AB21" s="3">
        <f>Table2H!D9*obs!$D21/obs!$E21/1000</f>
        <v>49.193548387096769</v>
      </c>
      <c r="AC21" s="3">
        <f>Table2H!E9*obs!$D21/obs!$E21/1000</f>
        <v>38.991935483870961</v>
      </c>
    </row>
    <row r="22" spans="1:29">
      <c r="B22" t="s">
        <v>510</v>
      </c>
      <c r="C22">
        <v>-2</v>
      </c>
      <c r="D22">
        <f>Table1!E11</f>
        <v>8.3798882681564244</v>
      </c>
      <c r="E22" s="32">
        <f>Table1!F11/1000</f>
        <v>6.6201117318435768E-3</v>
      </c>
      <c r="F22" s="31">
        <f>Table1!D11</f>
        <v>4.95</v>
      </c>
      <c r="G22" s="31">
        <f>Table4R!K20</f>
        <v>5.0999999999999996</v>
      </c>
      <c r="H22" s="31">
        <f>Table4R!L20</f>
        <v>5.61</v>
      </c>
      <c r="I22" s="31">
        <f>Table4R!M20</f>
        <v>5.9</v>
      </c>
      <c r="J22" s="32">
        <f>J19</f>
        <v>4.3574507216494848E-2</v>
      </c>
      <c r="K22" s="3">
        <f>Table1!L11/obs!E22</f>
        <v>7.177215189873416</v>
      </c>
      <c r="L22" s="3">
        <f>Table4R!E20*$D22/1000/$E22</f>
        <v>23.037974683544299</v>
      </c>
      <c r="M22" s="3">
        <f>Table4R!G20*$D22/1000/$E22</f>
        <v>30.886075949367079</v>
      </c>
      <c r="N22" s="3">
        <f>Table4R!I20*$D22/1000/$E22</f>
        <v>44.810126582278471</v>
      </c>
      <c r="O22" s="3">
        <f>Table3H!C18*Table1!$G$11/obs!$E$22/1000</f>
        <v>0.25689367088607595</v>
      </c>
      <c r="P22" s="3">
        <f>Table3H!D18*Table1!$G$11/obs!$E$22/1000</f>
        <v>0.18710759493670884</v>
      </c>
      <c r="Q22" s="3">
        <f>Table3H!E18*Table1!$G$11/obs!$E$22/1000</f>
        <v>3.843291139240506E-2</v>
      </c>
      <c r="R22" s="3">
        <f>Table3H!F18*Table1!$G$11/obs!$E$22/1000</f>
        <v>1.6455696202531647</v>
      </c>
      <c r="S22" s="3">
        <f>Table3H!G18*Table1!$G$11/obs!$E$22/1000</f>
        <v>1.6423357366304199</v>
      </c>
      <c r="T22" s="3">
        <f>Table3H!H18*Table1!$G$11/obs!$E$22/1000</f>
        <v>7.5949367088607583E-2</v>
      </c>
      <c r="U22" s="3">
        <f>Table3H!I18*Table1!$G$11/obs!$E$22/1000</f>
        <v>4.3469529963909959E-2</v>
      </c>
      <c r="V22" s="3">
        <f>Table3H!J18*Table1!$G$11/obs!$E$22/1000</f>
        <v>0.89615195039906337</v>
      </c>
      <c r="W22" s="3">
        <f>Table3H!K18*Table1!$G$11/obs!$E$22/1000</f>
        <v>0.11392405063291138</v>
      </c>
      <c r="AA22" s="3">
        <f>input!R21</f>
        <v>25.316455696202524</v>
      </c>
      <c r="AB22" s="3">
        <f>Table2H!G7*obs!$D22/obs!$E22/1000</f>
        <v>50.632911392405049</v>
      </c>
      <c r="AC22" s="3">
        <f>Table2H!H7*obs!$D22/obs!$E22/1000</f>
        <v>47.468354430379733</v>
      </c>
    </row>
    <row r="23" spans="1:29">
      <c r="C23">
        <v>4</v>
      </c>
      <c r="D23">
        <f>D22</f>
        <v>8.3798882681564244</v>
      </c>
      <c r="E23">
        <f>E22</f>
        <v>6.6201117318435768E-3</v>
      </c>
      <c r="G23" s="31">
        <f>Table4R!K21</f>
        <v>4.95</v>
      </c>
      <c r="H23" s="31">
        <f>Table4R!L21</f>
        <v>5.39</v>
      </c>
      <c r="I23" s="31">
        <f>Table4R!M21</f>
        <v>5.61</v>
      </c>
      <c r="O23" s="3">
        <f>Table3H!C19*Table1!$G$11/obs!$E$22/1000</f>
        <v>0.25689367088607595</v>
      </c>
      <c r="P23" s="3">
        <f>Table3H!D19*Table1!$G$11/obs!$E$22/1000</f>
        <v>0.70392911392405066</v>
      </c>
      <c r="Q23" s="3">
        <f>Table3H!E19*Table1!$G$11/obs!$E$22/1000</f>
        <v>3.843291139240506E-2</v>
      </c>
      <c r="R23" s="3">
        <f>Table3H!F19*Table1!$G$11/obs!$E$22/1000</f>
        <v>1.6455696202531647</v>
      </c>
      <c r="S23" s="3">
        <f>Table3H!G19*Table1!$G$11/obs!$E$22/1000</f>
        <v>1.5587156247382976</v>
      </c>
      <c r="T23" s="3">
        <f>Table3H!H19*Table1!$G$11/obs!$E$22/1000</f>
        <v>2.9263420745607182E-2</v>
      </c>
      <c r="U23" s="3">
        <f>Table3H!I19*Table1!$G$11/obs!$E$22/1000</f>
        <v>4.3469529963909959E-2</v>
      </c>
      <c r="V23" s="3">
        <f>Table3H!J19*Table1!$G$11/obs!$E$22/1000</f>
        <v>0.25969391886771787</v>
      </c>
      <c r="W23" s="3">
        <f>Table3H!K19*Table1!$G$11/obs!$E$22/1000</f>
        <v>0.11392405063291138</v>
      </c>
      <c r="AA23" s="3">
        <f>AA22</f>
        <v>25.316455696202524</v>
      </c>
      <c r="AB23" s="3">
        <f>Table2H!G8*obs!$D23/obs!$E23/1000</f>
        <v>38.987341772151893</v>
      </c>
      <c r="AC23" s="3">
        <f>Table2H!H8*obs!$D23/obs!$E23/1000</f>
        <v>23.164556962025316</v>
      </c>
    </row>
    <row r="24" spans="1:29">
      <c r="C24">
        <v>8</v>
      </c>
      <c r="D24">
        <f>D23</f>
        <v>8.3798882681564244</v>
      </c>
      <c r="E24">
        <f>E23</f>
        <v>6.6201117318435768E-3</v>
      </c>
      <c r="G24" s="31">
        <f>Table4R!K22</f>
        <v>4.95</v>
      </c>
      <c r="H24" s="31">
        <f>Table4R!L22</f>
        <v>5.53</v>
      </c>
      <c r="I24" s="31">
        <f>Table4R!M22</f>
        <v>5.98</v>
      </c>
      <c r="O24" s="3">
        <f>Table3H!C20*Table1!$G$11/obs!$E$22/1000</f>
        <v>0.25689367088607595</v>
      </c>
      <c r="P24" s="3">
        <f>Table3H!D20*Table1!$G$11/obs!$E$22/1000</f>
        <v>0.1375493670886076</v>
      </c>
      <c r="Q24" s="3">
        <f>Table3H!E20*Table1!$G$11/obs!$E$22/1000</f>
        <v>3.843291139240506E-2</v>
      </c>
      <c r="R24" s="3">
        <f>Table3H!F20*Table1!$G$11/obs!$E$22/1000</f>
        <v>1.6455696202531647</v>
      </c>
      <c r="S24" s="3">
        <f>Table3H!G20*Table1!$G$11/obs!$E$22/1000</f>
        <v>1.8248423262973463</v>
      </c>
      <c r="T24" s="3">
        <f>Table3H!H20*Table1!$G$11/obs!$E$22/1000</f>
        <v>7.5949367088607583E-2</v>
      </c>
      <c r="U24" s="3">
        <f>Table3H!I20*Table1!$G$11/obs!$E$22/1000</f>
        <v>4.3469529963909959E-2</v>
      </c>
      <c r="V24" s="3">
        <f>Table3H!J20*Table1!$G$11/obs!$E$22/1000</f>
        <v>1.2792737594967982</v>
      </c>
      <c r="W24" s="3">
        <f>Table3H!K20*Table1!$G$11/obs!$E$22/1000</f>
        <v>0.11392405063291138</v>
      </c>
      <c r="AA24" s="3">
        <f>AA23</f>
        <v>25.316455696202524</v>
      </c>
      <c r="AB24" s="3">
        <f>Table2H!G9*obs!$D24/obs!$E24/1000</f>
        <v>35.822784810126578</v>
      </c>
      <c r="AC24" s="3">
        <f>Table2H!H9*obs!$D24/obs!$E24/1000</f>
        <v>34.810126582278478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workbookViewId="0">
      <selection activeCell="I12" sqref="I12"/>
    </sheetView>
  </sheetViews>
  <sheetFormatPr baseColWidth="10" defaultRowHeight="15" x14ac:dyDescent="0"/>
  <sheetData>
    <row r="1" spans="2:13">
      <c r="B1" t="s">
        <v>65</v>
      </c>
    </row>
    <row r="2" spans="2:13">
      <c r="E2" t="s">
        <v>70</v>
      </c>
      <c r="L2" t="s">
        <v>66</v>
      </c>
    </row>
    <row r="3" spans="2:13">
      <c r="B3" t="s">
        <v>67</v>
      </c>
      <c r="C3" t="s">
        <v>68</v>
      </c>
      <c r="D3" t="s">
        <v>69</v>
      </c>
      <c r="E3">
        <v>15</v>
      </c>
      <c r="G3">
        <v>30</v>
      </c>
      <c r="I3">
        <v>60</v>
      </c>
      <c r="K3">
        <v>15</v>
      </c>
      <c r="L3">
        <v>30</v>
      </c>
      <c r="M3">
        <v>60</v>
      </c>
    </row>
    <row r="4" spans="2:13">
      <c r="E4" t="s">
        <v>17</v>
      </c>
      <c r="F4" t="s">
        <v>73</v>
      </c>
      <c r="G4" t="s">
        <v>17</v>
      </c>
      <c r="H4" t="s">
        <v>73</v>
      </c>
      <c r="I4" t="s">
        <v>17</v>
      </c>
      <c r="J4" t="s">
        <v>73</v>
      </c>
    </row>
    <row r="5" spans="2:13">
      <c r="B5" t="s">
        <v>54</v>
      </c>
      <c r="C5" t="s">
        <v>71</v>
      </c>
      <c r="D5">
        <v>8</v>
      </c>
      <c r="E5">
        <v>101.4</v>
      </c>
      <c r="F5">
        <v>5.8</v>
      </c>
      <c r="G5">
        <v>98.1</v>
      </c>
      <c r="H5">
        <v>70.099999999999994</v>
      </c>
      <c r="I5">
        <v>122.5</v>
      </c>
      <c r="J5">
        <v>1.8</v>
      </c>
      <c r="K5">
        <v>5.0199999999999996</v>
      </c>
      <c r="L5">
        <v>5.38</v>
      </c>
      <c r="M5">
        <v>5.71</v>
      </c>
    </row>
    <row r="6" spans="2:13">
      <c r="D6">
        <v>4</v>
      </c>
      <c r="E6">
        <v>63.5</v>
      </c>
      <c r="F6">
        <v>7.8</v>
      </c>
      <c r="G6">
        <v>120.9</v>
      </c>
      <c r="H6">
        <v>0.6</v>
      </c>
      <c r="I6">
        <v>150.30000000000001</v>
      </c>
      <c r="J6">
        <v>2.2999999999999998</v>
      </c>
      <c r="K6">
        <v>5.09</v>
      </c>
      <c r="L6">
        <v>5.62</v>
      </c>
      <c r="M6">
        <v>5.32</v>
      </c>
    </row>
    <row r="7" spans="2:13">
      <c r="D7">
        <v>-2</v>
      </c>
      <c r="E7">
        <v>89.3</v>
      </c>
      <c r="F7">
        <v>7.5</v>
      </c>
      <c r="G7">
        <v>154.80000000000001</v>
      </c>
      <c r="H7">
        <v>2.8</v>
      </c>
      <c r="I7">
        <v>159.69999999999999</v>
      </c>
      <c r="J7">
        <v>5.8</v>
      </c>
      <c r="K7">
        <v>5.09</v>
      </c>
      <c r="L7">
        <v>5.31</v>
      </c>
      <c r="M7">
        <v>5.42</v>
      </c>
    </row>
    <row r="8" spans="2:13">
      <c r="C8" t="s">
        <v>72</v>
      </c>
      <c r="D8">
        <v>8</v>
      </c>
      <c r="E8">
        <v>21.4</v>
      </c>
      <c r="F8">
        <v>3.3</v>
      </c>
      <c r="G8">
        <v>69.900000000000006</v>
      </c>
      <c r="H8">
        <v>7.8</v>
      </c>
      <c r="I8">
        <v>185.9</v>
      </c>
      <c r="J8">
        <v>17</v>
      </c>
      <c r="K8">
        <v>4.83</v>
      </c>
      <c r="L8">
        <v>5.67</v>
      </c>
      <c r="M8">
        <v>4.9000000000000004</v>
      </c>
    </row>
    <row r="9" spans="2:13">
      <c r="D9">
        <v>4</v>
      </c>
      <c r="E9">
        <v>19.600000000000001</v>
      </c>
      <c r="F9">
        <v>1.6</v>
      </c>
      <c r="G9">
        <v>48.4</v>
      </c>
      <c r="H9">
        <v>3.8</v>
      </c>
      <c r="I9">
        <v>198.3</v>
      </c>
      <c r="J9">
        <v>10.199999999999999</v>
      </c>
      <c r="K9">
        <v>4.9000000000000004</v>
      </c>
      <c r="L9">
        <v>5.74</v>
      </c>
      <c r="M9">
        <v>5.81</v>
      </c>
    </row>
    <row r="10" spans="2:13">
      <c r="D10">
        <v>-2</v>
      </c>
      <c r="E10">
        <v>24.6</v>
      </c>
      <c r="F10">
        <v>0.8</v>
      </c>
      <c r="G10">
        <v>36.700000000000003</v>
      </c>
      <c r="H10">
        <v>5.6</v>
      </c>
      <c r="I10">
        <v>54</v>
      </c>
      <c r="J10">
        <v>5.0999999999999996</v>
      </c>
      <c r="K10">
        <v>4.88</v>
      </c>
      <c r="L10">
        <v>5.89</v>
      </c>
      <c r="M10">
        <v>6.1</v>
      </c>
    </row>
    <row r="11" spans="2:13">
      <c r="B11" t="s">
        <v>19</v>
      </c>
      <c r="C11" t="s">
        <v>71</v>
      </c>
      <c r="D11">
        <v>8</v>
      </c>
      <c r="E11">
        <v>26.8</v>
      </c>
      <c r="F11">
        <v>3.9</v>
      </c>
      <c r="G11">
        <v>76.5</v>
      </c>
      <c r="H11">
        <v>5.7</v>
      </c>
      <c r="I11">
        <v>87.2</v>
      </c>
      <c r="J11">
        <v>4.2</v>
      </c>
      <c r="K11">
        <v>5.5</v>
      </c>
      <c r="L11">
        <v>6</v>
      </c>
      <c r="M11">
        <v>6</v>
      </c>
    </row>
    <row r="12" spans="2:13">
      <c r="D12">
        <v>4</v>
      </c>
      <c r="E12">
        <v>9.6</v>
      </c>
      <c r="F12">
        <v>1.5</v>
      </c>
      <c r="G12">
        <v>71.599999999999994</v>
      </c>
      <c r="H12">
        <v>11.1</v>
      </c>
      <c r="I12">
        <v>137.6</v>
      </c>
      <c r="J12">
        <v>13.2</v>
      </c>
      <c r="K12">
        <v>5.21</v>
      </c>
      <c r="L12">
        <v>5.92</v>
      </c>
      <c r="M12">
        <v>6.02</v>
      </c>
    </row>
    <row r="13" spans="2:13">
      <c r="D13">
        <v>-2</v>
      </c>
      <c r="E13">
        <v>8.6</v>
      </c>
      <c r="F13">
        <v>0.8</v>
      </c>
      <c r="G13">
        <v>65.7</v>
      </c>
      <c r="H13">
        <v>4</v>
      </c>
      <c r="I13">
        <v>114.9</v>
      </c>
      <c r="J13">
        <v>8.5</v>
      </c>
      <c r="K13">
        <v>5.21</v>
      </c>
      <c r="L13">
        <v>5.98</v>
      </c>
      <c r="M13">
        <v>6.21</v>
      </c>
    </row>
    <row r="14" spans="2:13">
      <c r="C14" t="s">
        <v>72</v>
      </c>
      <c r="D14">
        <v>8</v>
      </c>
      <c r="E14">
        <v>27.8</v>
      </c>
      <c r="F14">
        <v>3.6</v>
      </c>
      <c r="G14">
        <v>32.700000000000003</v>
      </c>
      <c r="H14">
        <v>4.5</v>
      </c>
      <c r="I14">
        <v>24.1</v>
      </c>
      <c r="J14">
        <v>2.2999999999999998</v>
      </c>
      <c r="K14">
        <v>4.5</v>
      </c>
      <c r="L14">
        <v>5.5</v>
      </c>
      <c r="M14">
        <v>5.03</v>
      </c>
    </row>
    <row r="15" spans="2:13">
      <c r="D15">
        <v>4</v>
      </c>
      <c r="E15">
        <v>22.8</v>
      </c>
      <c r="F15">
        <v>6.8</v>
      </c>
      <c r="G15">
        <v>32.6</v>
      </c>
      <c r="H15">
        <v>1.6</v>
      </c>
      <c r="I15">
        <v>24.8</v>
      </c>
      <c r="J15">
        <v>0.8</v>
      </c>
      <c r="K15">
        <v>4.54</v>
      </c>
      <c r="L15">
        <v>5.34</v>
      </c>
      <c r="M15">
        <v>5.12</v>
      </c>
    </row>
    <row r="16" spans="2:13">
      <c r="D16">
        <v>-2</v>
      </c>
      <c r="E16">
        <v>18.399999999999999</v>
      </c>
      <c r="F16">
        <v>0.7</v>
      </c>
      <c r="G16">
        <v>32.4</v>
      </c>
      <c r="H16">
        <v>3.8</v>
      </c>
      <c r="I16">
        <v>28.3</v>
      </c>
      <c r="J16">
        <v>6.6</v>
      </c>
      <c r="K16">
        <v>4.54</v>
      </c>
      <c r="L16">
        <v>4.5999999999999996</v>
      </c>
      <c r="M16">
        <v>4.9000000000000004</v>
      </c>
    </row>
    <row r="17" spans="2:13">
      <c r="B17" t="s">
        <v>46</v>
      </c>
      <c r="C17" t="s">
        <v>71</v>
      </c>
      <c r="D17">
        <v>8</v>
      </c>
      <c r="E17">
        <v>62.9</v>
      </c>
      <c r="F17">
        <v>3.4</v>
      </c>
      <c r="G17">
        <v>80</v>
      </c>
      <c r="H17">
        <v>16</v>
      </c>
      <c r="I17">
        <v>69</v>
      </c>
      <c r="J17">
        <v>7.6</v>
      </c>
      <c r="K17">
        <v>5.2</v>
      </c>
      <c r="L17">
        <v>5.0999999999999996</v>
      </c>
      <c r="M17">
        <v>5.2</v>
      </c>
    </row>
    <row r="18" spans="2:13">
      <c r="D18">
        <v>4</v>
      </c>
      <c r="E18">
        <v>54.1</v>
      </c>
      <c r="F18">
        <v>4.2</v>
      </c>
      <c r="G18">
        <v>84.4</v>
      </c>
      <c r="H18">
        <v>5.2</v>
      </c>
      <c r="I18">
        <v>82</v>
      </c>
      <c r="J18">
        <v>6.2</v>
      </c>
      <c r="K18">
        <v>5.23</v>
      </c>
      <c r="L18">
        <v>5.1100000000000003</v>
      </c>
      <c r="M18">
        <v>5.76</v>
      </c>
    </row>
    <row r="19" spans="2:13">
      <c r="D19">
        <v>-2</v>
      </c>
      <c r="E19">
        <v>39.799999999999997</v>
      </c>
      <c r="F19">
        <v>1.9</v>
      </c>
      <c r="G19">
        <v>69.599999999999994</v>
      </c>
      <c r="H19">
        <v>10.1</v>
      </c>
      <c r="I19">
        <v>84.7</v>
      </c>
      <c r="J19">
        <v>15.9</v>
      </c>
      <c r="K19">
        <v>5.23</v>
      </c>
      <c r="L19">
        <v>5.55</v>
      </c>
      <c r="M19">
        <v>6.15</v>
      </c>
    </row>
    <row r="20" spans="2:13">
      <c r="C20" t="s">
        <v>72</v>
      </c>
      <c r="D20">
        <v>8</v>
      </c>
      <c r="E20">
        <v>18.2</v>
      </c>
      <c r="F20">
        <v>2.2000000000000002</v>
      </c>
      <c r="G20">
        <v>24.4</v>
      </c>
      <c r="H20">
        <v>4.7</v>
      </c>
      <c r="I20">
        <v>35.4</v>
      </c>
      <c r="J20">
        <v>1.5</v>
      </c>
      <c r="K20">
        <v>5.0999999999999996</v>
      </c>
      <c r="L20">
        <v>5.61</v>
      </c>
      <c r="M20">
        <v>5.9</v>
      </c>
    </row>
    <row r="21" spans="2:13">
      <c r="D21">
        <v>4</v>
      </c>
      <c r="E21">
        <v>16.7</v>
      </c>
      <c r="F21">
        <v>1.8</v>
      </c>
      <c r="G21">
        <v>46.8</v>
      </c>
      <c r="H21">
        <v>1.3</v>
      </c>
      <c r="I21">
        <v>26.7</v>
      </c>
      <c r="J21">
        <v>4.2</v>
      </c>
      <c r="K21">
        <v>4.95</v>
      </c>
      <c r="L21">
        <v>5.39</v>
      </c>
      <c r="M21">
        <v>5.61</v>
      </c>
    </row>
    <row r="22" spans="2:13">
      <c r="D22">
        <v>-2</v>
      </c>
      <c r="E22">
        <v>4.5</v>
      </c>
      <c r="F22">
        <v>0.3</v>
      </c>
      <c r="G22">
        <v>40.200000000000003</v>
      </c>
      <c r="H22">
        <v>2</v>
      </c>
      <c r="I22">
        <v>41.4</v>
      </c>
      <c r="J22">
        <v>3.8</v>
      </c>
      <c r="K22">
        <v>4.95</v>
      </c>
      <c r="L22">
        <v>5.53</v>
      </c>
      <c r="M22">
        <v>5.98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8" sqref="F8"/>
    </sheetView>
  </sheetViews>
  <sheetFormatPr baseColWidth="10" defaultRowHeight="15" x14ac:dyDescent="0"/>
  <sheetData>
    <row r="1" spans="1:8">
      <c r="A1" t="s">
        <v>82</v>
      </c>
    </row>
    <row r="2" spans="1:8">
      <c r="A2" t="s">
        <v>83</v>
      </c>
    </row>
    <row r="4" spans="1:8">
      <c r="A4" t="s">
        <v>84</v>
      </c>
      <c r="B4" t="s">
        <v>85</v>
      </c>
      <c r="C4" t="s">
        <v>86</v>
      </c>
      <c r="D4" t="s">
        <v>87</v>
      </c>
      <c r="F4" t="s">
        <v>88</v>
      </c>
      <c r="H4" t="s">
        <v>89</v>
      </c>
    </row>
    <row r="5" spans="1:8">
      <c r="A5" t="s">
        <v>81</v>
      </c>
      <c r="B5" t="s">
        <v>46</v>
      </c>
      <c r="C5" t="s">
        <v>71</v>
      </c>
      <c r="D5">
        <v>0</v>
      </c>
      <c r="E5" t="s">
        <v>75</v>
      </c>
      <c r="F5">
        <v>19</v>
      </c>
      <c r="G5">
        <v>2.48</v>
      </c>
      <c r="H5">
        <v>20.5</v>
      </c>
    </row>
    <row r="6" spans="1:8">
      <c r="A6" t="s">
        <v>80</v>
      </c>
      <c r="B6" t="s">
        <v>19</v>
      </c>
      <c r="C6" t="s">
        <v>71</v>
      </c>
      <c r="D6">
        <v>0</v>
      </c>
      <c r="E6" t="s">
        <v>75</v>
      </c>
      <c r="F6">
        <v>8</v>
      </c>
      <c r="G6">
        <v>3.67</v>
      </c>
      <c r="H6">
        <v>38.9</v>
      </c>
    </row>
    <row r="7" spans="1:8">
      <c r="A7" t="s">
        <v>79</v>
      </c>
      <c r="B7" t="s">
        <v>54</v>
      </c>
      <c r="C7" t="s">
        <v>71</v>
      </c>
      <c r="D7">
        <v>0</v>
      </c>
      <c r="E7" t="s">
        <v>75</v>
      </c>
      <c r="F7">
        <v>21.5</v>
      </c>
      <c r="G7">
        <v>9.6199999999999992</v>
      </c>
      <c r="H7">
        <v>38.299999999999997</v>
      </c>
    </row>
    <row r="8" spans="1:8">
      <c r="A8" t="s">
        <v>78</v>
      </c>
      <c r="B8" t="s">
        <v>46</v>
      </c>
      <c r="C8" t="s">
        <v>72</v>
      </c>
      <c r="D8">
        <v>25</v>
      </c>
      <c r="E8" t="s">
        <v>75</v>
      </c>
      <c r="F8">
        <v>69</v>
      </c>
      <c r="G8">
        <v>0.79</v>
      </c>
      <c r="H8">
        <v>8</v>
      </c>
    </row>
    <row r="9" spans="1:8">
      <c r="A9" t="s">
        <v>77</v>
      </c>
      <c r="B9" t="s">
        <v>19</v>
      </c>
      <c r="C9" t="s">
        <v>72</v>
      </c>
      <c r="D9">
        <v>8</v>
      </c>
      <c r="E9" t="s">
        <v>75</v>
      </c>
      <c r="F9">
        <v>46</v>
      </c>
      <c r="G9">
        <v>0.74</v>
      </c>
      <c r="H9">
        <v>14.6</v>
      </c>
    </row>
    <row r="10" spans="1:8">
      <c r="A10" t="s">
        <v>76</v>
      </c>
      <c r="B10" t="s">
        <v>54</v>
      </c>
      <c r="C10" t="s">
        <v>72</v>
      </c>
      <c r="D10">
        <v>21.5</v>
      </c>
      <c r="E10" t="s">
        <v>75</v>
      </c>
      <c r="F10">
        <v>53.5</v>
      </c>
      <c r="G10">
        <v>0.64</v>
      </c>
      <c r="H10">
        <v>13.8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workbookViewId="0">
      <selection activeCell="G10" sqref="G10"/>
    </sheetView>
  </sheetViews>
  <sheetFormatPr baseColWidth="10" defaultRowHeight="15" x14ac:dyDescent="0"/>
  <sheetData>
    <row r="2" spans="1:8">
      <c r="A2" s="4" t="s">
        <v>90</v>
      </c>
      <c r="B2" s="4"/>
      <c r="C2" s="4"/>
      <c r="D2" s="4"/>
      <c r="E2" s="4"/>
      <c r="F2" s="4"/>
      <c r="G2" s="4"/>
      <c r="H2" s="4"/>
    </row>
    <row r="3" spans="1:8">
      <c r="A3" s="4"/>
      <c r="B3" s="4"/>
      <c r="C3" s="4"/>
      <c r="D3" s="4"/>
      <c r="E3" s="4"/>
      <c r="F3" s="4"/>
      <c r="G3" s="4"/>
      <c r="H3" s="4"/>
    </row>
    <row r="4" spans="1:8">
      <c r="A4" s="5" t="s">
        <v>91</v>
      </c>
      <c r="B4" s="5" t="s">
        <v>92</v>
      </c>
      <c r="C4" s="93" t="s">
        <v>93</v>
      </c>
      <c r="D4" s="93"/>
      <c r="E4" s="93"/>
      <c r="F4" s="93"/>
      <c r="G4" s="93"/>
      <c r="H4" s="93"/>
    </row>
    <row r="5" spans="1:8">
      <c r="A5" s="6"/>
      <c r="B5" s="6"/>
      <c r="C5" s="94" t="s">
        <v>94</v>
      </c>
      <c r="D5" s="94"/>
      <c r="E5" s="94"/>
      <c r="F5" s="94" t="s">
        <v>95</v>
      </c>
      <c r="G5" s="94"/>
      <c r="H5" s="94"/>
    </row>
    <row r="6" spans="1:8">
      <c r="A6" s="7"/>
      <c r="B6" s="8" t="s">
        <v>96</v>
      </c>
      <c r="C6" s="9" t="s">
        <v>97</v>
      </c>
      <c r="D6" s="9" t="s">
        <v>98</v>
      </c>
      <c r="E6" s="9" t="s">
        <v>99</v>
      </c>
      <c r="F6" s="8" t="s">
        <v>97</v>
      </c>
      <c r="G6" s="8" t="s">
        <v>98</v>
      </c>
      <c r="H6" s="8" t="s">
        <v>99</v>
      </c>
    </row>
    <row r="7" spans="1:8">
      <c r="A7" s="10" t="s">
        <v>100</v>
      </c>
      <c r="B7" s="10">
        <v>-2</v>
      </c>
      <c r="C7" s="11">
        <v>64.2</v>
      </c>
      <c r="D7" s="11">
        <v>86.7</v>
      </c>
      <c r="E7" s="11">
        <v>108</v>
      </c>
      <c r="F7" s="10">
        <v>20</v>
      </c>
      <c r="G7" s="11">
        <v>40</v>
      </c>
      <c r="H7" s="10">
        <v>37.5</v>
      </c>
    </row>
    <row r="8" spans="1:8">
      <c r="A8" s="10" t="s">
        <v>46</v>
      </c>
      <c r="B8" s="10">
        <v>4</v>
      </c>
      <c r="C8" s="11"/>
      <c r="D8" s="11">
        <v>103</v>
      </c>
      <c r="E8" s="11">
        <v>141</v>
      </c>
      <c r="F8" s="10"/>
      <c r="G8" s="10">
        <v>30.8</v>
      </c>
      <c r="H8" s="10">
        <v>18.3</v>
      </c>
    </row>
    <row r="9" spans="1:8">
      <c r="A9" s="10"/>
      <c r="B9" s="10">
        <v>8</v>
      </c>
      <c r="C9" s="11"/>
      <c r="D9" s="11">
        <v>122</v>
      </c>
      <c r="E9" s="11">
        <v>96.7</v>
      </c>
      <c r="F9" s="10"/>
      <c r="G9" s="10">
        <v>28.3</v>
      </c>
      <c r="H9" s="10">
        <v>27.5</v>
      </c>
    </row>
    <row r="10" spans="1:8">
      <c r="A10" s="10" t="s">
        <v>101</v>
      </c>
      <c r="B10" s="10">
        <v>-2</v>
      </c>
      <c r="C10" s="11">
        <v>176</v>
      </c>
      <c r="D10" s="11">
        <v>206</v>
      </c>
      <c r="E10" s="11" t="s">
        <v>75</v>
      </c>
      <c r="F10" s="10">
        <v>31.7</v>
      </c>
      <c r="G10" s="11">
        <v>38.299999999999997</v>
      </c>
      <c r="H10" s="10">
        <v>22.5</v>
      </c>
    </row>
    <row r="11" spans="1:8">
      <c r="A11" s="10" t="s">
        <v>19</v>
      </c>
      <c r="B11" s="10">
        <v>4</v>
      </c>
      <c r="C11" s="11"/>
      <c r="D11" s="11">
        <v>251</v>
      </c>
      <c r="E11" s="11" t="s">
        <v>75</v>
      </c>
      <c r="F11" s="10"/>
      <c r="G11" s="10">
        <v>35</v>
      </c>
      <c r="H11" s="10">
        <v>33.299999999999997</v>
      </c>
    </row>
    <row r="12" spans="1:8">
      <c r="A12" s="10"/>
      <c r="B12" s="10">
        <v>8</v>
      </c>
      <c r="C12" s="11"/>
      <c r="D12" s="11">
        <v>242</v>
      </c>
      <c r="E12" s="11" t="s">
        <v>75</v>
      </c>
      <c r="F12" s="10"/>
      <c r="G12" s="10">
        <v>31.7</v>
      </c>
      <c r="H12" s="10">
        <v>34.200000000000003</v>
      </c>
    </row>
    <row r="13" spans="1:8" ht="16">
      <c r="A13" s="10" t="s">
        <v>102</v>
      </c>
      <c r="B13" s="10">
        <v>-2</v>
      </c>
      <c r="C13" s="11" t="s">
        <v>103</v>
      </c>
      <c r="D13" s="11">
        <v>724</v>
      </c>
      <c r="E13" s="11">
        <v>579</v>
      </c>
      <c r="F13" s="10">
        <v>35</v>
      </c>
      <c r="G13" s="10">
        <v>35.799999999999997</v>
      </c>
      <c r="H13" s="10">
        <v>30.8</v>
      </c>
    </row>
    <row r="14" spans="1:8">
      <c r="A14" s="10" t="s">
        <v>54</v>
      </c>
      <c r="B14" s="10">
        <v>4</v>
      </c>
      <c r="C14" s="11"/>
      <c r="D14" s="11">
        <v>629</v>
      </c>
      <c r="E14" s="11">
        <v>613</v>
      </c>
      <c r="F14" s="10"/>
      <c r="G14" s="10">
        <v>36.700000000000003</v>
      </c>
      <c r="H14" s="10">
        <v>40</v>
      </c>
    </row>
    <row r="15" spans="1:8">
      <c r="A15" s="12"/>
      <c r="B15" s="12">
        <v>8</v>
      </c>
      <c r="C15" s="13"/>
      <c r="D15" s="13">
        <v>670</v>
      </c>
      <c r="E15" s="13">
        <v>598</v>
      </c>
      <c r="F15" s="12"/>
      <c r="G15" s="12">
        <v>33.299999999999997</v>
      </c>
      <c r="H15" s="12">
        <v>25.8</v>
      </c>
    </row>
    <row r="16" spans="1:8">
      <c r="A16" s="5" t="s">
        <v>91</v>
      </c>
      <c r="B16" s="5" t="s">
        <v>92</v>
      </c>
      <c r="C16" s="93" t="s">
        <v>104</v>
      </c>
      <c r="D16" s="93"/>
      <c r="E16" s="93"/>
      <c r="F16" s="93"/>
      <c r="G16" s="93"/>
      <c r="H16" s="93"/>
    </row>
    <row r="17" spans="1:14">
      <c r="A17" s="6"/>
      <c r="B17" s="6"/>
      <c r="C17" s="94" t="s">
        <v>94</v>
      </c>
      <c r="D17" s="94"/>
      <c r="E17" s="94"/>
      <c r="F17" s="94" t="s">
        <v>95</v>
      </c>
      <c r="G17" s="94"/>
      <c r="H17" s="94"/>
    </row>
    <row r="18" spans="1:14">
      <c r="A18" s="7"/>
      <c r="B18" s="8" t="s">
        <v>96</v>
      </c>
      <c r="C18" s="9" t="s">
        <v>97</v>
      </c>
      <c r="D18" s="9" t="s">
        <v>98</v>
      </c>
      <c r="E18" s="9" t="s">
        <v>99</v>
      </c>
      <c r="F18" s="8" t="s">
        <v>97</v>
      </c>
      <c r="G18" s="8" t="s">
        <v>98</v>
      </c>
      <c r="H18" s="8" t="s">
        <v>99</v>
      </c>
    </row>
    <row r="19" spans="1:14">
      <c r="A19" s="10" t="s">
        <v>100</v>
      </c>
      <c r="B19" s="10">
        <v>-2</v>
      </c>
      <c r="C19" s="11">
        <v>313</v>
      </c>
      <c r="D19" s="11">
        <v>423</v>
      </c>
      <c r="E19" s="11">
        <v>527</v>
      </c>
      <c r="F19" s="10">
        <v>250</v>
      </c>
      <c r="G19" s="11">
        <v>501</v>
      </c>
      <c r="H19" s="10">
        <v>469</v>
      </c>
      <c r="I19" s="31">
        <f t="shared" ref="I19:N19" si="0">C19/C7</f>
        <v>4.8753894080996885</v>
      </c>
      <c r="J19" s="31">
        <f t="shared" si="0"/>
        <v>4.8788927335640135</v>
      </c>
      <c r="K19" s="31">
        <f t="shared" si="0"/>
        <v>4.8796296296296298</v>
      </c>
      <c r="L19" s="31">
        <f t="shared" si="0"/>
        <v>12.5</v>
      </c>
      <c r="M19" s="31">
        <f t="shared" si="0"/>
        <v>12.525</v>
      </c>
      <c r="N19" s="31">
        <f t="shared" si="0"/>
        <v>12.506666666666666</v>
      </c>
    </row>
    <row r="20" spans="1:14">
      <c r="A20" s="10" t="s">
        <v>46</v>
      </c>
      <c r="B20" s="10">
        <v>4</v>
      </c>
      <c r="C20" s="11"/>
      <c r="D20" s="11">
        <v>502</v>
      </c>
      <c r="E20" s="11">
        <v>688</v>
      </c>
      <c r="F20" s="10"/>
      <c r="G20" s="10">
        <v>385</v>
      </c>
      <c r="H20" s="10">
        <v>229</v>
      </c>
      <c r="I20" s="31"/>
      <c r="J20" s="31">
        <f t="shared" ref="J20:K27" si="1">D20/D8</f>
        <v>4.8737864077669899</v>
      </c>
      <c r="K20" s="31">
        <f t="shared" si="1"/>
        <v>4.8794326241134751</v>
      </c>
      <c r="L20" s="31"/>
      <c r="M20" s="31">
        <f t="shared" ref="M20:M27" si="2">G20/G8</f>
        <v>12.5</v>
      </c>
      <c r="N20" s="31">
        <f t="shared" ref="N20:N27" si="3">H20/H8</f>
        <v>12.513661202185792</v>
      </c>
    </row>
    <row r="21" spans="1:14">
      <c r="A21" s="10"/>
      <c r="B21" s="10">
        <v>8</v>
      </c>
      <c r="C21" s="11"/>
      <c r="D21" s="11">
        <v>595</v>
      </c>
      <c r="E21" s="11">
        <v>472</v>
      </c>
      <c r="F21" s="10"/>
      <c r="G21" s="10">
        <v>354</v>
      </c>
      <c r="H21" s="10">
        <v>344</v>
      </c>
      <c r="I21" s="31"/>
      <c r="J21" s="31">
        <f t="shared" si="1"/>
        <v>4.8770491803278686</v>
      </c>
      <c r="K21" s="31">
        <f t="shared" si="1"/>
        <v>4.8810754912099279</v>
      </c>
      <c r="L21" s="31"/>
      <c r="M21" s="31">
        <f t="shared" si="2"/>
        <v>12.508833922261484</v>
      </c>
      <c r="N21" s="31">
        <f t="shared" si="3"/>
        <v>12.50909090909091</v>
      </c>
    </row>
    <row r="22" spans="1:14">
      <c r="A22" s="10" t="s">
        <v>101</v>
      </c>
      <c r="B22" s="10">
        <v>-2</v>
      </c>
      <c r="C22" s="11">
        <v>452</v>
      </c>
      <c r="D22" s="11">
        <v>529</v>
      </c>
      <c r="E22" s="11" t="s">
        <v>75</v>
      </c>
      <c r="F22" s="10">
        <v>217</v>
      </c>
      <c r="G22" s="11">
        <v>262</v>
      </c>
      <c r="H22" s="10">
        <v>154</v>
      </c>
      <c r="I22" s="31">
        <f>C22/C10</f>
        <v>2.5681818181818183</v>
      </c>
      <c r="J22" s="31">
        <f t="shared" si="1"/>
        <v>2.5679611650485437</v>
      </c>
      <c r="K22" s="31" t="e">
        <f t="shared" si="1"/>
        <v>#VALUE!</v>
      </c>
      <c r="L22" s="31">
        <f>F22/F10</f>
        <v>6.8454258675078865</v>
      </c>
      <c r="M22" s="31">
        <f t="shared" si="2"/>
        <v>6.8407310704960844</v>
      </c>
      <c r="N22" s="31">
        <f t="shared" si="3"/>
        <v>6.8444444444444441</v>
      </c>
    </row>
    <row r="23" spans="1:14">
      <c r="A23" s="10" t="s">
        <v>19</v>
      </c>
      <c r="B23" s="10">
        <v>4</v>
      </c>
      <c r="C23" s="11"/>
      <c r="D23" s="11">
        <v>645</v>
      </c>
      <c r="E23" s="11" t="s">
        <v>75</v>
      </c>
      <c r="F23" s="10"/>
      <c r="G23" s="10">
        <v>239</v>
      </c>
      <c r="H23" s="10">
        <v>228</v>
      </c>
      <c r="I23" s="31"/>
      <c r="J23" s="31">
        <f t="shared" si="1"/>
        <v>2.5697211155378485</v>
      </c>
      <c r="K23" s="31" t="e">
        <f t="shared" si="1"/>
        <v>#VALUE!</v>
      </c>
      <c r="L23" s="31"/>
      <c r="M23" s="31">
        <f t="shared" si="2"/>
        <v>6.8285714285714283</v>
      </c>
      <c r="N23" s="31">
        <f t="shared" si="3"/>
        <v>6.8468468468468471</v>
      </c>
    </row>
    <row r="24" spans="1:14">
      <c r="A24" s="10"/>
      <c r="B24" s="10">
        <v>8</v>
      </c>
      <c r="C24" s="11"/>
      <c r="D24" s="11">
        <v>622</v>
      </c>
      <c r="E24" s="11" t="s">
        <v>75</v>
      </c>
      <c r="F24" s="10"/>
      <c r="G24" s="10">
        <v>217</v>
      </c>
      <c r="H24" s="10">
        <v>234</v>
      </c>
      <c r="I24" s="31"/>
      <c r="J24" s="31">
        <f t="shared" si="1"/>
        <v>2.5702479338842976</v>
      </c>
      <c r="K24" s="31" t="e">
        <f t="shared" si="1"/>
        <v>#VALUE!</v>
      </c>
      <c r="L24" s="31"/>
      <c r="M24" s="31">
        <f t="shared" si="2"/>
        <v>6.8454258675078865</v>
      </c>
      <c r="N24" s="31">
        <f t="shared" si="3"/>
        <v>6.8421052631578938</v>
      </c>
    </row>
    <row r="25" spans="1:14" ht="16">
      <c r="A25" s="12" t="s">
        <v>102</v>
      </c>
      <c r="B25" s="12">
        <v>-2</v>
      </c>
      <c r="C25" s="13" t="s">
        <v>105</v>
      </c>
      <c r="D25" s="14">
        <v>1890</v>
      </c>
      <c r="E25" s="14">
        <v>1510</v>
      </c>
      <c r="F25" s="12">
        <v>254</v>
      </c>
      <c r="G25" s="12">
        <v>259</v>
      </c>
      <c r="H25" s="12">
        <v>223</v>
      </c>
      <c r="I25" s="31">
        <f>1480/565</f>
        <v>2.6194690265486726</v>
      </c>
      <c r="J25" s="31">
        <f t="shared" si="1"/>
        <v>2.6104972375690609</v>
      </c>
      <c r="K25" s="31">
        <f t="shared" si="1"/>
        <v>2.6079447322970637</v>
      </c>
      <c r="L25" s="31">
        <f>F25/F13</f>
        <v>7.2571428571428571</v>
      </c>
      <c r="M25" s="31">
        <f t="shared" si="2"/>
        <v>7.2346368715083802</v>
      </c>
      <c r="N25" s="31">
        <f t="shared" si="3"/>
        <v>7.2402597402597397</v>
      </c>
    </row>
    <row r="26" spans="1:14">
      <c r="A26" s="12" t="s">
        <v>54</v>
      </c>
      <c r="B26" s="12">
        <v>4</v>
      </c>
      <c r="C26" s="13"/>
      <c r="D26" s="14">
        <v>1640</v>
      </c>
      <c r="E26" s="14">
        <v>1600</v>
      </c>
      <c r="F26" s="12"/>
      <c r="G26" s="12">
        <v>266</v>
      </c>
      <c r="H26" s="12">
        <v>289</v>
      </c>
      <c r="I26" s="31"/>
      <c r="J26" s="31">
        <f t="shared" si="1"/>
        <v>2.6073131955484898</v>
      </c>
      <c r="K26" s="31">
        <f t="shared" si="1"/>
        <v>2.6101141924959217</v>
      </c>
      <c r="L26" s="31"/>
      <c r="M26" s="31">
        <f t="shared" si="2"/>
        <v>7.2479564032697539</v>
      </c>
      <c r="N26" s="31">
        <f t="shared" si="3"/>
        <v>7.2249999999999996</v>
      </c>
    </row>
    <row r="27" spans="1:14">
      <c r="A27" s="8"/>
      <c r="B27" s="8">
        <v>8</v>
      </c>
      <c r="C27" s="9"/>
      <c r="D27" s="15">
        <v>1750</v>
      </c>
      <c r="E27" s="15">
        <v>1560</v>
      </c>
      <c r="F27" s="8"/>
      <c r="G27" s="8">
        <v>241</v>
      </c>
      <c r="H27" s="8">
        <v>187</v>
      </c>
      <c r="I27" s="31"/>
      <c r="J27" s="31">
        <f t="shared" si="1"/>
        <v>2.6119402985074629</v>
      </c>
      <c r="K27" s="31">
        <f t="shared" si="1"/>
        <v>2.6086956521739131</v>
      </c>
      <c r="L27" s="31"/>
      <c r="M27" s="31">
        <f t="shared" si="2"/>
        <v>7.2372372372372382</v>
      </c>
      <c r="N27" s="31">
        <f t="shared" si="3"/>
        <v>7.2480620155038755</v>
      </c>
    </row>
    <row r="28" spans="1:14">
      <c r="A28" s="4"/>
      <c r="B28" s="16"/>
      <c r="C28" s="16"/>
      <c r="D28" s="16"/>
      <c r="E28" s="16"/>
      <c r="F28" s="4"/>
      <c r="G28" s="4"/>
      <c r="H28" s="4"/>
    </row>
  </sheetData>
  <mergeCells count="6">
    <mergeCell ref="C4:H4"/>
    <mergeCell ref="C5:E5"/>
    <mergeCell ref="F5:H5"/>
    <mergeCell ref="C16:H16"/>
    <mergeCell ref="C17:E17"/>
    <mergeCell ref="F17:H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H23" sqref="H23"/>
    </sheetView>
  </sheetViews>
  <sheetFormatPr baseColWidth="10" defaultRowHeight="15" x14ac:dyDescent="0"/>
  <sheetData>
    <row r="1" spans="1:14">
      <c r="A1" t="s">
        <v>128</v>
      </c>
    </row>
    <row r="2" spans="1:14">
      <c r="A2" t="s">
        <v>129</v>
      </c>
    </row>
    <row r="3" spans="1:14" ht="16">
      <c r="A3" t="s">
        <v>106</v>
      </c>
    </row>
    <row r="4" spans="1:14">
      <c r="A4" s="17" t="s">
        <v>107</v>
      </c>
      <c r="B4" s="17" t="s">
        <v>92</v>
      </c>
      <c r="C4" s="95" t="s">
        <v>108</v>
      </c>
      <c r="D4" s="95"/>
      <c r="E4" s="95"/>
      <c r="F4" s="95" t="s">
        <v>109</v>
      </c>
      <c r="G4" s="95"/>
      <c r="H4" s="95"/>
      <c r="I4" s="95" t="s">
        <v>110</v>
      </c>
      <c r="J4" s="95"/>
      <c r="K4" s="95"/>
      <c r="L4" s="95" t="s">
        <v>111</v>
      </c>
      <c r="M4" s="95"/>
      <c r="N4" s="95"/>
    </row>
    <row r="5" spans="1:14">
      <c r="A5" s="18"/>
      <c r="B5" s="18" t="s">
        <v>112</v>
      </c>
      <c r="C5" s="18" t="s">
        <v>97</v>
      </c>
      <c r="D5" s="18" t="s">
        <v>98</v>
      </c>
      <c r="E5" s="18" t="s">
        <v>99</v>
      </c>
      <c r="F5" s="18" t="s">
        <v>97</v>
      </c>
      <c r="G5" s="18" t="s">
        <v>98</v>
      </c>
      <c r="H5" s="18" t="s">
        <v>99</v>
      </c>
      <c r="I5" s="18" t="s">
        <v>97</v>
      </c>
      <c r="J5" s="18" t="s">
        <v>98</v>
      </c>
      <c r="K5" s="18" t="s">
        <v>99</v>
      </c>
      <c r="L5" s="18" t="s">
        <v>97</v>
      </c>
      <c r="M5" s="18" t="s">
        <v>98</v>
      </c>
      <c r="N5" s="18" t="s">
        <v>99</v>
      </c>
    </row>
    <row r="6" spans="1:14">
      <c r="A6" s="19" t="s">
        <v>113</v>
      </c>
      <c r="B6" s="19">
        <v>-2</v>
      </c>
      <c r="C6" s="19">
        <v>0.08</v>
      </c>
      <c r="D6" s="19">
        <v>0.11</v>
      </c>
      <c r="E6" s="19"/>
      <c r="F6" s="20">
        <v>0.15424164524421594</v>
      </c>
      <c r="G6" s="20">
        <v>1.8788631498400985</v>
      </c>
      <c r="H6" s="20"/>
      <c r="I6" s="20">
        <v>0.23136246786632389</v>
      </c>
      <c r="J6" s="20">
        <v>0.23136246786632389</v>
      </c>
      <c r="K6" s="20"/>
      <c r="L6" s="19" t="s">
        <v>114</v>
      </c>
      <c r="M6" s="19" t="s">
        <v>114</v>
      </c>
      <c r="N6" s="19" t="s">
        <v>114</v>
      </c>
    </row>
    <row r="7" spans="1:14">
      <c r="A7" s="19"/>
      <c r="B7" s="19">
        <v>4</v>
      </c>
      <c r="C7" s="19">
        <v>0.08</v>
      </c>
      <c r="D7" s="19">
        <v>0.08</v>
      </c>
      <c r="E7" s="19"/>
      <c r="F7" s="20">
        <v>0.15424164524421594</v>
      </c>
      <c r="G7" s="20">
        <v>8.7897282535390822E-2</v>
      </c>
      <c r="H7" s="20"/>
      <c r="I7" s="20">
        <v>0.23136246786632389</v>
      </c>
      <c r="J7" s="20">
        <v>0.23136246786632389</v>
      </c>
      <c r="K7" s="20"/>
      <c r="L7" s="19" t="s">
        <v>114</v>
      </c>
      <c r="M7" s="19" t="s">
        <v>114</v>
      </c>
      <c r="N7" s="19" t="s">
        <v>114</v>
      </c>
    </row>
    <row r="8" spans="1:14">
      <c r="A8" s="19"/>
      <c r="B8" s="19">
        <v>8</v>
      </c>
      <c r="C8" s="19">
        <v>0.08</v>
      </c>
      <c r="D8" s="19">
        <v>0.55000000000000004</v>
      </c>
      <c r="E8" s="19"/>
      <c r="F8" s="20">
        <v>0.15424164524421594</v>
      </c>
      <c r="G8" s="20">
        <v>12.211525976066831</v>
      </c>
      <c r="H8" s="20"/>
      <c r="I8" s="20">
        <v>0.23136246786632389</v>
      </c>
      <c r="J8" s="20">
        <v>5.7804066687687854</v>
      </c>
      <c r="K8" s="20"/>
      <c r="L8" s="19" t="s">
        <v>114</v>
      </c>
      <c r="M8" s="19" t="s">
        <v>114</v>
      </c>
      <c r="N8" s="19" t="s">
        <v>114</v>
      </c>
    </row>
    <row r="9" spans="1:14">
      <c r="A9" s="19" t="s">
        <v>115</v>
      </c>
      <c r="B9" s="19">
        <v>-2</v>
      </c>
      <c r="C9" s="19">
        <v>0.15</v>
      </c>
      <c r="D9" s="19">
        <v>0.08</v>
      </c>
      <c r="E9" s="19">
        <v>0.28999999999999998</v>
      </c>
      <c r="F9" s="20">
        <v>0.29268292682926828</v>
      </c>
      <c r="G9" s="20">
        <v>1.9821750034182035</v>
      </c>
      <c r="H9" s="20">
        <v>1.9855709182192911</v>
      </c>
      <c r="I9" s="20">
        <v>0.43902439024390244</v>
      </c>
      <c r="J9" s="20">
        <v>1.2043779443998752</v>
      </c>
      <c r="K9" s="20">
        <v>0.43902439024390244</v>
      </c>
      <c r="L9" s="19" t="s">
        <v>114</v>
      </c>
      <c r="M9" s="19" t="s">
        <v>114</v>
      </c>
      <c r="N9" s="19" t="s">
        <v>114</v>
      </c>
    </row>
    <row r="10" spans="1:14">
      <c r="A10" s="19"/>
      <c r="B10" s="19">
        <v>4</v>
      </c>
      <c r="C10" s="19">
        <v>0.15</v>
      </c>
      <c r="D10" s="19">
        <v>3.55</v>
      </c>
      <c r="E10" s="19">
        <v>0.09</v>
      </c>
      <c r="F10" s="20">
        <v>0.29268292682926828</v>
      </c>
      <c r="G10" s="20">
        <v>58.393835239332596</v>
      </c>
      <c r="H10" s="20">
        <v>0.8916994723657361</v>
      </c>
      <c r="I10" s="20">
        <v>0.43902439024390244</v>
      </c>
      <c r="J10" s="20">
        <v>22.275617021412327</v>
      </c>
      <c r="K10" s="20">
        <v>0.43902439024390244</v>
      </c>
      <c r="L10" s="19" t="s">
        <v>114</v>
      </c>
      <c r="M10" s="19" t="s">
        <v>114</v>
      </c>
      <c r="N10" s="19" t="s">
        <v>114</v>
      </c>
    </row>
    <row r="11" spans="1:14">
      <c r="A11" s="19"/>
      <c r="B11" s="19">
        <v>8</v>
      </c>
      <c r="C11" s="19">
        <v>0.15</v>
      </c>
      <c r="D11" s="19">
        <v>3</v>
      </c>
      <c r="E11" s="19">
        <v>0.11</v>
      </c>
      <c r="F11" s="20">
        <v>0.29268292682926828</v>
      </c>
      <c r="G11" s="20">
        <v>58.393835239332596</v>
      </c>
      <c r="H11" s="20">
        <v>1.5929299730649764</v>
      </c>
      <c r="I11" s="20">
        <v>0.43902439024390244</v>
      </c>
      <c r="J11" s="20">
        <v>40.604904444632382</v>
      </c>
      <c r="K11" s="20">
        <v>0.43902439024390244</v>
      </c>
      <c r="L11" s="19" t="s">
        <v>114</v>
      </c>
      <c r="M11" s="19" t="s">
        <v>114</v>
      </c>
      <c r="N11" s="19" t="s">
        <v>114</v>
      </c>
    </row>
    <row r="12" spans="1:14">
      <c r="A12" s="19" t="s">
        <v>116</v>
      </c>
      <c r="B12" s="19">
        <v>-2</v>
      </c>
      <c r="C12" s="19">
        <v>48.6</v>
      </c>
      <c r="D12" s="19">
        <v>5.51</v>
      </c>
      <c r="E12" s="19">
        <v>5.72</v>
      </c>
      <c r="F12" s="20">
        <v>132.07786234842303</v>
      </c>
      <c r="G12" s="20">
        <v>228.77284595300262</v>
      </c>
      <c r="H12" s="20">
        <v>198.34299013051299</v>
      </c>
      <c r="I12" s="20">
        <v>2.2781086601269873</v>
      </c>
      <c r="J12" s="20">
        <v>33.52480417754569</v>
      </c>
      <c r="K12" s="20">
        <v>35.091383812010449</v>
      </c>
      <c r="L12" s="19" t="s">
        <v>114</v>
      </c>
      <c r="M12" s="19">
        <v>43.6</v>
      </c>
      <c r="N12" s="19">
        <v>37.1</v>
      </c>
    </row>
    <row r="13" spans="1:14">
      <c r="A13" s="19"/>
      <c r="B13" s="19">
        <v>4</v>
      </c>
      <c r="C13" s="19">
        <v>48.6</v>
      </c>
      <c r="D13" s="19">
        <v>7.1</v>
      </c>
      <c r="E13" s="19">
        <v>0.08</v>
      </c>
      <c r="F13" s="20">
        <v>132.07786234842303</v>
      </c>
      <c r="G13" s="20">
        <v>307.37315463878429</v>
      </c>
      <c r="H13" s="20">
        <v>44.103710834495061</v>
      </c>
      <c r="I13" s="20">
        <v>2.2781086601269873</v>
      </c>
      <c r="J13" s="20">
        <v>50.913838120104437</v>
      </c>
      <c r="K13" s="20">
        <v>56.936284207405805</v>
      </c>
      <c r="L13" s="19" t="s">
        <v>114</v>
      </c>
      <c r="M13" s="19">
        <v>31.2</v>
      </c>
      <c r="N13" s="19">
        <v>18.899999999999999</v>
      </c>
    </row>
    <row r="14" spans="1:14">
      <c r="A14" s="19"/>
      <c r="B14" s="19">
        <v>8</v>
      </c>
      <c r="C14" s="19">
        <v>48.6</v>
      </c>
      <c r="D14" s="19">
        <v>8.93</v>
      </c>
      <c r="E14" s="19">
        <v>0.71</v>
      </c>
      <c r="F14" s="20">
        <v>132.07786234842303</v>
      </c>
      <c r="G14" s="20">
        <v>361.77545691906005</v>
      </c>
      <c r="H14" s="20">
        <v>12.196407017608367</v>
      </c>
      <c r="I14" s="20">
        <v>2.2781086601269873</v>
      </c>
      <c r="J14" s="20">
        <v>72.297650130548305</v>
      </c>
      <c r="K14" s="20">
        <v>54.264921391606173</v>
      </c>
      <c r="L14" s="19" t="s">
        <v>114</v>
      </c>
      <c r="M14" s="19">
        <v>28.4</v>
      </c>
      <c r="N14" s="19">
        <v>20.100000000000001</v>
      </c>
    </row>
    <row r="15" spans="1:14">
      <c r="A15" s="19" t="s">
        <v>117</v>
      </c>
      <c r="B15" s="19">
        <v>-2</v>
      </c>
      <c r="C15" s="19">
        <v>1.78</v>
      </c>
      <c r="D15" s="19">
        <v>1.83</v>
      </c>
      <c r="E15" s="19">
        <v>0.21</v>
      </c>
      <c r="F15" s="20">
        <v>11.274326218806264</v>
      </c>
      <c r="G15" s="20">
        <v>11.103964426387163</v>
      </c>
      <c r="H15" s="20">
        <v>0.41095890410958907</v>
      </c>
      <c r="I15" s="20">
        <v>0.87794322686371484</v>
      </c>
      <c r="J15" s="20">
        <v>7.8017739659702023</v>
      </c>
      <c r="K15" s="20">
        <v>0.61643835616438358</v>
      </c>
      <c r="L15" s="19" t="s">
        <v>114</v>
      </c>
      <c r="M15" s="19" t="s">
        <v>114</v>
      </c>
      <c r="N15" s="19" t="s">
        <v>114</v>
      </c>
    </row>
    <row r="16" spans="1:14">
      <c r="A16" s="19"/>
      <c r="B16" s="19">
        <v>4</v>
      </c>
      <c r="C16" s="19">
        <v>1.78</v>
      </c>
      <c r="D16" s="19">
        <v>0.21</v>
      </c>
      <c r="E16" s="19">
        <v>0.21</v>
      </c>
      <c r="F16" s="20">
        <v>11.274326218806264</v>
      </c>
      <c r="G16" s="20">
        <v>5.4336442139770513</v>
      </c>
      <c r="H16" s="20">
        <v>0.41095890410958907</v>
      </c>
      <c r="I16" s="20">
        <v>0.87794322686371484</v>
      </c>
      <c r="J16" s="20">
        <v>3.2672275716765569</v>
      </c>
      <c r="K16" s="20">
        <v>0.61643835616438358</v>
      </c>
      <c r="L16" s="19" t="s">
        <v>114</v>
      </c>
      <c r="M16" s="19" t="s">
        <v>114</v>
      </c>
      <c r="N16" s="19" t="s">
        <v>114</v>
      </c>
    </row>
    <row r="17" spans="1:14">
      <c r="A17" s="19"/>
      <c r="B17" s="19">
        <v>8</v>
      </c>
      <c r="C17" s="19">
        <v>1.78</v>
      </c>
      <c r="D17" s="19">
        <v>0.21</v>
      </c>
      <c r="E17" s="19">
        <v>0.21</v>
      </c>
      <c r="F17" s="20">
        <v>11.274326218806264</v>
      </c>
      <c r="G17" s="20">
        <v>2.80380622057235</v>
      </c>
      <c r="H17" s="20">
        <v>0.41095890410958907</v>
      </c>
      <c r="I17" s="20">
        <v>0.87794322686371484</v>
      </c>
      <c r="J17" s="20">
        <v>6.2994237505147019</v>
      </c>
      <c r="K17" s="20">
        <v>0.61643835616438358</v>
      </c>
      <c r="L17" s="19" t="s">
        <v>114</v>
      </c>
      <c r="M17" s="19" t="s">
        <v>114</v>
      </c>
      <c r="N17" s="19" t="s">
        <v>114</v>
      </c>
    </row>
    <row r="18" spans="1:14">
      <c r="A18" s="19" t="s">
        <v>118</v>
      </c>
      <c r="B18" s="19">
        <v>-2</v>
      </c>
      <c r="C18" s="19">
        <v>2.54</v>
      </c>
      <c r="D18" s="19">
        <v>1.85</v>
      </c>
      <c r="E18" s="19">
        <v>0.38</v>
      </c>
      <c r="F18" s="20">
        <v>16.270337922403005</v>
      </c>
      <c r="G18" s="20">
        <v>16.238363353417171</v>
      </c>
      <c r="H18" s="20">
        <v>0.75093867334167708</v>
      </c>
      <c r="I18" s="20">
        <v>0.42979885696481684</v>
      </c>
      <c r="J18" s="20">
        <v>8.8605762304788502</v>
      </c>
      <c r="K18" s="20">
        <v>1.1264080100125156</v>
      </c>
      <c r="L18" s="19" t="s">
        <v>114</v>
      </c>
      <c r="M18" s="19" t="s">
        <v>114</v>
      </c>
      <c r="N18" s="19" t="s">
        <v>114</v>
      </c>
    </row>
    <row r="19" spans="1:14">
      <c r="A19" s="19"/>
      <c r="B19" s="19">
        <v>4</v>
      </c>
      <c r="C19" s="19">
        <v>2.54</v>
      </c>
      <c r="D19" s="19">
        <v>6.96</v>
      </c>
      <c r="E19" s="19">
        <v>0.38</v>
      </c>
      <c r="F19" s="20">
        <v>16.270337922403005</v>
      </c>
      <c r="G19" s="20">
        <v>15.411581270879289</v>
      </c>
      <c r="H19" s="20">
        <v>0.28933795230324999</v>
      </c>
      <c r="I19" s="20">
        <v>0.42979885696481684</v>
      </c>
      <c r="J19" s="20">
        <v>2.5676870576407649</v>
      </c>
      <c r="K19" s="20">
        <v>1.1264080100125156</v>
      </c>
      <c r="L19" s="19" t="s">
        <v>114</v>
      </c>
      <c r="M19" s="19" t="s">
        <v>114</v>
      </c>
      <c r="N19" s="19" t="s">
        <v>114</v>
      </c>
    </row>
    <row r="20" spans="1:14">
      <c r="A20" s="19"/>
      <c r="B20" s="19">
        <v>8</v>
      </c>
      <c r="C20" s="19">
        <v>2.54</v>
      </c>
      <c r="D20" s="19">
        <v>1.36</v>
      </c>
      <c r="E20" s="19">
        <v>0.38</v>
      </c>
      <c r="F20" s="20">
        <v>16.270337922403005</v>
      </c>
      <c r="G20" s="20">
        <v>18.042871561638343</v>
      </c>
      <c r="H20" s="20">
        <v>0.75093867334167708</v>
      </c>
      <c r="I20" s="20">
        <v>0.42979885696481684</v>
      </c>
      <c r="J20" s="20">
        <v>12.648639173998381</v>
      </c>
      <c r="K20" s="20">
        <v>1.1264080100125156</v>
      </c>
      <c r="L20" s="19" t="s">
        <v>114</v>
      </c>
      <c r="M20" s="19" t="s">
        <v>114</v>
      </c>
      <c r="N20" s="19" t="s">
        <v>114</v>
      </c>
    </row>
    <row r="21" spans="1:14">
      <c r="A21" s="19" t="s">
        <v>119</v>
      </c>
      <c r="B21" s="19">
        <v>-2</v>
      </c>
      <c r="C21" s="19">
        <v>1.31</v>
      </c>
      <c r="D21" s="19">
        <v>1.34</v>
      </c>
      <c r="E21" s="19">
        <v>0.22</v>
      </c>
      <c r="F21" s="20">
        <v>11.638119550138157</v>
      </c>
      <c r="G21" s="20">
        <v>29.037682637234784</v>
      </c>
      <c r="H21" s="20">
        <v>0.18945778355056173</v>
      </c>
      <c r="I21" s="20">
        <v>0.46976732867724746</v>
      </c>
      <c r="J21" s="20">
        <v>6.5088067970381607</v>
      </c>
      <c r="K21" s="20">
        <v>0.65217391304347816</v>
      </c>
      <c r="L21" s="19" t="s">
        <v>114</v>
      </c>
      <c r="M21" s="19" t="s">
        <v>114</v>
      </c>
      <c r="N21" s="19" t="s">
        <v>114</v>
      </c>
    </row>
    <row r="22" spans="1:14">
      <c r="A22" s="19"/>
      <c r="B22" s="19">
        <v>4</v>
      </c>
      <c r="C22" s="19">
        <v>1.31</v>
      </c>
      <c r="D22" s="19">
        <v>1.36</v>
      </c>
      <c r="E22" s="19">
        <v>0.22</v>
      </c>
      <c r="F22" s="20">
        <v>11.638119550138157</v>
      </c>
      <c r="G22" s="20">
        <v>24.13158358213937</v>
      </c>
      <c r="H22" s="20">
        <v>0.38788701852857488</v>
      </c>
      <c r="I22" s="20">
        <v>0.46976732867724746</v>
      </c>
      <c r="J22" s="20">
        <v>7.1832171929672421</v>
      </c>
      <c r="K22" s="20">
        <v>0.65217391304347816</v>
      </c>
      <c r="L22" s="19" t="s">
        <v>114</v>
      </c>
      <c r="M22" s="19" t="s">
        <v>114</v>
      </c>
      <c r="N22" s="19" t="s">
        <v>114</v>
      </c>
    </row>
    <row r="23" spans="1:14">
      <c r="A23" s="21"/>
      <c r="B23" s="21">
        <v>8</v>
      </c>
      <c r="C23" s="21">
        <v>1.31</v>
      </c>
      <c r="D23" s="21">
        <v>1.3</v>
      </c>
      <c r="E23" s="21">
        <v>0.22</v>
      </c>
      <c r="F23" s="22">
        <v>11.638119550138157</v>
      </c>
      <c r="G23" s="22">
        <v>22.704190187917423</v>
      </c>
      <c r="H23" s="22">
        <v>0.43478260869565211</v>
      </c>
      <c r="I23" s="22">
        <v>0.46976732867724746</v>
      </c>
      <c r="J23" s="22">
        <v>4.304797551559834</v>
      </c>
      <c r="K23" s="22">
        <v>0.65217391304347816</v>
      </c>
      <c r="L23" s="21" t="s">
        <v>114</v>
      </c>
      <c r="M23" s="21" t="s">
        <v>114</v>
      </c>
      <c r="N23" s="21" t="s">
        <v>114</v>
      </c>
    </row>
    <row r="24" spans="1:14">
      <c r="A24" t="s">
        <v>120</v>
      </c>
      <c r="L24" s="19"/>
    </row>
    <row r="27" spans="1:14">
      <c r="A27" t="s">
        <v>121</v>
      </c>
    </row>
    <row r="29" spans="1:14">
      <c r="A29" s="17" t="s">
        <v>107</v>
      </c>
      <c r="B29" s="17" t="s">
        <v>92</v>
      </c>
      <c r="C29" s="95" t="s">
        <v>94</v>
      </c>
      <c r="D29" s="95"/>
      <c r="E29" s="95" t="s">
        <v>95</v>
      </c>
      <c r="F29" s="95"/>
    </row>
    <row r="30" spans="1:14">
      <c r="A30" s="18"/>
      <c r="B30" s="18" t="s">
        <v>112</v>
      </c>
      <c r="C30" s="18" t="s">
        <v>122</v>
      </c>
      <c r="D30" s="18" t="s">
        <v>123</v>
      </c>
      <c r="E30" s="18" t="s">
        <v>122</v>
      </c>
      <c r="F30" s="18" t="s">
        <v>123</v>
      </c>
      <c r="G30" s="23"/>
      <c r="H30" s="23"/>
      <c r="I30" s="23"/>
      <c r="J30" s="23"/>
      <c r="K30" s="23"/>
      <c r="L30" s="23"/>
      <c r="M30" s="23"/>
      <c r="N30" s="23"/>
    </row>
    <row r="31" spans="1:14">
      <c r="A31" s="24" t="s">
        <v>19</v>
      </c>
      <c r="B31" s="24">
        <v>-2</v>
      </c>
      <c r="C31" s="24">
        <v>0.06</v>
      </c>
      <c r="D31" s="24" t="s">
        <v>124</v>
      </c>
      <c r="E31" s="24">
        <v>0.23</v>
      </c>
      <c r="F31" s="24">
        <v>-0.65</v>
      </c>
    </row>
    <row r="32" spans="1:14">
      <c r="A32" s="25"/>
      <c r="B32" s="25">
        <v>4</v>
      </c>
      <c r="C32" s="25">
        <v>0</v>
      </c>
      <c r="D32" s="25" t="s">
        <v>124</v>
      </c>
      <c r="E32" s="25">
        <v>-0.17</v>
      </c>
      <c r="F32" s="25">
        <v>-0.26</v>
      </c>
    </row>
    <row r="33" spans="1:6">
      <c r="A33" s="25"/>
      <c r="B33" s="25">
        <v>8</v>
      </c>
      <c r="C33" s="25">
        <v>0.6</v>
      </c>
      <c r="D33" s="25" t="s">
        <v>124</v>
      </c>
      <c r="E33" s="25">
        <v>-0.15</v>
      </c>
      <c r="F33" s="25">
        <v>-0.27</v>
      </c>
    </row>
    <row r="34" spans="1:6">
      <c r="A34" s="25" t="s">
        <v>125</v>
      </c>
      <c r="B34" s="25">
        <v>-2</v>
      </c>
      <c r="C34" s="26">
        <v>1.9E-2</v>
      </c>
      <c r="D34" s="25"/>
      <c r="E34" s="26">
        <v>3.8999999999999998E-3</v>
      </c>
      <c r="F34" s="26">
        <v>-5.8999999999999999E-3</v>
      </c>
    </row>
    <row r="35" spans="1:6">
      <c r="A35" s="25" t="s">
        <v>126</v>
      </c>
      <c r="B35" s="25">
        <v>4</v>
      </c>
      <c r="C35" s="26">
        <v>1.7000000000000001E-2</v>
      </c>
      <c r="D35" s="25"/>
      <c r="E35" s="26">
        <v>1.2999999999999999E-3</v>
      </c>
      <c r="F35" s="26">
        <v>2.8E-3</v>
      </c>
    </row>
    <row r="36" spans="1:6">
      <c r="A36" s="21" t="s">
        <v>127</v>
      </c>
      <c r="B36" s="21">
        <v>8</v>
      </c>
      <c r="C36" s="21">
        <v>0.56000000000000005</v>
      </c>
      <c r="D36" s="21"/>
      <c r="E36" s="21">
        <v>0.9</v>
      </c>
      <c r="F36" s="21">
        <v>0.82</v>
      </c>
    </row>
    <row r="37" spans="1:6">
      <c r="A37" s="27" t="s">
        <v>46</v>
      </c>
      <c r="B37" s="25">
        <v>-2</v>
      </c>
      <c r="C37" s="27">
        <v>0.08</v>
      </c>
      <c r="D37">
        <v>-0.02</v>
      </c>
      <c r="E37" s="27">
        <v>0.26</v>
      </c>
      <c r="F37" s="27">
        <v>-0.82</v>
      </c>
    </row>
    <row r="38" spans="1:6">
      <c r="B38" s="25">
        <v>4</v>
      </c>
      <c r="C38" s="27">
        <v>2.78</v>
      </c>
      <c r="D38">
        <v>-2.76</v>
      </c>
      <c r="E38" s="27">
        <v>0.19</v>
      </c>
      <c r="F38" s="27">
        <v>-0.77</v>
      </c>
    </row>
    <row r="39" spans="1:6">
      <c r="B39" s="25">
        <v>8</v>
      </c>
      <c r="C39" s="27">
        <v>3.37</v>
      </c>
      <c r="D39">
        <v>-3.33</v>
      </c>
      <c r="E39" s="27">
        <v>0.43</v>
      </c>
      <c r="F39" s="27">
        <v>-0.99</v>
      </c>
    </row>
    <row r="40" spans="1:6">
      <c r="A40" s="25" t="s">
        <v>125</v>
      </c>
      <c r="B40" s="25">
        <v>-2</v>
      </c>
      <c r="C40" s="28">
        <v>6.9000000000000006E-2</v>
      </c>
      <c r="D40" s="28">
        <v>7.0000000000000007E-2</v>
      </c>
      <c r="E40" s="28">
        <v>1.4E-3</v>
      </c>
      <c r="F40" s="28">
        <v>1.1999999999999999E-3</v>
      </c>
    </row>
    <row r="41" spans="1:6">
      <c r="A41" s="25" t="s">
        <v>126</v>
      </c>
      <c r="B41" s="25">
        <v>4</v>
      </c>
      <c r="C41" s="28">
        <v>1.7000000000000001E-2</v>
      </c>
      <c r="D41" s="28">
        <v>1.7999999999999999E-2</v>
      </c>
      <c r="E41" s="28">
        <v>1.6000000000000001E-3</v>
      </c>
      <c r="F41" s="28">
        <v>1.4E-3</v>
      </c>
    </row>
    <row r="42" spans="1:6">
      <c r="A42" s="21" t="s">
        <v>127</v>
      </c>
      <c r="B42" s="21">
        <v>8</v>
      </c>
      <c r="C42" s="29">
        <v>0.94</v>
      </c>
      <c r="D42" s="30">
        <v>0.94</v>
      </c>
      <c r="E42" s="29">
        <v>0.43</v>
      </c>
      <c r="F42" s="29">
        <v>0.42</v>
      </c>
    </row>
    <row r="43" spans="1:6">
      <c r="A43" s="27" t="s">
        <v>54</v>
      </c>
      <c r="B43" s="25">
        <v>-2</v>
      </c>
      <c r="C43" s="27">
        <v>2.86</v>
      </c>
      <c r="D43">
        <v>-0.96</v>
      </c>
      <c r="E43" s="27">
        <v>0.78</v>
      </c>
      <c r="F43" s="27">
        <v>-1.19</v>
      </c>
    </row>
    <row r="44" spans="1:6">
      <c r="B44" s="25">
        <v>4</v>
      </c>
      <c r="C44" s="27">
        <v>6.08</v>
      </c>
      <c r="D44">
        <v>-8.81</v>
      </c>
      <c r="E44" s="27">
        <v>0.64</v>
      </c>
      <c r="F44" s="27">
        <v>-1.05</v>
      </c>
    </row>
    <row r="45" spans="1:6">
      <c r="B45" s="25">
        <v>8</v>
      </c>
      <c r="C45" s="27">
        <v>8.67</v>
      </c>
      <c r="D45">
        <v>-12.53</v>
      </c>
      <c r="E45" s="27">
        <v>0.5</v>
      </c>
      <c r="F45" s="27">
        <v>-0.9</v>
      </c>
    </row>
    <row r="46" spans="1:6">
      <c r="A46" s="25" t="s">
        <v>125</v>
      </c>
      <c r="B46" s="25">
        <v>-2</v>
      </c>
      <c r="C46" s="28">
        <v>0.21</v>
      </c>
      <c r="D46" s="28">
        <v>0.45</v>
      </c>
      <c r="E46" s="28">
        <v>-3.8999999999999998E-3</v>
      </c>
      <c r="F46" s="28">
        <v>-4.0000000000000001E-3</v>
      </c>
    </row>
    <row r="47" spans="1:6">
      <c r="A47" s="25" t="s">
        <v>126</v>
      </c>
      <c r="B47" s="25">
        <v>4</v>
      </c>
      <c r="C47" s="28">
        <v>9.5999999999999992E-3</v>
      </c>
      <c r="D47" s="28">
        <v>5.5E-2</v>
      </c>
      <c r="E47" s="28">
        <v>4.8999999999999998E-4</v>
      </c>
      <c r="F47" s="28">
        <v>4.6000000000000001E-4</v>
      </c>
    </row>
    <row r="48" spans="1:6">
      <c r="A48" s="21" t="s">
        <v>127</v>
      </c>
      <c r="B48" s="21">
        <v>8</v>
      </c>
      <c r="C48" s="29">
        <v>1</v>
      </c>
      <c r="D48" s="29">
        <v>0.98</v>
      </c>
      <c r="E48" s="30">
        <v>0.98</v>
      </c>
      <c r="F48" s="30">
        <v>0.99</v>
      </c>
    </row>
  </sheetData>
  <mergeCells count="6">
    <mergeCell ref="C4:E4"/>
    <mergeCell ref="F4:H4"/>
    <mergeCell ref="I4:K4"/>
    <mergeCell ref="L4:N4"/>
    <mergeCell ref="C29:D29"/>
    <mergeCell ref="E29:F2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60"/>
  <sheetViews>
    <sheetView workbookViewId="0">
      <selection activeCell="I32" sqref="I32"/>
    </sheetView>
  </sheetViews>
  <sheetFormatPr baseColWidth="10" defaultColWidth="10.83203125" defaultRowHeight="15" x14ac:dyDescent="0"/>
  <cols>
    <col min="1" max="1" width="10.83203125" style="33"/>
    <col min="2" max="2" width="18.33203125" style="33" bestFit="1" customWidth="1"/>
    <col min="3" max="3" width="10.83203125" style="33" customWidth="1"/>
    <col min="4" max="5" width="15.83203125" style="33" customWidth="1"/>
    <col min="6" max="8" width="10.83203125" style="33" customWidth="1"/>
    <col min="9" max="9" width="12.33203125" style="33" customWidth="1"/>
    <col min="10" max="10" width="10.83203125" style="33" customWidth="1"/>
    <col min="11" max="11" width="13.5" style="36" customWidth="1"/>
    <col min="12" max="12" width="12" style="36" customWidth="1"/>
    <col min="13" max="13" width="12" style="37" customWidth="1"/>
    <col min="14" max="14" width="12.83203125" style="37" customWidth="1"/>
    <col min="15" max="15" width="10.83203125" style="50" customWidth="1"/>
    <col min="16" max="17" width="10.83203125" style="33" customWidth="1"/>
    <col min="18" max="25" width="10.83203125" style="50" customWidth="1"/>
    <col min="26" max="27" width="10.83203125" style="51" customWidth="1"/>
    <col min="28" max="28" width="10.83203125" style="47" customWidth="1"/>
    <col min="29" max="29" width="10.83203125" style="51" customWidth="1"/>
    <col min="30" max="31" width="10.83203125" style="53" customWidth="1"/>
    <col min="32" max="32" width="10.83203125" style="33" customWidth="1"/>
    <col min="33" max="33" width="10.83203125" style="51" customWidth="1"/>
    <col min="34" max="35" width="10.83203125" style="33" customWidth="1"/>
    <col min="36" max="38" width="10.83203125" style="51" customWidth="1"/>
    <col min="39" max="39" width="16" style="54" customWidth="1"/>
    <col min="40" max="41" width="10.83203125" style="33" customWidth="1"/>
    <col min="42" max="42" width="10.83203125" style="50" customWidth="1"/>
    <col min="43" max="43" width="10.83203125" style="47"/>
    <col min="44" max="47" width="0" style="54" hidden="1" customWidth="1"/>
    <col min="48" max="48" width="10.83203125" style="47"/>
    <col min="49" max="49" width="10.83203125" style="33" customWidth="1"/>
    <col min="50" max="50" width="10.83203125" style="53"/>
    <col min="51" max="51" width="10.83203125" style="56"/>
    <col min="52" max="52" width="10.83203125" style="53"/>
    <col min="53" max="53" width="10.83203125" style="56"/>
    <col min="54" max="54" width="10.83203125" style="53"/>
    <col min="55" max="55" width="10.83203125" style="56"/>
    <col min="56" max="56" width="10.83203125" style="33"/>
    <col min="57" max="57" width="10.83203125" style="54"/>
    <col min="58" max="61" width="10.83203125" style="47"/>
    <col min="62" max="62" width="10.83203125" style="50"/>
    <col min="63" max="63" width="10.83203125" style="53"/>
    <col min="64" max="64" width="10.83203125" style="51"/>
    <col min="65" max="65" width="10.83203125" style="53"/>
    <col min="66" max="69" width="10.83203125" style="51"/>
    <col min="70" max="71" width="10.83203125" style="47"/>
    <col min="72" max="72" width="10.83203125" style="51"/>
    <col min="73" max="73" width="10.83203125" style="54"/>
    <col min="74" max="74" width="10.83203125" style="50"/>
    <col min="75" max="75" width="10.83203125" style="47"/>
    <col min="76" max="79" width="10.83203125" style="54"/>
    <col min="80" max="81" width="10.83203125" style="50"/>
    <col min="82" max="83" width="10.83203125" style="53"/>
    <col min="84" max="85" width="10.83203125" style="51"/>
    <col min="86" max="86" width="10.83203125" style="33"/>
    <col min="87" max="88" width="10.83203125" style="53"/>
    <col min="89" max="90" width="10.83203125" style="33"/>
    <col min="91" max="91" width="10.83203125" style="47"/>
    <col min="92" max="92" width="10.83203125" style="51"/>
    <col min="93" max="93" width="10.83203125" style="53"/>
    <col min="94" max="96" width="10.83203125" style="54"/>
    <col min="97" max="97" width="10.83203125" style="53"/>
    <col min="98" max="98" width="10.83203125" style="54"/>
    <col min="99" max="99" width="10.83203125" style="47"/>
    <col min="100" max="100" width="10.83203125" style="51"/>
    <col min="101" max="101" width="10.83203125" style="47"/>
    <col min="102" max="102" width="10.83203125" style="51"/>
    <col min="103" max="103" width="10.83203125" style="53"/>
    <col min="104" max="104" width="10.83203125" style="54"/>
    <col min="105" max="105" width="10.83203125" style="47"/>
    <col min="106" max="106" width="10.83203125" style="53"/>
    <col min="107" max="107" width="10.83203125" style="47"/>
    <col min="108" max="108" width="10.83203125" style="54"/>
    <col min="109" max="110" width="10.83203125" style="57"/>
    <col min="111" max="118" width="10.83203125" style="54"/>
    <col min="119" max="16384" width="10.83203125" style="33"/>
  </cols>
  <sheetData>
    <row r="1" spans="1:127">
      <c r="A1" s="33" t="s">
        <v>483</v>
      </c>
    </row>
    <row r="2" spans="1:127">
      <c r="A2" s="33" t="s">
        <v>135</v>
      </c>
      <c r="B2" s="34" t="s">
        <v>136</v>
      </c>
      <c r="C2" s="33" t="s">
        <v>137</v>
      </c>
      <c r="D2" s="33" t="s">
        <v>138</v>
      </c>
      <c r="E2" s="33" t="s">
        <v>139</v>
      </c>
      <c r="F2" s="35" t="s">
        <v>140</v>
      </c>
      <c r="G2" s="35" t="s">
        <v>141</v>
      </c>
      <c r="H2" s="33" t="s">
        <v>142</v>
      </c>
      <c r="I2" s="33" t="s">
        <v>143</v>
      </c>
      <c r="J2" s="33" t="s">
        <v>144</v>
      </c>
      <c r="K2" s="36" t="s">
        <v>145</v>
      </c>
      <c r="L2" s="36" t="s">
        <v>146</v>
      </c>
      <c r="M2" s="37" t="s">
        <v>147</v>
      </c>
      <c r="N2" s="37" t="s">
        <v>148</v>
      </c>
      <c r="O2" s="38" t="s">
        <v>149</v>
      </c>
      <c r="P2" s="39" t="s">
        <v>150</v>
      </c>
      <c r="Q2" s="39" t="s">
        <v>151</v>
      </c>
      <c r="R2" s="38" t="s">
        <v>152</v>
      </c>
      <c r="S2" s="38" t="s">
        <v>153</v>
      </c>
      <c r="T2" s="38" t="s">
        <v>154</v>
      </c>
      <c r="U2" s="38" t="s">
        <v>155</v>
      </c>
      <c r="V2" s="38" t="s">
        <v>156</v>
      </c>
      <c r="W2" s="38" t="s">
        <v>157</v>
      </c>
      <c r="X2" s="38" t="s">
        <v>158</v>
      </c>
      <c r="Y2" s="38" t="s">
        <v>159</v>
      </c>
      <c r="Z2" s="40" t="s">
        <v>160</v>
      </c>
      <c r="AA2" s="40" t="s">
        <v>161</v>
      </c>
      <c r="AB2" s="39" t="s">
        <v>162</v>
      </c>
      <c r="AC2" s="39" t="s">
        <v>163</v>
      </c>
      <c r="AD2" s="39" t="s">
        <v>164</v>
      </c>
      <c r="AE2" s="39" t="s">
        <v>165</v>
      </c>
      <c r="AF2" s="39" t="s">
        <v>166</v>
      </c>
      <c r="AG2" s="39" t="s">
        <v>167</v>
      </c>
      <c r="AH2" s="39" t="s">
        <v>168</v>
      </c>
      <c r="AI2" s="39" t="s">
        <v>169</v>
      </c>
      <c r="AJ2" s="40" t="s">
        <v>170</v>
      </c>
      <c r="AK2" s="40" t="s">
        <v>171</v>
      </c>
      <c r="AL2" s="40" t="s">
        <v>172</v>
      </c>
      <c r="AM2" s="40" t="s">
        <v>173</v>
      </c>
      <c r="AN2" s="39" t="s">
        <v>174</v>
      </c>
      <c r="AO2" s="39" t="s">
        <v>175</v>
      </c>
      <c r="AP2" s="38" t="s">
        <v>176</v>
      </c>
      <c r="AQ2" s="38" t="s">
        <v>177</v>
      </c>
      <c r="AR2" s="41" t="s">
        <v>178</v>
      </c>
      <c r="AS2" s="41" t="s">
        <v>179</v>
      </c>
      <c r="AT2" s="41" t="s">
        <v>180</v>
      </c>
      <c r="AU2" s="41" t="s">
        <v>181</v>
      </c>
      <c r="AV2" s="42" t="s">
        <v>182</v>
      </c>
      <c r="AW2" s="42" t="s">
        <v>183</v>
      </c>
      <c r="AX2" s="43" t="s">
        <v>184</v>
      </c>
      <c r="AY2" s="43" t="s">
        <v>185</v>
      </c>
      <c r="AZ2" s="43" t="s">
        <v>186</v>
      </c>
      <c r="BA2" s="43" t="s">
        <v>187</v>
      </c>
      <c r="BB2" s="43" t="s">
        <v>188</v>
      </c>
      <c r="BC2" s="43" t="s">
        <v>189</v>
      </c>
      <c r="BD2" s="39" t="s">
        <v>190</v>
      </c>
      <c r="BE2" s="39" t="s">
        <v>191</v>
      </c>
      <c r="BF2" s="42" t="s">
        <v>192</v>
      </c>
      <c r="BG2" s="42" t="s">
        <v>193</v>
      </c>
      <c r="BH2" s="42" t="s">
        <v>194</v>
      </c>
      <c r="BI2" s="42" t="s">
        <v>195</v>
      </c>
      <c r="BJ2" s="38" t="s">
        <v>196</v>
      </c>
      <c r="BK2" s="38" t="s">
        <v>197</v>
      </c>
      <c r="BL2" s="40" t="s">
        <v>198</v>
      </c>
      <c r="BM2" s="40" t="s">
        <v>199</v>
      </c>
      <c r="BN2" s="40" t="s">
        <v>200</v>
      </c>
      <c r="BO2" s="40" t="s">
        <v>201</v>
      </c>
      <c r="BP2" s="40" t="s">
        <v>202</v>
      </c>
      <c r="BQ2" s="40" t="s">
        <v>203</v>
      </c>
      <c r="BR2" s="42" t="s">
        <v>204</v>
      </c>
      <c r="BS2" s="42" t="s">
        <v>205</v>
      </c>
      <c r="BT2" s="40" t="s">
        <v>206</v>
      </c>
      <c r="BU2" s="40" t="s">
        <v>207</v>
      </c>
      <c r="BV2" s="38" t="s">
        <v>208</v>
      </c>
      <c r="BW2" s="38" t="s">
        <v>209</v>
      </c>
      <c r="BX2" s="41" t="s">
        <v>210</v>
      </c>
      <c r="BY2" s="41" t="s">
        <v>211</v>
      </c>
      <c r="BZ2" s="41" t="s">
        <v>212</v>
      </c>
      <c r="CA2" s="41" t="s">
        <v>213</v>
      </c>
      <c r="CB2" s="38" t="s">
        <v>214</v>
      </c>
      <c r="CC2" s="38" t="s">
        <v>215</v>
      </c>
      <c r="CD2" s="43" t="s">
        <v>216</v>
      </c>
      <c r="CE2" s="43" t="s">
        <v>217</v>
      </c>
      <c r="CF2" s="40" t="s">
        <v>218</v>
      </c>
      <c r="CG2" s="40" t="s">
        <v>219</v>
      </c>
      <c r="CH2" s="39" t="s">
        <v>220</v>
      </c>
      <c r="CI2" s="39" t="s">
        <v>221</v>
      </c>
      <c r="CJ2" s="41" t="s">
        <v>222</v>
      </c>
      <c r="CK2" s="39" t="s">
        <v>223</v>
      </c>
      <c r="CL2" s="39" t="s">
        <v>224</v>
      </c>
      <c r="CM2" s="42" t="s">
        <v>225</v>
      </c>
      <c r="CN2" s="42" t="s">
        <v>226</v>
      </c>
      <c r="CO2" s="43" t="s">
        <v>227</v>
      </c>
      <c r="CP2" s="43" t="s">
        <v>228</v>
      </c>
      <c r="CQ2" s="41" t="s">
        <v>229</v>
      </c>
      <c r="CR2" s="41" t="s">
        <v>230</v>
      </c>
      <c r="CS2" s="43" t="s">
        <v>231</v>
      </c>
      <c r="CT2" s="43" t="s">
        <v>232</v>
      </c>
      <c r="CU2" s="42" t="s">
        <v>233</v>
      </c>
      <c r="CV2" s="42" t="s">
        <v>234</v>
      </c>
      <c r="CW2" s="42" t="s">
        <v>235</v>
      </c>
      <c r="CX2" s="42" t="s">
        <v>236</v>
      </c>
      <c r="CY2" s="43" t="s">
        <v>237</v>
      </c>
      <c r="CZ2" s="43" t="s">
        <v>238</v>
      </c>
      <c r="DA2" s="42" t="s">
        <v>239</v>
      </c>
      <c r="DB2" s="42" t="s">
        <v>240</v>
      </c>
      <c r="DC2" s="42" t="s">
        <v>241</v>
      </c>
      <c r="DD2" s="42" t="s">
        <v>242</v>
      </c>
      <c r="DE2" s="44" t="s">
        <v>243</v>
      </c>
      <c r="DF2" s="44" t="s">
        <v>244</v>
      </c>
      <c r="DG2" s="41" t="s">
        <v>245</v>
      </c>
      <c r="DH2" s="41" t="s">
        <v>246</v>
      </c>
      <c r="DI2" s="41" t="s">
        <v>247</v>
      </c>
      <c r="DJ2" s="41" t="s">
        <v>248</v>
      </c>
      <c r="DK2" s="41" t="s">
        <v>249</v>
      </c>
      <c r="DL2" s="41" t="s">
        <v>250</v>
      </c>
      <c r="DM2" s="41" t="s">
        <v>251</v>
      </c>
      <c r="DN2" s="41" t="s">
        <v>252</v>
      </c>
      <c r="DO2" s="39" t="s">
        <v>253</v>
      </c>
      <c r="DP2" s="39" t="s">
        <v>254</v>
      </c>
      <c r="DQ2" s="39" t="s">
        <v>255</v>
      </c>
      <c r="DR2" s="39" t="s">
        <v>256</v>
      </c>
      <c r="DS2" s="45" t="s">
        <v>257</v>
      </c>
      <c r="DT2" s="45" t="s">
        <v>258</v>
      </c>
      <c r="DU2" s="46" t="s">
        <v>259</v>
      </c>
      <c r="DV2" s="46" t="s">
        <v>260</v>
      </c>
      <c r="DW2" s="46" t="s">
        <v>261</v>
      </c>
    </row>
    <row r="3" spans="1:127">
      <c r="A3" s="33" t="s">
        <v>262</v>
      </c>
      <c r="B3" s="47" t="s">
        <v>263</v>
      </c>
      <c r="C3" s="48" t="s">
        <v>264</v>
      </c>
      <c r="D3" s="49">
        <v>41164</v>
      </c>
      <c r="E3" s="49" t="s">
        <v>265</v>
      </c>
      <c r="F3" s="35" t="s">
        <v>266</v>
      </c>
      <c r="G3" s="35" t="s">
        <v>46</v>
      </c>
      <c r="H3" s="33">
        <v>0</v>
      </c>
      <c r="I3" s="33" t="s">
        <v>267</v>
      </c>
      <c r="J3" s="33" t="s">
        <v>268</v>
      </c>
      <c r="K3" s="36">
        <v>7910496.3039999995</v>
      </c>
      <c r="L3" s="36">
        <v>585563.14399999997</v>
      </c>
      <c r="M3" s="37">
        <v>71.281620000465395</v>
      </c>
      <c r="N3" s="37">
        <v>-156.610600004986</v>
      </c>
      <c r="R3" s="50">
        <v>45.76</v>
      </c>
      <c r="U3" s="50">
        <v>5.1100000000000003</v>
      </c>
      <c r="V3" s="50">
        <v>4.3899999999999997</v>
      </c>
      <c r="AB3" s="47">
        <v>6.6000000000000003E-2</v>
      </c>
      <c r="AC3" s="52">
        <v>3.2713806848188383E-4</v>
      </c>
      <c r="AF3" s="47">
        <v>1.0149999999999999E-2</v>
      </c>
      <c r="AG3" s="52">
        <v>4.6707594973790405E-4</v>
      </c>
      <c r="AN3" s="47">
        <v>0.1789190814455596</v>
      </c>
      <c r="AO3" s="55">
        <v>2.1164637962639444E-2</v>
      </c>
      <c r="AP3" s="50">
        <v>3.21</v>
      </c>
      <c r="AQ3" s="55">
        <v>4.6043029402303967E-2</v>
      </c>
      <c r="AV3" s="47">
        <v>66.244320329932947</v>
      </c>
      <c r="AW3" s="55">
        <v>0.77940707598921599</v>
      </c>
      <c r="BJ3" s="50">
        <v>3.2</v>
      </c>
      <c r="BK3" s="52">
        <v>7.513634853419781E-4</v>
      </c>
      <c r="BP3" s="51">
        <v>0.11450000000000002</v>
      </c>
      <c r="BQ3" s="55">
        <v>2.4425801763596482E-2</v>
      </c>
      <c r="BT3" s="51">
        <v>4.0499999999999989E-3</v>
      </c>
      <c r="BU3" s="52">
        <v>2.2401753462650306E-3</v>
      </c>
      <c r="BV3" s="50">
        <v>6.2149999999999999</v>
      </c>
      <c r="BW3" s="55">
        <v>3.1688233578822715E-2</v>
      </c>
      <c r="BX3" s="54">
        <v>6.3500000000000001E-2</v>
      </c>
      <c r="BY3" s="52">
        <v>2.2232212311744417E-4</v>
      </c>
      <c r="CB3" s="50">
        <v>26.564</v>
      </c>
      <c r="CC3" s="55">
        <v>3.627147651703011E-2</v>
      </c>
      <c r="CF3" s="51">
        <v>0</v>
      </c>
      <c r="CG3" s="52">
        <v>3.3238262872396687E-4</v>
      </c>
      <c r="CH3" s="47"/>
      <c r="CK3" s="47"/>
      <c r="CL3" s="47"/>
      <c r="DA3" s="47">
        <v>0.49609187656921594</v>
      </c>
      <c r="DB3" s="55">
        <v>0.55653616215788959</v>
      </c>
      <c r="DC3" s="47">
        <v>2.5749999999999999E-2</v>
      </c>
      <c r="DD3" s="52">
        <v>2.9396782938763747E-4</v>
      </c>
      <c r="DQ3" s="47">
        <v>3.1299999999999994E-2</v>
      </c>
      <c r="DR3" s="52">
        <v>2.9551846893028781E-4</v>
      </c>
    </row>
    <row r="4" spans="1:127">
      <c r="A4" s="33" t="s">
        <v>262</v>
      </c>
      <c r="B4" s="47" t="s">
        <v>269</v>
      </c>
      <c r="C4" s="48" t="s">
        <v>264</v>
      </c>
      <c r="D4" s="49">
        <v>41164</v>
      </c>
      <c r="E4" s="49" t="s">
        <v>265</v>
      </c>
      <c r="F4" s="35" t="s">
        <v>266</v>
      </c>
      <c r="G4" s="35" t="s">
        <v>46</v>
      </c>
      <c r="H4" s="33">
        <v>55</v>
      </c>
      <c r="I4" s="33" t="s">
        <v>270</v>
      </c>
      <c r="J4" s="33" t="s">
        <v>268</v>
      </c>
      <c r="K4" s="36">
        <v>7910496.3039999995</v>
      </c>
      <c r="L4" s="36">
        <v>585563.14399999997</v>
      </c>
      <c r="M4" s="37">
        <v>71.281620000465395</v>
      </c>
      <c r="N4" s="37">
        <v>-156.610600004986</v>
      </c>
      <c r="R4" s="50">
        <v>121.00218</v>
      </c>
      <c r="T4" s="50">
        <v>18.58278</v>
      </c>
      <c r="U4" s="50">
        <v>6.78</v>
      </c>
      <c r="V4" s="50">
        <v>5.79</v>
      </c>
      <c r="AB4" s="47">
        <v>1.8640000000000001</v>
      </c>
      <c r="AC4" s="52">
        <v>3.2713806848188383E-4</v>
      </c>
      <c r="AF4" s="47">
        <v>0.15680000000000002</v>
      </c>
      <c r="AG4" s="52">
        <v>4.6707594973790405E-4</v>
      </c>
      <c r="AN4" s="47">
        <v>0.27538970677148078</v>
      </c>
      <c r="AO4" s="55">
        <v>2.1164637962639444E-2</v>
      </c>
      <c r="AP4" s="50">
        <v>16.760000000000002</v>
      </c>
      <c r="AQ4" s="55">
        <v>4.6043029402303967E-2</v>
      </c>
      <c r="AV4" s="47">
        <v>62.702669579145606</v>
      </c>
      <c r="AW4" s="55">
        <v>0.77940707598921599</v>
      </c>
      <c r="AX4" s="53">
        <v>1.146E-2</v>
      </c>
      <c r="AY4" s="52">
        <v>4.2632953877203266E-4</v>
      </c>
      <c r="BJ4" s="50">
        <v>65.8</v>
      </c>
      <c r="BK4" s="52">
        <v>7.513634853419781E-4</v>
      </c>
      <c r="BP4" s="51">
        <v>4.8000000000000001E-2</v>
      </c>
      <c r="BQ4" s="55">
        <v>2.4425801763596482E-2</v>
      </c>
      <c r="BT4" s="51">
        <v>3.599999999999999E-3</v>
      </c>
      <c r="BU4" s="52">
        <v>2.2401753462650306E-3</v>
      </c>
      <c r="BV4" s="50">
        <v>10.32</v>
      </c>
      <c r="BW4" s="55">
        <v>3.1688233578822715E-2</v>
      </c>
      <c r="BX4" s="54">
        <v>0.10340000000000001</v>
      </c>
      <c r="BY4" s="52">
        <v>2.2232212311744417E-4</v>
      </c>
      <c r="CB4" s="50">
        <v>22.8</v>
      </c>
      <c r="CC4" s="55">
        <v>3.627147651703011E-2</v>
      </c>
      <c r="CF4" s="51">
        <v>2.6200000000000005E-2</v>
      </c>
      <c r="CG4" s="52">
        <v>3.3238262872396687E-4</v>
      </c>
      <c r="CH4" s="47">
        <v>3.1883077329498737</v>
      </c>
      <c r="CI4" s="55">
        <v>0.42872747922642146</v>
      </c>
      <c r="CJ4" s="53">
        <v>0.72023871687337648</v>
      </c>
      <c r="CK4" s="47"/>
      <c r="CL4" s="47"/>
      <c r="DA4" s="47">
        <v>8.0966304888718703</v>
      </c>
      <c r="DB4" s="55">
        <v>0.55653616215788959</v>
      </c>
      <c r="DC4" s="47">
        <v>8.0799999999999997E-2</v>
      </c>
      <c r="DD4" s="52">
        <v>2.9396782938763747E-4</v>
      </c>
      <c r="DQ4" s="47">
        <v>0.13100000000000001</v>
      </c>
      <c r="DR4" s="52">
        <v>2.9551846893028781E-4</v>
      </c>
    </row>
    <row r="5" spans="1:127">
      <c r="A5" s="33" t="s">
        <v>262</v>
      </c>
      <c r="B5" s="47" t="s">
        <v>271</v>
      </c>
      <c r="C5" s="48" t="s">
        <v>264</v>
      </c>
      <c r="D5" s="49">
        <v>41164</v>
      </c>
      <c r="E5" s="49" t="s">
        <v>265</v>
      </c>
      <c r="F5" s="35" t="s">
        <v>266</v>
      </c>
      <c r="G5" s="35" t="s">
        <v>46</v>
      </c>
      <c r="H5" s="33">
        <v>55</v>
      </c>
      <c r="I5" s="33" t="s">
        <v>270</v>
      </c>
      <c r="J5" s="33" t="s">
        <v>268</v>
      </c>
      <c r="K5" s="36">
        <v>7910496.2999999998</v>
      </c>
      <c r="L5" s="36">
        <v>585563.14</v>
      </c>
      <c r="M5" s="37">
        <v>71.281619966048893</v>
      </c>
      <c r="N5" s="37">
        <v>-156.61060012097499</v>
      </c>
      <c r="R5" s="50">
        <v>143.83590000000001</v>
      </c>
      <c r="T5" s="50">
        <v>27.383959999999998</v>
      </c>
      <c r="U5" s="50">
        <v>5.38</v>
      </c>
      <c r="V5" s="50">
        <v>5.76</v>
      </c>
      <c r="AB5" s="47">
        <v>36.299999999999997</v>
      </c>
      <c r="AC5" s="52">
        <v>3.2713806848188383E-4</v>
      </c>
      <c r="AF5" s="47">
        <v>1.8839999999999999</v>
      </c>
      <c r="AG5" s="52">
        <v>4.6707594973790405E-4</v>
      </c>
      <c r="AN5" s="47">
        <v>0.34103036312935453</v>
      </c>
      <c r="AO5" s="55">
        <v>2.1164637962639444E-2</v>
      </c>
      <c r="AP5" s="50">
        <v>57.4</v>
      </c>
      <c r="AQ5" s="55">
        <v>4.6043029402303967E-2</v>
      </c>
      <c r="AV5" s="47">
        <v>87.59570767519547</v>
      </c>
      <c r="AW5" s="55">
        <v>0.77940707598921599</v>
      </c>
      <c r="AX5" s="53">
        <v>6.5000000000000002E-2</v>
      </c>
      <c r="AY5" s="52">
        <v>4.2632953877203266E-4</v>
      </c>
      <c r="BJ5" s="50">
        <v>239</v>
      </c>
      <c r="BK5" s="52">
        <v>7.513634853419781E-4</v>
      </c>
      <c r="BP5" s="51">
        <v>2.06</v>
      </c>
      <c r="BQ5" s="55">
        <v>2.4425801763596482E-2</v>
      </c>
      <c r="BT5" s="51">
        <v>2.1999999999999999E-2</v>
      </c>
      <c r="BU5" s="52">
        <v>2.2401753462650306E-3</v>
      </c>
      <c r="BV5" s="50">
        <v>27</v>
      </c>
      <c r="BW5" s="55">
        <v>3.1688233578822715E-2</v>
      </c>
      <c r="BX5" s="54">
        <v>0.38200000000000001</v>
      </c>
      <c r="BY5" s="52">
        <v>2.2232212311744417E-4</v>
      </c>
      <c r="CB5" s="50">
        <v>35.200000000000003</v>
      </c>
      <c r="CC5" s="55">
        <v>3.627147651703011E-2</v>
      </c>
      <c r="CF5" s="51">
        <v>0.14580000000000001</v>
      </c>
      <c r="CG5" s="52">
        <v>3.3238262872396687E-4</v>
      </c>
      <c r="CH5" s="47"/>
      <c r="CK5" s="47"/>
      <c r="CL5" s="47"/>
      <c r="DA5" s="47">
        <v>0.57756267568470043</v>
      </c>
      <c r="DB5" s="55">
        <v>0.55653616215788959</v>
      </c>
      <c r="DC5" s="47">
        <v>0.28000000000000003</v>
      </c>
      <c r="DD5" s="52">
        <v>2.9396782938763747E-4</v>
      </c>
      <c r="DQ5" s="47">
        <v>0.60199999999999998</v>
      </c>
      <c r="DR5" s="52">
        <v>2.9551846893028781E-4</v>
      </c>
    </row>
    <row r="6" spans="1:127">
      <c r="A6" s="33" t="s">
        <v>262</v>
      </c>
      <c r="B6" s="47" t="s">
        <v>272</v>
      </c>
      <c r="C6" s="48" t="s">
        <v>264</v>
      </c>
      <c r="D6" s="49">
        <v>41164</v>
      </c>
      <c r="E6" s="49" t="s">
        <v>265</v>
      </c>
      <c r="F6" s="35" t="s">
        <v>266</v>
      </c>
      <c r="G6" s="35" t="s">
        <v>273</v>
      </c>
      <c r="H6" s="33">
        <v>38</v>
      </c>
      <c r="I6" s="33" t="s">
        <v>270</v>
      </c>
      <c r="J6" s="33" t="s">
        <v>268</v>
      </c>
      <c r="K6" s="36">
        <v>7910494.1880000001</v>
      </c>
      <c r="L6" s="36">
        <v>585566.09600000002</v>
      </c>
      <c r="M6" s="37">
        <v>71.281599999923003</v>
      </c>
      <c r="N6" s="37">
        <v>-156.61051999209801</v>
      </c>
      <c r="R6" s="50">
        <v>114.43644000000003</v>
      </c>
      <c r="T6" s="50">
        <v>13.36303</v>
      </c>
      <c r="U6" s="50">
        <v>2.1800000000000002</v>
      </c>
      <c r="V6" s="50">
        <v>5.93</v>
      </c>
      <c r="AB6" s="47">
        <v>1.0920000000000001</v>
      </c>
      <c r="AC6" s="52">
        <v>3.2713806848188383E-4</v>
      </c>
      <c r="AF6" s="47">
        <v>9.820000000000001E-2</v>
      </c>
      <c r="AG6" s="52">
        <v>4.6707594973790405E-4</v>
      </c>
      <c r="AN6" s="47">
        <v>0.17660038623087124</v>
      </c>
      <c r="AO6" s="55">
        <v>2.1164637962639444E-2</v>
      </c>
      <c r="AP6" s="50">
        <v>35.200000000000003</v>
      </c>
      <c r="AQ6" s="55">
        <v>4.6043029402303967E-2</v>
      </c>
      <c r="AV6" s="47">
        <v>1255.1402632435684</v>
      </c>
      <c r="AW6" s="55">
        <v>0.77940707598921599</v>
      </c>
      <c r="AX6" s="53">
        <v>9.5399999999999999E-3</v>
      </c>
      <c r="AY6" s="52">
        <v>4.2632953877203266E-4</v>
      </c>
      <c r="BJ6" s="50">
        <v>20</v>
      </c>
      <c r="BK6" s="52">
        <v>7.513634853419781E-4</v>
      </c>
      <c r="BP6" s="51">
        <v>0.41</v>
      </c>
      <c r="BQ6" s="55">
        <v>2.4425801763596482E-2</v>
      </c>
      <c r="BT6" s="51">
        <v>5.2000000000000006E-3</v>
      </c>
      <c r="BU6" s="52">
        <v>2.2401753462650306E-3</v>
      </c>
      <c r="BV6" s="50">
        <v>10.98</v>
      </c>
      <c r="BW6" s="55">
        <v>3.1688233578822715E-2</v>
      </c>
      <c r="BX6" s="54">
        <v>0.1066</v>
      </c>
      <c r="BY6" s="52">
        <v>2.2232212311744417E-4</v>
      </c>
      <c r="CB6" s="50">
        <v>30</v>
      </c>
      <c r="CC6" s="55">
        <v>3.627147651703011E-2</v>
      </c>
      <c r="CF6" s="51">
        <v>9.9399999999999992E-3</v>
      </c>
      <c r="CG6" s="52">
        <v>3.3238262872396687E-4</v>
      </c>
      <c r="CH6" s="47">
        <v>0.17670143223699231</v>
      </c>
      <c r="CI6" s="55">
        <v>0.42872747922642146</v>
      </c>
      <c r="CJ6" s="53">
        <v>3.991685354233656E-2</v>
      </c>
      <c r="CK6" s="47"/>
      <c r="CL6" s="47"/>
      <c r="DA6" s="47">
        <v>2.4990272728270928</v>
      </c>
      <c r="DB6" s="55">
        <v>0.55653616215788959</v>
      </c>
      <c r="DC6" s="47">
        <v>7.4800000000000005E-2</v>
      </c>
      <c r="DD6" s="52">
        <v>2.9396782938763747E-4</v>
      </c>
      <c r="DQ6" s="47">
        <v>0.246</v>
      </c>
      <c r="DR6" s="52">
        <v>2.9551846893028781E-4</v>
      </c>
    </row>
    <row r="7" spans="1:127">
      <c r="A7" s="33" t="s">
        <v>262</v>
      </c>
      <c r="B7" s="47" t="s">
        <v>274</v>
      </c>
      <c r="C7" s="48" t="s">
        <v>264</v>
      </c>
      <c r="D7" s="49">
        <v>41164</v>
      </c>
      <c r="E7" s="49" t="s">
        <v>265</v>
      </c>
      <c r="F7" s="35" t="s">
        <v>266</v>
      </c>
      <c r="G7" s="35" t="s">
        <v>54</v>
      </c>
      <c r="H7" s="33">
        <v>48.5</v>
      </c>
      <c r="I7" s="33" t="s">
        <v>270</v>
      </c>
      <c r="J7" s="33" t="s">
        <v>268</v>
      </c>
      <c r="K7" s="36">
        <v>7910488.8269999996</v>
      </c>
      <c r="L7" s="36">
        <v>585571.68500000006</v>
      </c>
      <c r="M7" s="37">
        <v>71.281549996519104</v>
      </c>
      <c r="N7" s="37">
        <v>-156.61036999840499</v>
      </c>
      <c r="R7" s="50">
        <v>498.36990000000003</v>
      </c>
      <c r="T7" s="50">
        <v>27.004490000000001</v>
      </c>
      <c r="U7" s="50">
        <v>6.41</v>
      </c>
      <c r="V7" s="50">
        <v>6.17</v>
      </c>
      <c r="AB7" s="47">
        <v>50.5</v>
      </c>
      <c r="AC7" s="52">
        <v>3.2713806848188383E-4</v>
      </c>
      <c r="AF7" s="47">
        <v>1.046</v>
      </c>
      <c r="AG7" s="52">
        <v>4.6707594973790405E-4</v>
      </c>
      <c r="AN7" s="47">
        <v>6.9518794960471961E-2</v>
      </c>
      <c r="AO7" s="55">
        <v>2.1164637962639444E-2</v>
      </c>
      <c r="AP7" s="50">
        <v>50.2</v>
      </c>
      <c r="AQ7" s="55">
        <v>4.6043029402303967E-2</v>
      </c>
      <c r="AV7" s="47">
        <v>27.451789894266216</v>
      </c>
      <c r="AW7" s="55">
        <v>0.77940707598921599</v>
      </c>
      <c r="AX7" s="53">
        <v>2.7400000000000001E-2</v>
      </c>
      <c r="AY7" s="52">
        <v>4.2632953877203266E-4</v>
      </c>
      <c r="BJ7" s="50">
        <v>134</v>
      </c>
      <c r="BK7" s="52">
        <v>7.513634853419781E-4</v>
      </c>
      <c r="BP7" s="51">
        <v>2.6</v>
      </c>
      <c r="BQ7" s="55">
        <v>2.4425801763596482E-2</v>
      </c>
      <c r="BT7" s="51">
        <v>2.58E-2</v>
      </c>
      <c r="BU7" s="52">
        <v>2.2401753462650306E-3</v>
      </c>
      <c r="BV7" s="50">
        <v>20.2</v>
      </c>
      <c r="BW7" s="55">
        <v>3.1688233578822715E-2</v>
      </c>
      <c r="BX7" s="54">
        <v>0.53200000000000003</v>
      </c>
      <c r="BY7" s="52">
        <v>2.2232212311744417E-4</v>
      </c>
      <c r="CB7" s="50">
        <v>17.86</v>
      </c>
      <c r="CC7" s="55">
        <v>3.627147651703011E-2</v>
      </c>
      <c r="CF7" s="51">
        <v>0.1032</v>
      </c>
      <c r="CG7" s="52">
        <v>3.3238262872396687E-4</v>
      </c>
      <c r="CH7" s="47">
        <v>6.9555813211685358E-2</v>
      </c>
      <c r="CI7" s="55">
        <v>0.42872747922642146</v>
      </c>
      <c r="CJ7" s="53">
        <v>1.5712658204519721E-2</v>
      </c>
      <c r="CK7" s="47"/>
      <c r="CL7" s="47"/>
      <c r="DA7" s="47">
        <v>1.0605713601087796</v>
      </c>
      <c r="DB7" s="55">
        <v>0.55653616215788959</v>
      </c>
      <c r="DC7" s="47">
        <v>0.17920000000000003</v>
      </c>
      <c r="DD7" s="52">
        <v>2.9396782938763747E-4</v>
      </c>
      <c r="DQ7" s="47">
        <v>1.982</v>
      </c>
      <c r="DR7" s="52">
        <v>2.9551846893028781E-4</v>
      </c>
    </row>
    <row r="8" spans="1:127">
      <c r="A8" s="33" t="s">
        <v>262</v>
      </c>
      <c r="B8" s="33" t="s">
        <v>275</v>
      </c>
      <c r="C8" s="48" t="s">
        <v>264</v>
      </c>
      <c r="D8" s="49">
        <v>41164</v>
      </c>
      <c r="E8" s="49" t="s">
        <v>265</v>
      </c>
      <c r="F8" s="35" t="s">
        <v>266</v>
      </c>
      <c r="G8" s="35" t="s">
        <v>54</v>
      </c>
      <c r="H8" s="33">
        <v>48.5</v>
      </c>
      <c r="I8" s="33" t="s">
        <v>270</v>
      </c>
      <c r="J8" s="33" t="s">
        <v>268</v>
      </c>
      <c r="K8" s="36">
        <v>7910488.8269999996</v>
      </c>
      <c r="L8" s="36">
        <v>585571.68500000006</v>
      </c>
      <c r="M8" s="37">
        <v>71.281549996519104</v>
      </c>
      <c r="N8" s="37">
        <v>-156.61036999840499</v>
      </c>
      <c r="R8" s="50">
        <v>569.04570000000001</v>
      </c>
      <c r="T8" s="50">
        <v>41.190829999999998</v>
      </c>
      <c r="U8" s="50">
        <v>6.07</v>
      </c>
      <c r="AB8" s="47">
        <v>8.8699999999999992</v>
      </c>
      <c r="AC8" s="52">
        <v>3.2713806848188383E-4</v>
      </c>
      <c r="AF8" s="47">
        <v>0.29799999999999999</v>
      </c>
      <c r="AG8" s="52">
        <v>4.6707594973790405E-4</v>
      </c>
      <c r="AN8" s="47">
        <v>8.9211833940115726E-2</v>
      </c>
      <c r="AO8" s="55">
        <v>2.1164637962639444E-2</v>
      </c>
      <c r="AP8" s="50">
        <v>24.8</v>
      </c>
      <c r="AQ8" s="55">
        <v>4.6043029402303967E-2</v>
      </c>
      <c r="AV8" s="47">
        <v>26.942135525793319</v>
      </c>
      <c r="AW8" s="55">
        <v>0.77940707598921599</v>
      </c>
      <c r="AX8" s="53">
        <v>1.1339999999999999E-2</v>
      </c>
      <c r="AY8" s="52">
        <v>4.2632953877203266E-4</v>
      </c>
      <c r="BJ8" s="50">
        <v>57.6</v>
      </c>
      <c r="BK8" s="52">
        <v>7.513634853419781E-4</v>
      </c>
      <c r="BP8" s="51">
        <v>1.4119999999999999</v>
      </c>
      <c r="BQ8" s="55">
        <v>2.4425801763596482E-2</v>
      </c>
      <c r="BT8" s="51">
        <v>1.2199999999999997E-2</v>
      </c>
      <c r="BU8" s="52">
        <v>2.2401753462650306E-3</v>
      </c>
      <c r="BV8" s="50">
        <v>12.16</v>
      </c>
      <c r="BW8" s="55">
        <v>3.1688233578822715E-2</v>
      </c>
      <c r="BX8" s="54">
        <v>0.246</v>
      </c>
      <c r="BY8" s="52">
        <v>2.2232212311744417E-4</v>
      </c>
      <c r="CB8" s="50">
        <v>16.739999999999998</v>
      </c>
      <c r="CC8" s="55">
        <v>3.627147651703011E-2</v>
      </c>
      <c r="CF8" s="51">
        <v>2.1400000000000002E-2</v>
      </c>
      <c r="CG8" s="52">
        <v>3.3238262872396687E-4</v>
      </c>
      <c r="CH8" s="47">
        <v>0.14375059082086145</v>
      </c>
      <c r="CI8" s="55">
        <v>0.42872747922642146</v>
      </c>
      <c r="CJ8" s="53">
        <v>3.2473258466432599E-2</v>
      </c>
      <c r="CK8" s="47"/>
      <c r="CL8" s="47"/>
      <c r="DA8" s="47">
        <v>0.71898200003171442</v>
      </c>
      <c r="DB8" s="55">
        <v>0.55653616215788959</v>
      </c>
      <c r="DC8" s="47">
        <v>7.3799999999999991E-2</v>
      </c>
      <c r="DD8" s="52">
        <v>2.9396782938763747E-4</v>
      </c>
      <c r="DQ8" s="47">
        <v>0.1444</v>
      </c>
      <c r="DR8" s="52">
        <v>2.9551846893028781E-4</v>
      </c>
    </row>
    <row r="9" spans="1:127">
      <c r="A9" s="33" t="s">
        <v>262</v>
      </c>
      <c r="B9" s="47" t="s">
        <v>276</v>
      </c>
      <c r="C9" s="48" t="s">
        <v>264</v>
      </c>
      <c r="D9" s="49">
        <v>41164</v>
      </c>
      <c r="E9" s="49" t="s">
        <v>265</v>
      </c>
      <c r="F9" s="35" t="s">
        <v>266</v>
      </c>
      <c r="G9" s="35" t="s">
        <v>54</v>
      </c>
      <c r="H9" s="33">
        <v>46</v>
      </c>
      <c r="I9" s="33" t="s">
        <v>270</v>
      </c>
      <c r="J9" s="33" t="s">
        <v>268</v>
      </c>
      <c r="K9" s="36">
        <v>7910488.8269999996</v>
      </c>
      <c r="L9" s="36">
        <v>585571.68500000006</v>
      </c>
      <c r="M9" s="37">
        <v>71.281549996519104</v>
      </c>
      <c r="N9" s="37">
        <v>-156.61036999840499</v>
      </c>
      <c r="R9" s="50">
        <v>230.93099999999998</v>
      </c>
      <c r="T9" s="50">
        <v>91.456010000000006</v>
      </c>
      <c r="U9" s="50">
        <v>6.49</v>
      </c>
      <c r="V9" s="50">
        <v>6.3</v>
      </c>
      <c r="AB9" s="47">
        <v>22.7</v>
      </c>
      <c r="AC9" s="52">
        <v>3.2713806848188383E-4</v>
      </c>
      <c r="AF9" s="47">
        <v>1.1220000000000001</v>
      </c>
      <c r="AG9" s="52">
        <v>4.6707594973790405E-4</v>
      </c>
      <c r="AN9" s="47">
        <v>0.21747249085762288</v>
      </c>
      <c r="AO9" s="55">
        <v>2.1164637962639444E-2</v>
      </c>
      <c r="AP9" s="50">
        <v>56.4</v>
      </c>
      <c r="AQ9" s="55">
        <v>4.6043029402303967E-2</v>
      </c>
      <c r="AV9" s="47">
        <v>27.916353624364007</v>
      </c>
      <c r="AW9" s="55">
        <v>0.77940707598921599</v>
      </c>
      <c r="AX9" s="53">
        <v>4.6799999999999994E-2</v>
      </c>
      <c r="AY9" s="52">
        <v>4.2632953877203266E-4</v>
      </c>
      <c r="BJ9" s="50">
        <v>152</v>
      </c>
      <c r="BK9" s="52">
        <v>7.513634853419781E-4</v>
      </c>
      <c r="BP9" s="51">
        <v>3.04</v>
      </c>
      <c r="BQ9" s="55">
        <v>2.4425801763596482E-2</v>
      </c>
      <c r="BT9" s="51">
        <v>2.5199999999999997E-2</v>
      </c>
      <c r="BU9" s="52">
        <v>2.2401753462650306E-3</v>
      </c>
      <c r="BV9" s="50">
        <v>35.799999999999997</v>
      </c>
      <c r="BW9" s="55">
        <v>3.1688233578822715E-2</v>
      </c>
      <c r="BX9" s="54">
        <v>0.83599999999999997</v>
      </c>
      <c r="BY9" s="52">
        <v>2.2232212311744417E-4</v>
      </c>
      <c r="CB9" s="50">
        <v>22.4</v>
      </c>
      <c r="CC9" s="55">
        <v>3.627147651703011E-2</v>
      </c>
      <c r="CF9" s="51">
        <v>0.10920000000000001</v>
      </c>
      <c r="CG9" s="52">
        <v>3.3238262872396687E-4</v>
      </c>
      <c r="CH9" s="47">
        <v>0.21188045387851742</v>
      </c>
      <c r="CI9" s="55">
        <v>0.42872747922642146</v>
      </c>
      <c r="CJ9" s="53">
        <v>4.7863794531157085E-2</v>
      </c>
      <c r="CK9" s="47"/>
      <c r="CL9" s="47"/>
      <c r="DA9" s="47">
        <v>0.46447414991860547</v>
      </c>
      <c r="DB9" s="55">
        <v>0.55653616215788959</v>
      </c>
      <c r="DC9" s="47">
        <v>0.26</v>
      </c>
      <c r="DD9" s="52">
        <v>2.9396782938763747E-4</v>
      </c>
      <c r="DQ9" s="47">
        <v>0.53800000000000003</v>
      </c>
      <c r="DR9" s="52">
        <v>2.9551846893028781E-4</v>
      </c>
    </row>
    <row r="10" spans="1:127">
      <c r="A10" s="33" t="s">
        <v>262</v>
      </c>
      <c r="B10" s="33" t="s">
        <v>277</v>
      </c>
      <c r="C10" s="48" t="s">
        <v>264</v>
      </c>
      <c r="D10" s="49">
        <v>41164</v>
      </c>
      <c r="E10" s="49" t="s">
        <v>265</v>
      </c>
      <c r="F10" s="35" t="s">
        <v>266</v>
      </c>
      <c r="G10" s="35" t="s">
        <v>54</v>
      </c>
      <c r="H10" s="33">
        <v>46</v>
      </c>
      <c r="I10" s="33" t="s">
        <v>270</v>
      </c>
      <c r="J10" s="33" t="s">
        <v>268</v>
      </c>
      <c r="K10" s="36">
        <v>7910488.8269999996</v>
      </c>
      <c r="L10" s="36">
        <v>585571.68500000006</v>
      </c>
      <c r="M10" s="37">
        <v>71.281549996519104</v>
      </c>
      <c r="N10" s="37">
        <v>-156.61036999840499</v>
      </c>
      <c r="R10" s="50">
        <v>243.89519999999999</v>
      </c>
      <c r="T10" s="50">
        <v>11.68497</v>
      </c>
      <c r="U10" s="50">
        <v>6.67</v>
      </c>
      <c r="AB10" s="47">
        <v>12</v>
      </c>
      <c r="AC10" s="52">
        <v>3.2713806848188383E-4</v>
      </c>
      <c r="AF10" s="47">
        <v>0.66</v>
      </c>
      <c r="AG10" s="52">
        <v>4.6707594973790405E-4</v>
      </c>
      <c r="AN10" s="47">
        <v>0.7745933300769684</v>
      </c>
      <c r="AO10" s="55">
        <v>2.1164637962639444E-2</v>
      </c>
      <c r="AP10" s="50">
        <v>41.8</v>
      </c>
      <c r="AQ10" s="55">
        <v>4.6043029402303967E-2</v>
      </c>
      <c r="AV10" s="47">
        <v>32.962550840436478</v>
      </c>
      <c r="AW10" s="55">
        <v>0.77940707598921599</v>
      </c>
      <c r="AX10" s="53">
        <v>2.8599999999999997E-2</v>
      </c>
      <c r="AY10" s="52">
        <v>4.2632953877203266E-4</v>
      </c>
      <c r="BJ10" s="50">
        <v>103</v>
      </c>
      <c r="BK10" s="52">
        <v>7.513634853419781E-4</v>
      </c>
      <c r="BP10" s="51">
        <v>2.66</v>
      </c>
      <c r="BQ10" s="55">
        <v>2.4425801763596482E-2</v>
      </c>
      <c r="BT10" s="51">
        <v>1.78E-2</v>
      </c>
      <c r="BU10" s="52">
        <v>2.2401753462650306E-3</v>
      </c>
      <c r="BV10" s="50">
        <v>30.4</v>
      </c>
      <c r="BW10" s="55">
        <v>3.1688233578822715E-2</v>
      </c>
      <c r="BX10" s="54">
        <v>0.64200000000000002</v>
      </c>
      <c r="BY10" s="52">
        <v>2.2232212311744417E-4</v>
      </c>
      <c r="CB10" s="50">
        <v>22.2</v>
      </c>
      <c r="CC10" s="55">
        <v>3.627147651703011E-2</v>
      </c>
      <c r="CF10" s="51">
        <v>6.9199999999999998E-2</v>
      </c>
      <c r="CG10" s="52">
        <v>3.3238262872396687E-4</v>
      </c>
      <c r="CH10" s="47">
        <v>6.0284496214858221</v>
      </c>
      <c r="CI10" s="55">
        <v>0.42872747922642146</v>
      </c>
      <c r="CJ10" s="53">
        <v>1.3618267694936472</v>
      </c>
      <c r="CK10" s="47"/>
      <c r="CL10" s="47"/>
      <c r="DA10" s="47">
        <v>21.413365569512617</v>
      </c>
      <c r="DB10" s="55">
        <v>0.55653616215788959</v>
      </c>
      <c r="DC10" s="47">
        <v>0.1764</v>
      </c>
      <c r="DD10" s="52">
        <v>2.9396782938763747E-4</v>
      </c>
      <c r="DQ10" s="47">
        <v>0.44600000000000001</v>
      </c>
      <c r="DR10" s="52">
        <v>2.9551846893028781E-4</v>
      </c>
    </row>
    <row r="11" spans="1:127">
      <c r="A11" s="33" t="s">
        <v>262</v>
      </c>
      <c r="B11" s="47" t="s">
        <v>278</v>
      </c>
      <c r="C11" s="48" t="s">
        <v>264</v>
      </c>
      <c r="D11" s="49">
        <v>41164</v>
      </c>
      <c r="E11" s="49" t="s">
        <v>265</v>
      </c>
      <c r="F11" s="35" t="s">
        <v>279</v>
      </c>
      <c r="G11" s="58" t="s">
        <v>46</v>
      </c>
      <c r="H11" s="33">
        <v>0</v>
      </c>
      <c r="I11" s="33" t="s">
        <v>267</v>
      </c>
      <c r="J11" s="33" t="s">
        <v>280</v>
      </c>
      <c r="K11" s="36">
        <v>7910247.3109999998</v>
      </c>
      <c r="L11" s="36">
        <v>585787.38600000006</v>
      </c>
      <c r="M11" s="37">
        <v>71.279310002734903</v>
      </c>
      <c r="N11" s="37">
        <v>-156.604620005117</v>
      </c>
      <c r="R11" s="50">
        <v>48.845106656662018</v>
      </c>
      <c r="U11" s="50">
        <v>5.85</v>
      </c>
      <c r="V11" s="50">
        <v>4.3</v>
      </c>
      <c r="AB11" s="47">
        <v>0.22600000000000001</v>
      </c>
      <c r="AC11" s="52">
        <v>3.2713806848188383E-4</v>
      </c>
      <c r="AF11" s="47">
        <v>2.215E-2</v>
      </c>
      <c r="AG11" s="52">
        <v>4.6707594973790405E-4</v>
      </c>
      <c r="AN11" s="47">
        <v>5.2823114211884722E-2</v>
      </c>
      <c r="AO11" s="55">
        <v>2.1164637962639444E-2</v>
      </c>
      <c r="AP11" s="50">
        <v>6.3049999999999997</v>
      </c>
      <c r="AQ11" s="55">
        <v>4.6043029402303967E-2</v>
      </c>
      <c r="AV11" s="47">
        <v>59.861345821437027</v>
      </c>
      <c r="AW11" s="55">
        <v>0.77940707598921599</v>
      </c>
      <c r="AX11" s="53">
        <v>5.7899999999999998E-4</v>
      </c>
      <c r="AY11" s="52">
        <v>4.2632953877203266E-4</v>
      </c>
      <c r="BJ11" s="50">
        <v>0.93600000000000005</v>
      </c>
      <c r="BK11" s="52">
        <v>7.513634853419781E-4</v>
      </c>
      <c r="BP11" s="51">
        <v>1.6500000000000004E-2</v>
      </c>
      <c r="BQ11" s="55">
        <v>2.4425801763596482E-2</v>
      </c>
      <c r="BT11" s="51">
        <v>3.4500000000000012E-3</v>
      </c>
      <c r="BU11" s="52">
        <v>2.2401753462650306E-3</v>
      </c>
      <c r="BV11" s="50">
        <v>7.6849999999999996</v>
      </c>
      <c r="BW11" s="55">
        <v>3.1688233578822715E-2</v>
      </c>
      <c r="BX11" s="54">
        <v>1.6399999999999998E-2</v>
      </c>
      <c r="BY11" s="52">
        <v>2.2232212311744417E-4</v>
      </c>
      <c r="CB11" s="50">
        <v>23.681999999999999</v>
      </c>
      <c r="CC11" s="55">
        <v>3.627147651703011E-2</v>
      </c>
      <c r="CF11" s="51">
        <v>3.2400000000000001E-4</v>
      </c>
      <c r="CG11" s="52">
        <v>3.3238262872396687E-4</v>
      </c>
      <c r="CH11" s="47"/>
      <c r="CK11" s="47"/>
      <c r="CL11" s="47"/>
      <c r="DA11" s="47">
        <v>2.6899441851316035</v>
      </c>
      <c r="DB11" s="55">
        <v>0.55653616215788959</v>
      </c>
      <c r="DC11" s="47">
        <v>3.295E-2</v>
      </c>
      <c r="DD11" s="52">
        <v>2.9396782938763747E-4</v>
      </c>
      <c r="DQ11" s="47">
        <v>2.0150000000000001E-2</v>
      </c>
      <c r="DR11" s="52">
        <v>2.9551846893028781E-4</v>
      </c>
    </row>
    <row r="12" spans="1:127">
      <c r="A12" s="33" t="s">
        <v>262</v>
      </c>
      <c r="B12" s="47" t="s">
        <v>281</v>
      </c>
      <c r="C12" s="48" t="s">
        <v>264</v>
      </c>
      <c r="D12" s="49">
        <v>41164</v>
      </c>
      <c r="E12" s="49" t="s">
        <v>265</v>
      </c>
      <c r="F12" s="35" t="s">
        <v>279</v>
      </c>
      <c r="G12" s="58" t="s">
        <v>46</v>
      </c>
      <c r="H12" s="33">
        <v>40</v>
      </c>
      <c r="I12" s="33" t="s">
        <v>270</v>
      </c>
      <c r="J12" s="33" t="s">
        <v>280</v>
      </c>
      <c r="K12" s="36">
        <v>7910247.3109999998</v>
      </c>
      <c r="L12" s="36">
        <v>585787.38600000006</v>
      </c>
      <c r="M12" s="37">
        <v>71.279310002734903</v>
      </c>
      <c r="N12" s="37">
        <v>-156.604620005117</v>
      </c>
      <c r="R12" s="50">
        <v>134.803</v>
      </c>
      <c r="T12" s="50">
        <v>22.626000000000001</v>
      </c>
      <c r="U12" s="50">
        <v>5.44</v>
      </c>
      <c r="V12" s="50">
        <v>6</v>
      </c>
      <c r="AB12" s="47">
        <v>26</v>
      </c>
      <c r="AC12" s="52">
        <v>3.2713806848188383E-4</v>
      </c>
      <c r="AF12" s="47">
        <v>0.9</v>
      </c>
      <c r="AG12" s="52">
        <v>4.6707594973790405E-4</v>
      </c>
      <c r="AN12" s="47">
        <v>0.32091547554878208</v>
      </c>
      <c r="AO12" s="55">
        <v>2.1164637962639444E-2</v>
      </c>
      <c r="AP12" s="50">
        <v>49.4</v>
      </c>
      <c r="AQ12" s="55">
        <v>4.6043029402303967E-2</v>
      </c>
      <c r="AV12" s="47">
        <v>87.097080731583276</v>
      </c>
      <c r="AW12" s="55">
        <v>0.77940707598921599</v>
      </c>
      <c r="AX12" s="53">
        <v>0.05</v>
      </c>
      <c r="AY12" s="52">
        <v>4.2632953877203266E-4</v>
      </c>
      <c r="BJ12" s="50">
        <v>133</v>
      </c>
      <c r="BK12" s="52">
        <v>7.513634853419781E-4</v>
      </c>
      <c r="BP12" s="51">
        <v>0.19519999999999998</v>
      </c>
      <c r="BQ12" s="55">
        <v>2.4425801763596482E-2</v>
      </c>
      <c r="BT12" s="51">
        <v>9.8000000000000014E-3</v>
      </c>
      <c r="BU12" s="52">
        <v>2.2401753462650306E-3</v>
      </c>
      <c r="BV12" s="50">
        <v>21.6</v>
      </c>
      <c r="BW12" s="55">
        <v>3.1688233578822715E-2</v>
      </c>
      <c r="BX12" s="54">
        <v>0.35399999999999998</v>
      </c>
      <c r="BY12" s="52">
        <v>2.2232212311744417E-4</v>
      </c>
      <c r="CB12" s="50">
        <v>41.4</v>
      </c>
      <c r="CC12" s="55">
        <v>3.627147651703011E-2</v>
      </c>
      <c r="CF12" s="51">
        <v>0.1</v>
      </c>
      <c r="CG12" s="52">
        <v>3.3238262872396687E-4</v>
      </c>
      <c r="CH12" s="47"/>
      <c r="CK12" s="47"/>
      <c r="CL12" s="47"/>
      <c r="DA12" s="47">
        <v>1.2198624380148086</v>
      </c>
      <c r="DB12" s="55">
        <v>0.55653616215788959</v>
      </c>
      <c r="DC12" s="47">
        <v>0.254</v>
      </c>
      <c r="DD12" s="52">
        <v>2.9396782938763747E-4</v>
      </c>
      <c r="DQ12" s="47">
        <v>0.36799999999999999</v>
      </c>
      <c r="DR12" s="52">
        <v>2.9551846893028781E-4</v>
      </c>
    </row>
    <row r="13" spans="1:127">
      <c r="A13" s="33" t="s">
        <v>262</v>
      </c>
      <c r="B13" s="47" t="s">
        <v>282</v>
      </c>
      <c r="C13" s="48" t="s">
        <v>264</v>
      </c>
      <c r="D13" s="49">
        <v>41164</v>
      </c>
      <c r="E13" s="49" t="s">
        <v>265</v>
      </c>
      <c r="F13" s="35" t="s">
        <v>279</v>
      </c>
      <c r="G13" s="58" t="s">
        <v>46</v>
      </c>
      <c r="H13" s="33">
        <v>36</v>
      </c>
      <c r="I13" s="33" t="s">
        <v>270</v>
      </c>
      <c r="J13" s="33" t="s">
        <v>280</v>
      </c>
      <c r="K13" s="36">
        <v>7910247.3109999998</v>
      </c>
      <c r="L13" s="36">
        <v>585787.38600000006</v>
      </c>
      <c r="M13" s="37">
        <v>71.279310002734903</v>
      </c>
      <c r="N13" s="37">
        <v>-156.604620005117</v>
      </c>
      <c r="R13" s="50">
        <v>82.528000000000006</v>
      </c>
      <c r="AB13" s="47">
        <v>1.29</v>
      </c>
      <c r="AC13" s="52">
        <v>3.2713806848188383E-4</v>
      </c>
      <c r="AF13" s="47">
        <v>0.14880000000000002</v>
      </c>
      <c r="AG13" s="52">
        <v>4.6707594973790405E-4</v>
      </c>
      <c r="AN13" s="47"/>
      <c r="AO13" s="47"/>
      <c r="AP13" s="50">
        <v>13.42</v>
      </c>
      <c r="AQ13" s="55">
        <v>4.6043029402303967E-2</v>
      </c>
      <c r="AW13" s="47"/>
      <c r="AX13" s="53">
        <v>9.4600000000000001E-4</v>
      </c>
      <c r="AY13" s="52">
        <v>4.2632953877203266E-4</v>
      </c>
      <c r="BJ13" s="50">
        <v>1.65</v>
      </c>
      <c r="BK13" s="52">
        <v>7.513634853419781E-4</v>
      </c>
      <c r="BP13" s="51">
        <v>6.0300000000000002E-4</v>
      </c>
      <c r="BQ13" s="55">
        <v>2.4425801763596482E-2</v>
      </c>
      <c r="BT13" s="51">
        <v>9.5999999999999992E-3</v>
      </c>
      <c r="BU13" s="52">
        <v>2.2401753462650306E-3</v>
      </c>
      <c r="BV13" s="50">
        <v>10.039999999999999</v>
      </c>
      <c r="BW13" s="55">
        <v>3.1688233578822715E-2</v>
      </c>
      <c r="BX13" s="54">
        <v>8.5800000000000001E-2</v>
      </c>
      <c r="BY13" s="52">
        <v>2.2232212311744417E-4</v>
      </c>
      <c r="CB13" s="50">
        <v>10.82</v>
      </c>
      <c r="CC13" s="55">
        <v>3.627147651703011E-2</v>
      </c>
      <c r="CF13" s="51">
        <v>7.2199999999999999E-3</v>
      </c>
      <c r="CG13" s="52">
        <v>3.3238262872396687E-4</v>
      </c>
      <c r="CH13" s="47"/>
      <c r="CK13" s="47"/>
      <c r="CL13" s="47"/>
      <c r="DC13" s="47">
        <v>5.8799999999999998E-2</v>
      </c>
      <c r="DD13" s="52">
        <v>2.9396782938763747E-4</v>
      </c>
      <c r="DQ13" s="47">
        <v>0.41199999999999998</v>
      </c>
      <c r="DR13" s="52">
        <v>2.9551846893028781E-4</v>
      </c>
    </row>
    <row r="14" spans="1:127">
      <c r="A14" s="33" t="s">
        <v>262</v>
      </c>
      <c r="B14" s="47" t="s">
        <v>283</v>
      </c>
      <c r="C14" s="48" t="s">
        <v>264</v>
      </c>
      <c r="D14" s="49">
        <v>41165</v>
      </c>
      <c r="E14" s="49" t="s">
        <v>265</v>
      </c>
      <c r="F14" s="35" t="s">
        <v>279</v>
      </c>
      <c r="G14" s="58" t="s">
        <v>46</v>
      </c>
      <c r="H14" s="33">
        <v>0</v>
      </c>
      <c r="I14" s="33" t="s">
        <v>267</v>
      </c>
      <c r="J14" s="33" t="s">
        <v>280</v>
      </c>
      <c r="K14" s="36">
        <v>7910247.3109999998</v>
      </c>
      <c r="L14" s="36">
        <v>585787.38600000006</v>
      </c>
      <c r="M14" s="37">
        <v>71.279310002734903</v>
      </c>
      <c r="N14" s="37">
        <v>-156.604620005117</v>
      </c>
      <c r="R14" s="50">
        <v>110.965</v>
      </c>
      <c r="U14" s="50">
        <v>4.84</v>
      </c>
      <c r="AB14" s="47">
        <v>12.8</v>
      </c>
      <c r="AC14" s="52">
        <v>3.2713806848188383E-4</v>
      </c>
      <c r="AF14" s="47">
        <v>0.45600000000000002</v>
      </c>
      <c r="AG14" s="52">
        <v>4.6707594973790405E-4</v>
      </c>
      <c r="AN14" s="47"/>
      <c r="AO14" s="47"/>
      <c r="AP14" s="50">
        <v>31</v>
      </c>
      <c r="AQ14" s="55">
        <v>4.6043029402303967E-2</v>
      </c>
      <c r="AW14" s="47"/>
      <c r="AX14" s="53">
        <v>2.9600000000000001E-2</v>
      </c>
      <c r="AY14" s="52">
        <v>4.2632953877203266E-4</v>
      </c>
      <c r="BJ14" s="50">
        <v>95.7</v>
      </c>
      <c r="BK14" s="52">
        <v>7.513634853419781E-4</v>
      </c>
      <c r="BP14" s="51">
        <v>1.1100000000000001E-3</v>
      </c>
      <c r="BQ14" s="55">
        <v>2.4425801763596482E-2</v>
      </c>
      <c r="BT14" s="51">
        <v>7.9999999999999984E-3</v>
      </c>
      <c r="BU14" s="52">
        <v>2.2401753462650306E-3</v>
      </c>
      <c r="BV14" s="50">
        <v>17.82</v>
      </c>
      <c r="BW14" s="55">
        <v>3.1688233578822715E-2</v>
      </c>
      <c r="BX14" s="54">
        <v>0.29199999999999998</v>
      </c>
      <c r="BY14" s="52">
        <v>2.2232212311744417E-4</v>
      </c>
      <c r="CB14" s="50">
        <v>41.4</v>
      </c>
      <c r="CC14" s="55">
        <v>3.627147651703011E-2</v>
      </c>
      <c r="CF14" s="51">
        <v>5.2800000000000007E-2</v>
      </c>
      <c r="CG14" s="52">
        <v>3.3238262872396687E-4</v>
      </c>
      <c r="CH14" s="47"/>
      <c r="CK14" s="47"/>
      <c r="CL14" s="47"/>
      <c r="DC14" s="47">
        <v>0.15480000000000002</v>
      </c>
      <c r="DD14" s="52">
        <v>2.9396782938763747E-4</v>
      </c>
      <c r="DQ14" s="47">
        <v>0.25800000000000001</v>
      </c>
      <c r="DR14" s="52">
        <v>2.9551846893028781E-4</v>
      </c>
    </row>
    <row r="15" spans="1:127">
      <c r="A15" s="33" t="s">
        <v>262</v>
      </c>
      <c r="B15" s="47" t="s">
        <v>284</v>
      </c>
      <c r="C15" s="48" t="s">
        <v>264</v>
      </c>
      <c r="D15" s="49">
        <v>41164</v>
      </c>
      <c r="E15" s="49" t="s">
        <v>265</v>
      </c>
      <c r="F15" s="35" t="s">
        <v>266</v>
      </c>
      <c r="G15" s="35" t="s">
        <v>54</v>
      </c>
      <c r="H15" s="33">
        <v>0</v>
      </c>
      <c r="I15" s="33" t="s">
        <v>267</v>
      </c>
      <c r="J15" s="33" t="s">
        <v>285</v>
      </c>
      <c r="K15" s="36">
        <v>7910335.5870000003</v>
      </c>
      <c r="L15" s="36">
        <v>585958.48800000001</v>
      </c>
      <c r="M15" s="37">
        <v>71.280040000326693</v>
      </c>
      <c r="N15" s="37">
        <v>-156.59974999613499</v>
      </c>
      <c r="R15" s="50">
        <v>34.649000000000001</v>
      </c>
      <c r="U15" s="50">
        <v>4.92</v>
      </c>
      <c r="V15" s="50">
        <v>4.7</v>
      </c>
      <c r="AB15" s="47">
        <v>4.0600000000000004E-2</v>
      </c>
      <c r="AC15" s="52">
        <v>3.2713806848188383E-4</v>
      </c>
      <c r="AF15" s="47">
        <v>1.8449999999999998E-2</v>
      </c>
      <c r="AG15" s="52">
        <v>4.6707594973790405E-4</v>
      </c>
      <c r="AN15" s="47">
        <v>8.3094911403948035E-2</v>
      </c>
      <c r="AO15" s="55">
        <v>2.1164637962639444E-2</v>
      </c>
      <c r="AP15" s="50">
        <v>4.45</v>
      </c>
      <c r="AQ15" s="55">
        <v>4.6043029402303967E-2</v>
      </c>
      <c r="AV15" s="47">
        <v>46.248116077199775</v>
      </c>
      <c r="AW15" s="55">
        <v>0.77940707598921599</v>
      </c>
      <c r="AX15" s="53">
        <v>1.85E-4</v>
      </c>
      <c r="AY15" s="52">
        <v>4.2632953877203266E-4</v>
      </c>
      <c r="BJ15" s="50">
        <v>0.64</v>
      </c>
      <c r="BK15" s="52">
        <v>7.513634853419781E-4</v>
      </c>
      <c r="BP15" s="51">
        <v>5.3499999999999999E-2</v>
      </c>
      <c r="BQ15" s="55">
        <v>2.4425801763596482E-2</v>
      </c>
      <c r="BT15" s="51">
        <v>3.8499999999999988E-3</v>
      </c>
      <c r="BU15" s="52">
        <v>2.2401753462650306E-3</v>
      </c>
      <c r="BV15" s="50">
        <v>6.0250000000000004</v>
      </c>
      <c r="BW15" s="55">
        <v>3.1688233578822715E-2</v>
      </c>
      <c r="BX15" s="54">
        <v>1.4000000000000001E-4</v>
      </c>
      <c r="BY15" s="52">
        <v>2.2232212311744417E-4</v>
      </c>
      <c r="CB15" s="50">
        <v>15.154999999999999</v>
      </c>
      <c r="CC15" s="55">
        <v>3.627147651703011E-2</v>
      </c>
      <c r="CF15" s="51">
        <v>3.9300000000000001E-4</v>
      </c>
      <c r="CG15" s="52">
        <v>3.3238262872396687E-4</v>
      </c>
      <c r="CH15" s="47"/>
      <c r="CK15" s="47"/>
      <c r="CL15" s="47"/>
      <c r="DA15" s="47">
        <v>10.845941814794767</v>
      </c>
      <c r="DB15" s="55">
        <v>0.55653616215788959</v>
      </c>
      <c r="DC15" s="47">
        <v>2.9149999999999999E-2</v>
      </c>
      <c r="DD15" s="52">
        <v>2.9396782938763747E-4</v>
      </c>
      <c r="DQ15" s="47">
        <v>1.7999999999999999E-2</v>
      </c>
      <c r="DR15" s="52">
        <v>2.9551846893028781E-4</v>
      </c>
    </row>
    <row r="16" spans="1:127">
      <c r="A16" s="33" t="s">
        <v>262</v>
      </c>
      <c r="B16" s="47" t="s">
        <v>286</v>
      </c>
      <c r="C16" s="48" t="s">
        <v>264</v>
      </c>
      <c r="D16" s="49">
        <v>41164</v>
      </c>
      <c r="E16" s="49" t="s">
        <v>265</v>
      </c>
      <c r="F16" s="35" t="s">
        <v>287</v>
      </c>
      <c r="G16" s="35" t="s">
        <v>273</v>
      </c>
      <c r="H16" s="33">
        <v>30</v>
      </c>
      <c r="I16" s="33" t="s">
        <v>270</v>
      </c>
      <c r="J16" s="33" t="s">
        <v>285</v>
      </c>
      <c r="K16" s="36">
        <v>7910300</v>
      </c>
      <c r="L16" s="36">
        <v>585932</v>
      </c>
      <c r="M16" s="37">
        <v>71.279730627496903</v>
      </c>
      <c r="N16" s="37">
        <v>-156.60052820297</v>
      </c>
      <c r="R16" s="50">
        <v>38.240399999999994</v>
      </c>
      <c r="T16" s="50">
        <v>25.208180000000002</v>
      </c>
      <c r="U16" s="50">
        <v>4.84</v>
      </c>
      <c r="V16" s="50">
        <v>5.4</v>
      </c>
      <c r="AB16" s="47">
        <v>1.8819999999999999</v>
      </c>
      <c r="AC16" s="52">
        <v>3.2713806848188383E-4</v>
      </c>
      <c r="AF16" s="47">
        <v>0.45600000000000002</v>
      </c>
      <c r="AG16" s="52">
        <v>4.6707594973790405E-4</v>
      </c>
      <c r="AN16" s="47">
        <v>2.3569607007417446</v>
      </c>
      <c r="AO16" s="55">
        <v>2.1164637962639444E-2</v>
      </c>
      <c r="AP16" s="50">
        <v>61.4</v>
      </c>
      <c r="AQ16" s="55">
        <v>4.6043029402303967E-2</v>
      </c>
      <c r="AV16" s="47">
        <v>764.2930804882302</v>
      </c>
      <c r="AW16" s="55">
        <v>0.77940707598921599</v>
      </c>
      <c r="AX16" s="53">
        <v>6.6200000000000009E-2</v>
      </c>
      <c r="AY16" s="52">
        <v>4.2632953877203266E-4</v>
      </c>
      <c r="BJ16" s="50">
        <v>6.1</v>
      </c>
      <c r="BK16" s="52">
        <v>7.513634853419781E-4</v>
      </c>
      <c r="BP16" s="51">
        <v>1.2600000000000001E-3</v>
      </c>
      <c r="BQ16" s="55">
        <v>2.4425801763596482E-2</v>
      </c>
      <c r="BT16" s="51">
        <v>3.3000000000000002E-2</v>
      </c>
      <c r="BU16" s="52">
        <v>2.2401753462650306E-3</v>
      </c>
      <c r="BV16" s="50">
        <v>25.2</v>
      </c>
      <c r="BW16" s="55">
        <v>3.1688233578822715E-2</v>
      </c>
      <c r="BX16" s="54">
        <v>2.4599999999999999E-3</v>
      </c>
      <c r="BY16" s="52">
        <v>2.2232212311744417E-4</v>
      </c>
      <c r="CB16" s="50">
        <v>40.799999999999997</v>
      </c>
      <c r="CC16" s="55">
        <v>3.627147651703011E-2</v>
      </c>
      <c r="CF16" s="51">
        <v>3.78E-2</v>
      </c>
      <c r="CG16" s="52">
        <v>3.3238262872396687E-4</v>
      </c>
      <c r="CH16" s="47">
        <v>0.19235474110994966</v>
      </c>
      <c r="CI16" s="55">
        <v>0.42872747922642146</v>
      </c>
      <c r="CJ16" s="53">
        <v>4.3452936016737623E-2</v>
      </c>
      <c r="CK16" s="47"/>
      <c r="CL16" s="47"/>
      <c r="DA16" s="47">
        <v>2.6196577622354802</v>
      </c>
      <c r="DB16" s="55">
        <v>0.55653616215788959</v>
      </c>
      <c r="DC16" s="47">
        <v>0.19900000000000001</v>
      </c>
      <c r="DD16" s="52">
        <v>2.9396782938763747E-4</v>
      </c>
      <c r="DQ16" s="47">
        <v>0.50800000000000001</v>
      </c>
      <c r="DR16" s="52">
        <v>2.9551846893028781E-4</v>
      </c>
    </row>
    <row r="17" spans="1:124">
      <c r="A17" s="33" t="s">
        <v>262</v>
      </c>
      <c r="B17" s="33" t="s">
        <v>288</v>
      </c>
      <c r="C17" s="48" t="s">
        <v>264</v>
      </c>
      <c r="D17" s="49">
        <v>41164</v>
      </c>
      <c r="E17" s="49" t="s">
        <v>265</v>
      </c>
      <c r="F17" s="35" t="s">
        <v>287</v>
      </c>
      <c r="G17" s="35" t="s">
        <v>273</v>
      </c>
      <c r="H17" s="33">
        <v>50</v>
      </c>
      <c r="I17" s="33" t="s">
        <v>270</v>
      </c>
      <c r="J17" s="33" t="s">
        <v>285</v>
      </c>
      <c r="K17" s="36">
        <v>7910300</v>
      </c>
      <c r="L17" s="36">
        <v>585932</v>
      </c>
      <c r="M17" s="37">
        <v>71.279730627496903</v>
      </c>
      <c r="N17" s="37">
        <v>-156.60052820297</v>
      </c>
      <c r="R17" s="50">
        <v>846.52139999999997</v>
      </c>
      <c r="T17" s="50">
        <v>21.652989999999999</v>
      </c>
      <c r="U17" s="50">
        <v>6.66</v>
      </c>
      <c r="AB17" s="47">
        <v>1.4219999999999999</v>
      </c>
      <c r="AC17" s="52">
        <v>3.2713806848188383E-4</v>
      </c>
      <c r="AF17" s="47">
        <v>0.74</v>
      </c>
      <c r="AG17" s="52">
        <v>4.6707594973790405E-4</v>
      </c>
      <c r="AN17" s="47">
        <v>0.43930396191694093</v>
      </c>
      <c r="AO17" s="55">
        <v>2.1164637962639444E-2</v>
      </c>
      <c r="AP17" s="50">
        <v>96.2</v>
      </c>
      <c r="AQ17" s="55">
        <v>4.6043029402303967E-2</v>
      </c>
      <c r="AV17" s="47">
        <v>265.78583936636852</v>
      </c>
      <c r="AW17" s="55">
        <v>0.77940707598921599</v>
      </c>
      <c r="AX17" s="53">
        <v>0.13</v>
      </c>
      <c r="AY17" s="52">
        <v>4.2632953877203266E-4</v>
      </c>
      <c r="BJ17" s="50">
        <v>421</v>
      </c>
      <c r="BK17" s="52">
        <v>7.513634853419781E-4</v>
      </c>
      <c r="BP17" s="51">
        <v>0.11159999999999999</v>
      </c>
      <c r="BQ17" s="55">
        <v>2.4425801763596482E-2</v>
      </c>
      <c r="BT17" s="51">
        <v>1.4999999999999999E-2</v>
      </c>
      <c r="BU17" s="52">
        <v>2.2401753462650306E-3</v>
      </c>
      <c r="BV17" s="50">
        <v>124</v>
      </c>
      <c r="BW17" s="55">
        <v>3.1688233578822715E-2</v>
      </c>
      <c r="BX17" s="54">
        <v>1.106E-3</v>
      </c>
      <c r="BY17" s="52">
        <v>2.2232212311744417E-4</v>
      </c>
      <c r="CB17" s="50">
        <v>47.4</v>
      </c>
      <c r="CC17" s="55">
        <v>3.627147651703011E-2</v>
      </c>
      <c r="CF17" s="51">
        <v>0.1416</v>
      </c>
      <c r="CG17" s="52">
        <v>3.3238262872396687E-4</v>
      </c>
      <c r="CH17" s="47"/>
      <c r="CK17" s="47"/>
      <c r="CL17" s="47"/>
      <c r="DA17" s="47">
        <v>2.6196577622354802</v>
      </c>
      <c r="DB17" s="55">
        <v>0.55653616215788959</v>
      </c>
      <c r="DC17" s="47">
        <v>0.41199999999999998</v>
      </c>
      <c r="DD17" s="52">
        <v>2.9396782938763747E-4</v>
      </c>
      <c r="DQ17" s="47">
        <v>0.13739999999999999</v>
      </c>
      <c r="DR17" s="52">
        <v>2.9551846893028781E-4</v>
      </c>
    </row>
    <row r="18" spans="1:124">
      <c r="A18" s="33" t="s">
        <v>262</v>
      </c>
      <c r="B18" s="47" t="s">
        <v>289</v>
      </c>
      <c r="C18" s="48" t="s">
        <v>264</v>
      </c>
      <c r="D18" s="49">
        <v>41164</v>
      </c>
      <c r="E18" s="49" t="s">
        <v>265</v>
      </c>
      <c r="F18" s="35" t="s">
        <v>287</v>
      </c>
      <c r="G18" s="35" t="s">
        <v>273</v>
      </c>
      <c r="H18" s="33">
        <v>45</v>
      </c>
      <c r="I18" s="33" t="s">
        <v>270</v>
      </c>
      <c r="J18" s="33" t="s">
        <v>285</v>
      </c>
      <c r="K18" s="36">
        <v>7910300</v>
      </c>
      <c r="L18" s="36">
        <v>585932</v>
      </c>
      <c r="M18" s="37">
        <v>71.279730627496903</v>
      </c>
      <c r="N18" s="37">
        <v>-156.60052820297</v>
      </c>
      <c r="R18" s="50">
        <v>882.69569999999999</v>
      </c>
      <c r="T18" s="50">
        <v>78.213480000000004</v>
      </c>
      <c r="U18" s="50">
        <v>6.49</v>
      </c>
      <c r="V18" s="50">
        <v>6</v>
      </c>
      <c r="AB18" s="47">
        <v>12.3</v>
      </c>
      <c r="AC18" s="52">
        <v>3.2713806848188383E-4</v>
      </c>
      <c r="AF18" s="47">
        <v>1.282</v>
      </c>
      <c r="AG18" s="52">
        <v>4.6707594973790405E-4</v>
      </c>
      <c r="AN18" s="47">
        <v>2.3195806268643331</v>
      </c>
      <c r="AO18" s="55">
        <v>2.1164637962639444E-2</v>
      </c>
      <c r="AP18" s="50">
        <v>106.8</v>
      </c>
      <c r="AQ18" s="55">
        <v>4.6043029402303967E-2</v>
      </c>
      <c r="AV18" s="47">
        <v>757.23890579336364</v>
      </c>
      <c r="AW18" s="55">
        <v>0.77940707598921599</v>
      </c>
      <c r="AX18" s="53">
        <v>0.16200000000000001</v>
      </c>
      <c r="AY18" s="52">
        <v>4.2632953877203266E-4</v>
      </c>
      <c r="BJ18" s="50">
        <v>465</v>
      </c>
      <c r="BK18" s="52">
        <v>7.513634853419781E-4</v>
      </c>
      <c r="BP18" s="51">
        <v>0.55800000000000005</v>
      </c>
      <c r="BQ18" s="55">
        <v>2.4425801763596482E-2</v>
      </c>
      <c r="BT18" s="51">
        <v>2.1600000000000001E-2</v>
      </c>
      <c r="BU18" s="52">
        <v>2.2401753462650306E-3</v>
      </c>
      <c r="BV18" s="50">
        <v>122</v>
      </c>
      <c r="BW18" s="55">
        <v>3.1688233578822715E-2</v>
      </c>
      <c r="BX18" s="54">
        <v>1.8260000000000001E-3</v>
      </c>
      <c r="BY18" s="52">
        <v>2.2232212311744417E-4</v>
      </c>
      <c r="CB18" s="50">
        <v>46</v>
      </c>
      <c r="CC18" s="55">
        <v>3.627147651703011E-2</v>
      </c>
      <c r="CF18" s="51">
        <v>0.19539999999999999</v>
      </c>
      <c r="CG18" s="52">
        <v>3.3238262872396687E-4</v>
      </c>
      <c r="CH18" s="47">
        <v>0.26369441398305138</v>
      </c>
      <c r="CI18" s="55">
        <v>0.42872747922642146</v>
      </c>
      <c r="CJ18" s="53">
        <v>5.9568568118771301E-2</v>
      </c>
      <c r="CK18" s="47"/>
      <c r="CL18" s="47"/>
      <c r="DA18" s="47">
        <v>0.41997849650481539</v>
      </c>
      <c r="DB18" s="55">
        <v>0.55653616215788959</v>
      </c>
      <c r="DC18" s="47">
        <v>0.442</v>
      </c>
      <c r="DD18" s="52">
        <v>2.9396782938763747E-4</v>
      </c>
      <c r="DQ18" s="47">
        <v>0.30199999999999999</v>
      </c>
      <c r="DR18" s="52">
        <v>2.9551846893028781E-4</v>
      </c>
    </row>
    <row r="19" spans="1:124">
      <c r="A19" s="33" t="s">
        <v>262</v>
      </c>
      <c r="B19" s="33" t="s">
        <v>290</v>
      </c>
      <c r="C19" s="48" t="s">
        <v>264</v>
      </c>
      <c r="D19" s="49">
        <v>41164</v>
      </c>
      <c r="E19" s="49" t="s">
        <v>265</v>
      </c>
      <c r="F19" s="35" t="s">
        <v>287</v>
      </c>
      <c r="G19" s="35" t="s">
        <v>273</v>
      </c>
      <c r="H19" s="33">
        <v>45</v>
      </c>
      <c r="I19" s="33" t="s">
        <v>270</v>
      </c>
      <c r="J19" s="33" t="s">
        <v>285</v>
      </c>
      <c r="K19" s="36">
        <v>7910300</v>
      </c>
      <c r="L19" s="36">
        <v>585932</v>
      </c>
      <c r="M19" s="37">
        <v>71.279730627496903</v>
      </c>
      <c r="N19" s="37">
        <v>-156.60052820297</v>
      </c>
      <c r="R19" s="50">
        <v>675.26850000000002</v>
      </c>
      <c r="AB19" s="47">
        <v>4.45</v>
      </c>
      <c r="AC19" s="52">
        <v>3.2713806848188383E-4</v>
      </c>
      <c r="AF19" s="47">
        <v>0.90800000000000003</v>
      </c>
      <c r="AG19" s="52">
        <v>4.6707594973790405E-4</v>
      </c>
      <c r="AL19" s="51">
        <f>8/1000</f>
        <v>8.0000000000000002E-3</v>
      </c>
      <c r="AN19" s="47"/>
      <c r="AO19" s="47"/>
      <c r="AP19" s="50">
        <v>97.6</v>
      </c>
      <c r="AQ19" s="55">
        <v>4.6043029402303967E-2</v>
      </c>
      <c r="AW19" s="47"/>
      <c r="AX19" s="53">
        <v>0.1366</v>
      </c>
      <c r="AY19" s="52">
        <v>4.2632953877203266E-4</v>
      </c>
      <c r="BJ19" s="50">
        <v>428</v>
      </c>
      <c r="BK19" s="52">
        <v>7.513634853419781E-4</v>
      </c>
      <c r="BP19" s="51">
        <v>0.33400000000000002</v>
      </c>
      <c r="BQ19" s="55">
        <v>2.4425801763596482E-2</v>
      </c>
      <c r="BT19" s="51">
        <v>1.5999999999999997E-2</v>
      </c>
      <c r="BU19" s="52">
        <v>2.2401753462650306E-3</v>
      </c>
      <c r="BV19" s="50">
        <v>121.6</v>
      </c>
      <c r="BW19" s="55">
        <v>3.1688233578822715E-2</v>
      </c>
      <c r="BX19" s="54">
        <v>1.2980000000000001E-3</v>
      </c>
      <c r="BY19" s="52">
        <v>2.2232212311744417E-4</v>
      </c>
      <c r="CB19" s="50">
        <v>46</v>
      </c>
      <c r="CC19" s="55">
        <v>3.627147651703011E-2</v>
      </c>
      <c r="CF19" s="51">
        <v>0.15559999999999999</v>
      </c>
      <c r="CG19" s="52">
        <v>3.3238262872396687E-4</v>
      </c>
      <c r="CH19" s="47"/>
      <c r="CK19" s="47"/>
      <c r="CL19" s="47"/>
      <c r="DC19" s="47">
        <v>0.42599999999999999</v>
      </c>
      <c r="DD19" s="52">
        <v>2.9396782938763747E-4</v>
      </c>
      <c r="DQ19" s="47">
        <v>0.57399999999999995</v>
      </c>
      <c r="DR19" s="52">
        <v>2.9551846893028781E-4</v>
      </c>
    </row>
    <row r="20" spans="1:124">
      <c r="A20" s="33" t="s">
        <v>262</v>
      </c>
      <c r="B20" s="47" t="s">
        <v>291</v>
      </c>
      <c r="C20" s="48" t="s">
        <v>264</v>
      </c>
      <c r="D20" s="49">
        <v>41164</v>
      </c>
      <c r="E20" s="49" t="s">
        <v>265</v>
      </c>
      <c r="F20" s="35" t="s">
        <v>266</v>
      </c>
      <c r="G20" s="35" t="s">
        <v>54</v>
      </c>
      <c r="H20" s="33">
        <v>0</v>
      </c>
      <c r="I20" s="33" t="s">
        <v>267</v>
      </c>
      <c r="J20" s="33" t="s">
        <v>285</v>
      </c>
      <c r="K20" s="36">
        <v>7910335.5870000003</v>
      </c>
      <c r="L20" s="36">
        <v>585958.48800000001</v>
      </c>
      <c r="M20" s="37">
        <v>71.280040000326693</v>
      </c>
      <c r="N20" s="37">
        <v>-156.59974999613499</v>
      </c>
      <c r="R20" s="50">
        <v>70.516980000000004</v>
      </c>
      <c r="T20" s="50">
        <v>17.596</v>
      </c>
      <c r="U20" s="50">
        <v>6.41</v>
      </c>
      <c r="V20" s="50">
        <v>5.2</v>
      </c>
      <c r="AB20" s="47">
        <v>9.43</v>
      </c>
      <c r="AC20" s="52">
        <v>3.2713806848188383E-4</v>
      </c>
      <c r="AF20" s="47">
        <v>0.71</v>
      </c>
      <c r="AG20" s="52">
        <v>4.6707594973790405E-4</v>
      </c>
      <c r="AN20" s="47"/>
      <c r="AO20" s="47"/>
      <c r="AP20" s="50">
        <v>40.200000000000003</v>
      </c>
      <c r="AQ20" s="55">
        <v>4.6043029402303967E-2</v>
      </c>
      <c r="AV20" s="47">
        <v>18.688468756286365</v>
      </c>
      <c r="AW20" s="55">
        <v>0.77940707598921599</v>
      </c>
      <c r="AX20" s="53">
        <v>3.3399999999999999E-2</v>
      </c>
      <c r="AY20" s="52">
        <v>4.2632953877203266E-4</v>
      </c>
      <c r="BJ20" s="50">
        <v>78.7</v>
      </c>
      <c r="BK20" s="52">
        <v>7.513634853419781E-4</v>
      </c>
      <c r="BP20" s="51">
        <v>5.4600000000000003E-2</v>
      </c>
      <c r="BQ20" s="55">
        <v>2.4425801763596482E-2</v>
      </c>
      <c r="BT20" s="51">
        <v>1.0199999999999999E-2</v>
      </c>
      <c r="BU20" s="52">
        <v>2.2401753462650306E-3</v>
      </c>
      <c r="BV20" s="50">
        <v>18.36</v>
      </c>
      <c r="BW20" s="55">
        <v>3.1688233578822715E-2</v>
      </c>
      <c r="BX20" s="54">
        <v>3.7599999999999998E-4</v>
      </c>
      <c r="BY20" s="52">
        <v>2.2232212311744417E-4</v>
      </c>
      <c r="CB20" s="50">
        <v>22.6</v>
      </c>
      <c r="CC20" s="55">
        <v>3.627147651703011E-2</v>
      </c>
      <c r="CF20" s="51">
        <v>6.4000000000000001E-2</v>
      </c>
      <c r="CG20" s="52">
        <v>3.3238262872396687E-4</v>
      </c>
      <c r="CH20" s="47"/>
      <c r="CK20" s="47"/>
      <c r="CL20" s="47"/>
      <c r="DA20" s="47">
        <v>0.66336450393332691</v>
      </c>
      <c r="DB20" s="55">
        <v>0.55653616215788959</v>
      </c>
      <c r="DC20" s="47">
        <v>0.15740000000000001</v>
      </c>
      <c r="DD20" s="52">
        <v>2.9396782938763747E-4</v>
      </c>
      <c r="DQ20" s="47">
        <v>0.38800000000000001</v>
      </c>
      <c r="DR20" s="52">
        <v>2.9551846893028781E-4</v>
      </c>
    </row>
    <row r="21" spans="1:124">
      <c r="A21" s="33" t="s">
        <v>262</v>
      </c>
      <c r="B21" s="33" t="s">
        <v>292</v>
      </c>
      <c r="C21" s="48" t="s">
        <v>264</v>
      </c>
      <c r="D21" s="49">
        <v>41164</v>
      </c>
      <c r="E21" s="49" t="s">
        <v>265</v>
      </c>
      <c r="F21" s="35" t="s">
        <v>266</v>
      </c>
      <c r="G21" s="35" t="s">
        <v>54</v>
      </c>
      <c r="H21" s="33">
        <v>0</v>
      </c>
      <c r="I21" s="33" t="s">
        <v>267</v>
      </c>
      <c r="J21" s="33" t="s">
        <v>285</v>
      </c>
      <c r="K21" s="36">
        <v>7910335.5870000003</v>
      </c>
      <c r="L21" s="36">
        <v>585958.48800000001</v>
      </c>
      <c r="M21" s="37">
        <v>71.280040000326693</v>
      </c>
      <c r="N21" s="37">
        <v>-156.59974999613499</v>
      </c>
      <c r="R21" s="50">
        <v>74.887169999999998</v>
      </c>
      <c r="AB21" s="47">
        <v>20.7</v>
      </c>
      <c r="AC21" s="52">
        <v>3.2713806848188383E-4</v>
      </c>
      <c r="AF21" s="47">
        <v>1.22</v>
      </c>
      <c r="AG21" s="52">
        <v>4.6707594973790405E-4</v>
      </c>
      <c r="AN21" s="47"/>
      <c r="AO21" s="47"/>
      <c r="AP21" s="50">
        <v>66</v>
      </c>
      <c r="AQ21" s="55">
        <v>4.6043029402303967E-2</v>
      </c>
      <c r="AW21" s="47"/>
      <c r="AX21" s="53">
        <v>7.0000000000000007E-2</v>
      </c>
      <c r="AY21" s="52">
        <v>4.2632953877203266E-4</v>
      </c>
      <c r="BJ21" s="50">
        <v>137</v>
      </c>
      <c r="BK21" s="52">
        <v>7.513634853419781E-4</v>
      </c>
      <c r="BP21" s="51">
        <v>0.26800000000000002</v>
      </c>
      <c r="BQ21" s="55">
        <v>2.4425801763596482E-2</v>
      </c>
      <c r="BT21" s="51">
        <v>1.1999999999999997E-2</v>
      </c>
      <c r="BU21" s="52">
        <v>2.2401753462650306E-3</v>
      </c>
      <c r="BV21" s="50">
        <v>26.6</v>
      </c>
      <c r="BW21" s="55">
        <v>3.1688233578822715E-2</v>
      </c>
      <c r="BX21" s="54">
        <v>6.7200000000000007E-4</v>
      </c>
      <c r="BY21" s="52">
        <v>2.2232212311744417E-4</v>
      </c>
      <c r="CB21" s="50">
        <v>23.4</v>
      </c>
      <c r="CC21" s="55">
        <v>3.627147651703011E-2</v>
      </c>
      <c r="CF21" s="51">
        <v>0.1426</v>
      </c>
      <c r="CG21" s="52">
        <v>3.3238262872396687E-4</v>
      </c>
      <c r="CH21" s="47"/>
      <c r="CK21" s="47"/>
      <c r="CL21" s="47"/>
      <c r="DC21" s="47">
        <v>0.28599999999999998</v>
      </c>
      <c r="DD21" s="52">
        <v>2.9396782938763747E-4</v>
      </c>
      <c r="DQ21" s="47">
        <v>0.64400000000000002</v>
      </c>
      <c r="DR21" s="52">
        <v>2.9551846893028781E-4</v>
      </c>
    </row>
    <row r="22" spans="1:124">
      <c r="A22" s="33" t="s">
        <v>262</v>
      </c>
      <c r="B22" s="47" t="s">
        <v>293</v>
      </c>
      <c r="C22" s="48" t="s">
        <v>264</v>
      </c>
      <c r="D22" s="49">
        <v>41165</v>
      </c>
      <c r="E22" s="49" t="s">
        <v>265</v>
      </c>
      <c r="F22" s="35" t="s">
        <v>266</v>
      </c>
      <c r="G22" s="35" t="s">
        <v>273</v>
      </c>
      <c r="H22" s="33">
        <v>35</v>
      </c>
      <c r="I22" s="33" t="s">
        <v>270</v>
      </c>
      <c r="J22" s="33" t="s">
        <v>294</v>
      </c>
      <c r="K22" s="36">
        <v>7910510</v>
      </c>
      <c r="L22" s="36">
        <v>585925</v>
      </c>
      <c r="M22" s="37">
        <v>71.281614313410302</v>
      </c>
      <c r="N22" s="37">
        <v>-156.600490986327</v>
      </c>
      <c r="O22" s="38"/>
      <c r="P22" s="39"/>
      <c r="Q22" s="39"/>
      <c r="R22" s="50">
        <v>291.57</v>
      </c>
      <c r="T22" s="50">
        <v>3.4754039999999997</v>
      </c>
      <c r="U22" s="50">
        <v>5.69</v>
      </c>
      <c r="V22" s="50">
        <v>6</v>
      </c>
      <c r="AB22" s="47">
        <v>2.08</v>
      </c>
      <c r="AC22" s="52">
        <v>3.2713806848188383E-4</v>
      </c>
      <c r="AF22" s="47">
        <v>0.218</v>
      </c>
      <c r="AG22" s="52">
        <v>4.6707594973790405E-4</v>
      </c>
      <c r="AN22" s="47">
        <v>0.69385031479009107</v>
      </c>
      <c r="AO22" s="55">
        <v>2.1164637962639444E-2</v>
      </c>
      <c r="AP22" s="50">
        <v>34.6</v>
      </c>
      <c r="AQ22" s="55">
        <v>4.6043029402303967E-2</v>
      </c>
      <c r="AV22" s="47">
        <v>163.92465035480092</v>
      </c>
      <c r="AW22" s="55">
        <v>0.77940707598921599</v>
      </c>
      <c r="AX22" s="53">
        <v>3.0199999999999998E-2</v>
      </c>
      <c r="AY22" s="52">
        <v>4.2632953877203266E-4</v>
      </c>
      <c r="BJ22" s="50">
        <v>103</v>
      </c>
      <c r="BK22" s="52">
        <v>7.513634853419781E-4</v>
      </c>
      <c r="BL22" s="40"/>
      <c r="BM22" s="43"/>
      <c r="BP22" s="51">
        <v>1.83E-3</v>
      </c>
      <c r="BQ22" s="55">
        <v>2.4425801763596482E-2</v>
      </c>
      <c r="BT22" s="51">
        <v>3.1999999999999984E-3</v>
      </c>
      <c r="BU22" s="52">
        <v>2.2401753462650306E-3</v>
      </c>
      <c r="BV22" s="50">
        <v>36.799999999999997</v>
      </c>
      <c r="BW22" s="55">
        <v>3.1688233578822715E-2</v>
      </c>
      <c r="BX22" s="54">
        <v>0.19260000000000002</v>
      </c>
      <c r="BY22" s="52">
        <v>2.2232212311744417E-4</v>
      </c>
      <c r="CB22" s="50">
        <v>29.2</v>
      </c>
      <c r="CC22" s="55">
        <v>3.627147651703011E-2</v>
      </c>
      <c r="CF22" s="51">
        <v>5.5599999999999997E-2</v>
      </c>
      <c r="CG22" s="52">
        <v>3.3238262872396687E-4</v>
      </c>
      <c r="CH22" s="47"/>
      <c r="CK22" s="47"/>
      <c r="CL22" s="47"/>
      <c r="DC22" s="47">
        <v>0.1694</v>
      </c>
      <c r="DD22" s="52">
        <v>2.9396782938763747E-4</v>
      </c>
      <c r="DQ22" s="47">
        <v>0.23599999999999999</v>
      </c>
      <c r="DR22" s="52">
        <v>2.9551846893028781E-4</v>
      </c>
    </row>
    <row r="23" spans="1:124">
      <c r="A23" s="33" t="s">
        <v>262</v>
      </c>
      <c r="B23" s="47" t="s">
        <v>295</v>
      </c>
      <c r="C23" s="48" t="s">
        <v>264</v>
      </c>
      <c r="D23" s="49">
        <v>41165</v>
      </c>
      <c r="E23" s="49" t="s">
        <v>265</v>
      </c>
      <c r="F23" s="35" t="s">
        <v>266</v>
      </c>
      <c r="G23" s="35" t="s">
        <v>46</v>
      </c>
      <c r="H23" s="33">
        <v>45</v>
      </c>
      <c r="I23" s="33" t="s">
        <v>270</v>
      </c>
      <c r="J23" s="33" t="s">
        <v>294</v>
      </c>
      <c r="K23" s="36">
        <v>7910508</v>
      </c>
      <c r="L23" s="36">
        <v>585922</v>
      </c>
      <c r="M23" s="37">
        <v>71.281597463797894</v>
      </c>
      <c r="N23" s="37">
        <v>-156.600576884362</v>
      </c>
      <c r="R23" s="50">
        <v>176.02134000000001</v>
      </c>
      <c r="T23" s="50">
        <v>22.791399999999999</v>
      </c>
      <c r="U23" s="50">
        <v>6.21</v>
      </c>
      <c r="V23" s="50">
        <v>5.8</v>
      </c>
      <c r="AB23" s="47">
        <v>1.59</v>
      </c>
      <c r="AC23" s="52">
        <v>3.2713806848188383E-4</v>
      </c>
      <c r="AF23" s="47">
        <v>0.13140000000000002</v>
      </c>
      <c r="AG23" s="52">
        <v>4.6707594973790405E-4</v>
      </c>
      <c r="AN23" s="47">
        <v>0.31721333608533525</v>
      </c>
      <c r="AO23" s="55">
        <v>2.1164637962639444E-2</v>
      </c>
      <c r="AP23" s="50">
        <v>18.34</v>
      </c>
      <c r="AQ23" s="55">
        <v>4.6043029402303967E-2</v>
      </c>
      <c r="AV23" s="47">
        <v>85.41288185737568</v>
      </c>
      <c r="AW23" s="55">
        <v>0.77940707598921599</v>
      </c>
      <c r="AX23" s="53">
        <v>1.3859999999999999E-2</v>
      </c>
      <c r="AY23" s="52">
        <v>4.2632953877203266E-4</v>
      </c>
      <c r="BJ23" s="50">
        <v>121</v>
      </c>
      <c r="BK23" s="52">
        <v>7.513634853419781E-4</v>
      </c>
      <c r="BP23" s="51">
        <v>1.5299999999999999E-3</v>
      </c>
      <c r="BQ23" s="55">
        <v>2.4425801763596482E-2</v>
      </c>
      <c r="BT23" s="51">
        <v>1.599999999999997E-3</v>
      </c>
      <c r="BU23" s="52">
        <v>2.2401753462650306E-3</v>
      </c>
      <c r="BV23" s="50">
        <v>14.24</v>
      </c>
      <c r="BW23" s="55">
        <v>3.1688233578822715E-2</v>
      </c>
      <c r="BX23" s="54">
        <v>0.13019999999999998</v>
      </c>
      <c r="BY23" s="52">
        <v>2.2232212311744417E-4</v>
      </c>
      <c r="CB23" s="50">
        <v>27.2</v>
      </c>
      <c r="CC23" s="55">
        <v>3.627147651703011E-2</v>
      </c>
      <c r="CF23" s="51">
        <v>4.4200000000000003E-2</v>
      </c>
      <c r="CG23" s="52">
        <v>3.3238262872396687E-4</v>
      </c>
      <c r="CH23" s="47">
        <v>0.32012322534488724</v>
      </c>
      <c r="CJ23" s="53">
        <v>7.2315836605410022E-2</v>
      </c>
      <c r="CK23" s="47"/>
      <c r="CL23" s="47"/>
      <c r="DC23" s="47">
        <v>0.10439999999999999</v>
      </c>
      <c r="DD23" s="52">
        <v>2.9396782938763747E-4</v>
      </c>
      <c r="DQ23" s="47">
        <v>1.82</v>
      </c>
      <c r="DR23" s="52">
        <v>2.9551846893028781E-4</v>
      </c>
    </row>
    <row r="24" spans="1:124">
      <c r="A24" s="33" t="s">
        <v>296</v>
      </c>
      <c r="B24" s="39" t="s">
        <v>297</v>
      </c>
      <c r="C24" s="48" t="s">
        <v>264</v>
      </c>
      <c r="D24" s="39" t="s">
        <v>298</v>
      </c>
      <c r="E24" s="39" t="s">
        <v>299</v>
      </c>
      <c r="F24" s="35" t="s">
        <v>266</v>
      </c>
      <c r="G24" s="35" t="s">
        <v>54</v>
      </c>
      <c r="H24" s="39">
        <v>20</v>
      </c>
      <c r="I24" s="33" t="s">
        <v>270</v>
      </c>
      <c r="J24" s="39" t="s">
        <v>300</v>
      </c>
      <c r="K24" s="36">
        <v>7910344.8949999996</v>
      </c>
      <c r="L24" s="36">
        <v>585384.07900000003</v>
      </c>
      <c r="M24" s="37">
        <v>71.2803269787441</v>
      </c>
      <c r="N24" s="37">
        <v>-156.615761571322</v>
      </c>
      <c r="O24" s="38">
        <v>5.0970000000000004</v>
      </c>
      <c r="P24" s="39">
        <v>28</v>
      </c>
      <c r="Q24" s="39">
        <v>9.5</v>
      </c>
      <c r="R24" s="38">
        <v>71.709328031809136</v>
      </c>
      <c r="S24" s="38"/>
      <c r="T24" s="38">
        <v>3.2236602465208741</v>
      </c>
      <c r="V24" s="38">
        <v>5.45</v>
      </c>
      <c r="W24" s="38">
        <v>36.4</v>
      </c>
      <c r="X24" s="38">
        <v>4.13</v>
      </c>
      <c r="Y24" s="38">
        <v>256.3</v>
      </c>
      <c r="Z24" s="59" t="s">
        <v>301</v>
      </c>
      <c r="AA24" s="59"/>
      <c r="AB24" s="60">
        <v>0.51200000000000001</v>
      </c>
      <c r="AC24" s="59">
        <v>2.0899999999999998E-2</v>
      </c>
      <c r="AD24" s="61">
        <v>5.1500000000000001E-3</v>
      </c>
      <c r="AE24" s="61">
        <v>3.39E-4</v>
      </c>
      <c r="AF24" s="45">
        <v>4.4700000000000004E-2</v>
      </c>
      <c r="AG24" s="59">
        <v>1.7800000000000001E-3</v>
      </c>
      <c r="AH24" s="62" t="s">
        <v>302</v>
      </c>
      <c r="AI24" s="62"/>
      <c r="AJ24" s="59" t="s">
        <v>303</v>
      </c>
      <c r="AK24" s="59"/>
      <c r="AL24" s="59" t="s">
        <v>304</v>
      </c>
      <c r="AM24" s="63"/>
      <c r="AP24" s="64">
        <v>9.56</v>
      </c>
      <c r="AQ24" s="60">
        <v>0.22800000000000001</v>
      </c>
      <c r="AR24" s="63" t="s">
        <v>305</v>
      </c>
      <c r="AS24" s="63"/>
      <c r="AT24" s="63">
        <v>1E-3</v>
      </c>
      <c r="AU24" s="63">
        <v>4.8099999999999997E-5</v>
      </c>
      <c r="AV24" s="65">
        <v>74.674984735864243</v>
      </c>
      <c r="AW24" s="66">
        <v>0.29917793039277846</v>
      </c>
      <c r="AX24" s="53">
        <v>6.45E-3</v>
      </c>
      <c r="AY24" s="67">
        <v>6.0700000000000001E-4</v>
      </c>
      <c r="AZ24" s="43">
        <v>4.6800000000000001E-3</v>
      </c>
      <c r="BA24" s="67">
        <v>9.1899999999999998E-5</v>
      </c>
      <c r="BB24" s="61" t="s">
        <v>306</v>
      </c>
      <c r="BC24" s="67"/>
      <c r="BD24" s="45"/>
      <c r="BE24" s="63"/>
      <c r="BF24" s="60" t="s">
        <v>307</v>
      </c>
      <c r="BG24" s="60"/>
      <c r="BH24" s="60">
        <v>0.21299999999999999</v>
      </c>
      <c r="BI24" s="60">
        <v>3.61E-2</v>
      </c>
      <c r="BJ24" s="64">
        <v>13.7</v>
      </c>
      <c r="BK24" s="61">
        <v>0.51100000000000001</v>
      </c>
      <c r="BL24" s="68">
        <v>1.819112716144594E-3</v>
      </c>
      <c r="BM24" s="69">
        <v>9.5930646338596853E-4</v>
      </c>
      <c r="BN24" s="59" t="s">
        <v>301</v>
      </c>
      <c r="BO24" s="59"/>
      <c r="BP24" s="51">
        <v>0.307</v>
      </c>
      <c r="BQ24" s="59">
        <v>6.2199999999999998E-3</v>
      </c>
      <c r="BR24" s="60">
        <v>0.35899999999999999</v>
      </c>
      <c r="BS24" s="60">
        <v>5.11E-2</v>
      </c>
      <c r="BT24" s="51">
        <v>1.0500000000000001E-2</v>
      </c>
      <c r="BU24" s="41">
        <v>1.2999999999999999E-3</v>
      </c>
      <c r="BV24" s="64">
        <v>11.7</v>
      </c>
      <c r="BW24" s="60">
        <v>0.58299999999999996</v>
      </c>
      <c r="BX24" s="54">
        <v>3.0499999999999999E-2</v>
      </c>
      <c r="BY24" s="63">
        <v>0.79200000000000004</v>
      </c>
      <c r="BZ24" s="63" t="s">
        <v>308</v>
      </c>
      <c r="CA24" s="63"/>
      <c r="CB24" s="64">
        <v>29</v>
      </c>
      <c r="CC24" s="64">
        <v>1.98</v>
      </c>
      <c r="CD24" s="61">
        <v>0.68500000000000005</v>
      </c>
      <c r="CE24" s="61">
        <v>0.104</v>
      </c>
      <c r="CF24" s="51">
        <v>5.7200000000000001E-2</v>
      </c>
      <c r="CG24" s="59">
        <v>3.32</v>
      </c>
      <c r="CH24" s="65" t="s">
        <v>309</v>
      </c>
      <c r="CI24" s="70" t="s">
        <v>310</v>
      </c>
      <c r="CJ24" s="69" t="s">
        <v>311</v>
      </c>
      <c r="CK24" s="71"/>
      <c r="CL24" s="71"/>
      <c r="CM24" s="65" t="s">
        <v>312</v>
      </c>
      <c r="CN24" s="68"/>
      <c r="CO24" s="61">
        <v>2.8399999999999996E-4</v>
      </c>
      <c r="CP24" s="63">
        <v>7.3800000000000005E-5</v>
      </c>
      <c r="CQ24" s="63" t="s">
        <v>313</v>
      </c>
      <c r="CR24" s="63"/>
      <c r="CS24" s="61" t="s">
        <v>307</v>
      </c>
      <c r="CT24" s="63"/>
      <c r="CU24" s="60">
        <v>4.99</v>
      </c>
      <c r="CV24" s="59">
        <v>0.26900000000000002</v>
      </c>
      <c r="CW24" s="60"/>
      <c r="CX24" s="59"/>
      <c r="CY24" s="61">
        <v>1.8500000000000001E-3</v>
      </c>
      <c r="CZ24" s="63">
        <v>1.84E-4</v>
      </c>
      <c r="DA24" s="65">
        <v>0.29934464181898318</v>
      </c>
      <c r="DB24" s="69">
        <v>1.4290721980301777E-2</v>
      </c>
      <c r="DC24" s="47">
        <v>6.6900000000000001E-2</v>
      </c>
      <c r="DD24" s="63">
        <v>3.6800000000000001E-3</v>
      </c>
      <c r="DE24" s="72">
        <v>1.1599999999999999E-5</v>
      </c>
      <c r="DF24" s="72">
        <v>8.0200000000000011E-7</v>
      </c>
      <c r="DG24" s="63" t="s">
        <v>313</v>
      </c>
      <c r="DH24" s="63"/>
      <c r="DI24" s="63">
        <v>3.4899999999999997E-4</v>
      </c>
      <c r="DJ24" s="63">
        <v>2.69E-5</v>
      </c>
      <c r="DK24" s="63">
        <v>7.3899999999999994E-5</v>
      </c>
      <c r="DL24" s="63">
        <v>1.66E-5</v>
      </c>
      <c r="DM24" s="63">
        <v>3.6099999999999999E-3</v>
      </c>
      <c r="DN24" s="63">
        <v>1.3700000000000002E-4</v>
      </c>
      <c r="DO24" s="45" t="s">
        <v>314</v>
      </c>
      <c r="DP24" s="45"/>
      <c r="DQ24" s="47">
        <v>3.3100000000000004E-2</v>
      </c>
      <c r="DR24" s="73">
        <v>4.5199999999999996</v>
      </c>
      <c r="DS24" s="45">
        <v>1.3</v>
      </c>
      <c r="DT24" s="45">
        <v>0.14299999999999999</v>
      </c>
    </row>
    <row r="25" spans="1:124">
      <c r="A25" s="33" t="s">
        <v>296</v>
      </c>
      <c r="B25" s="39" t="s">
        <v>315</v>
      </c>
      <c r="C25" s="48" t="s">
        <v>264</v>
      </c>
      <c r="D25" s="39" t="s">
        <v>298</v>
      </c>
      <c r="E25" s="39" t="s">
        <v>299</v>
      </c>
      <c r="F25" s="35" t="s">
        <v>266</v>
      </c>
      <c r="G25" s="35" t="s">
        <v>54</v>
      </c>
      <c r="H25" s="39">
        <v>10</v>
      </c>
      <c r="I25" s="33" t="s">
        <v>316</v>
      </c>
      <c r="J25" s="39" t="s">
        <v>300</v>
      </c>
      <c r="K25" s="36">
        <v>7910345.3360000001</v>
      </c>
      <c r="L25" s="36">
        <v>585385.88399999996</v>
      </c>
      <c r="M25" s="37">
        <v>71.280330291662494</v>
      </c>
      <c r="N25" s="37">
        <v>-156.61571073915499</v>
      </c>
      <c r="O25" s="38">
        <v>4.8890000000000002</v>
      </c>
      <c r="P25" s="39">
        <v>29</v>
      </c>
      <c r="Q25" s="39">
        <v>6.6</v>
      </c>
      <c r="R25" s="38">
        <v>49.58345908264296</v>
      </c>
      <c r="S25" s="38"/>
      <c r="T25" s="38">
        <v>12.422744877753082</v>
      </c>
      <c r="V25" s="38">
        <v>6.1</v>
      </c>
      <c r="W25" s="38">
        <v>10.1</v>
      </c>
      <c r="X25" s="38">
        <v>1.18</v>
      </c>
      <c r="Y25" s="38">
        <v>370.7</v>
      </c>
      <c r="Z25" s="59" t="s">
        <v>317</v>
      </c>
      <c r="AA25" s="59"/>
      <c r="AB25" s="60">
        <v>0.14799999999999999</v>
      </c>
      <c r="AC25" s="59">
        <v>7.1500000000000001E-3</v>
      </c>
      <c r="AD25" s="61">
        <v>2.6199999999999999E-3</v>
      </c>
      <c r="AE25" s="61">
        <v>2.0899999999999998E-4</v>
      </c>
      <c r="AF25" s="45">
        <v>7.3099999999999998E-2</v>
      </c>
      <c r="AG25" s="59">
        <v>3.32E-3</v>
      </c>
      <c r="AH25" s="62" t="s">
        <v>302</v>
      </c>
      <c r="AI25" s="62"/>
      <c r="AJ25" s="59" t="s">
        <v>303</v>
      </c>
      <c r="AK25" s="59"/>
      <c r="AL25" s="59" t="s">
        <v>304</v>
      </c>
      <c r="AM25" s="63"/>
      <c r="AP25" s="64">
        <v>14.9</v>
      </c>
      <c r="AQ25" s="60">
        <v>0.38500000000000001</v>
      </c>
      <c r="AR25" s="63" t="s">
        <v>305</v>
      </c>
      <c r="AS25" s="63"/>
      <c r="AT25" s="63">
        <v>2.5300000000000002E-4</v>
      </c>
      <c r="AU25" s="63">
        <v>3.4900000000000001E-5</v>
      </c>
      <c r="AV25" s="65">
        <v>95.257154577200282</v>
      </c>
      <c r="AW25" s="66">
        <v>1.0539397303993325</v>
      </c>
      <c r="AX25" s="53">
        <v>4.3600000000000002E-3</v>
      </c>
      <c r="AY25" s="67">
        <v>2.1699999999999999E-4</v>
      </c>
      <c r="AZ25" s="43">
        <v>8.3000000000000001E-4</v>
      </c>
      <c r="BA25" s="67">
        <v>3.5200000000000002E-5</v>
      </c>
      <c r="BB25" s="61" t="s">
        <v>318</v>
      </c>
      <c r="BC25" s="67"/>
      <c r="BD25" s="45"/>
      <c r="BE25" s="63"/>
      <c r="BF25" s="60" t="s">
        <v>307</v>
      </c>
      <c r="BG25" s="60"/>
      <c r="BH25" s="60">
        <v>6.2399999999999997E-2</v>
      </c>
      <c r="BI25" s="60">
        <v>1.5900000000000001E-2</v>
      </c>
      <c r="BJ25" s="64">
        <v>24.9</v>
      </c>
      <c r="BK25" s="61">
        <v>0.87</v>
      </c>
      <c r="BL25" s="68">
        <v>1.8393166290978391E-3</v>
      </c>
      <c r="BM25" s="69">
        <v>9.9268925106973591E-4</v>
      </c>
      <c r="BN25" s="59" t="s">
        <v>301</v>
      </c>
      <c r="BO25" s="59"/>
      <c r="BP25" s="51">
        <v>0.23100000000000001</v>
      </c>
      <c r="BQ25" s="59">
        <v>1.6200000000000001E-3</v>
      </c>
      <c r="BR25" s="60">
        <v>0.106</v>
      </c>
      <c r="BS25" s="60">
        <v>9.4699999999999993E-3</v>
      </c>
      <c r="BT25" s="51">
        <v>8.7400000000000012E-3</v>
      </c>
      <c r="BU25" s="41">
        <v>8.0000000000000004E-4</v>
      </c>
      <c r="BV25" s="64">
        <v>17.600000000000001</v>
      </c>
      <c r="BW25" s="60">
        <v>0.68400000000000005</v>
      </c>
      <c r="BX25" s="54">
        <v>0.1</v>
      </c>
      <c r="BY25" s="63">
        <v>1.4</v>
      </c>
      <c r="BZ25" s="63" t="s">
        <v>308</v>
      </c>
      <c r="CA25" s="63"/>
      <c r="CB25" s="64">
        <v>41.5</v>
      </c>
      <c r="CC25" s="64">
        <v>1.94</v>
      </c>
      <c r="CD25" s="61">
        <v>0.156</v>
      </c>
      <c r="CE25" s="61">
        <v>3.6700000000000003E-2</v>
      </c>
      <c r="CF25" s="51">
        <v>6.9299999999999995E-3</v>
      </c>
      <c r="CG25" s="59">
        <v>0.28100000000000003</v>
      </c>
      <c r="CH25" s="65">
        <v>0.20585407971774297</v>
      </c>
      <c r="CI25" s="69">
        <v>1.9098853934145863E-3</v>
      </c>
      <c r="CJ25" s="69">
        <v>4.6502436608238135E-2</v>
      </c>
      <c r="CK25" s="65"/>
      <c r="CL25" s="65"/>
      <c r="CM25" s="65" t="s">
        <v>312</v>
      </c>
      <c r="CN25" s="68"/>
      <c r="CO25" s="61">
        <v>7.3099999999999999E-4</v>
      </c>
      <c r="CP25" s="63">
        <v>5.91E-5</v>
      </c>
      <c r="CQ25" s="63" t="s">
        <v>313</v>
      </c>
      <c r="CR25" s="63"/>
      <c r="CS25" s="61" t="s">
        <v>307</v>
      </c>
      <c r="CT25" s="63"/>
      <c r="CU25" s="60">
        <v>4.3600000000000003</v>
      </c>
      <c r="CV25" s="59">
        <v>0.17399999999999999</v>
      </c>
      <c r="CW25" s="60"/>
      <c r="CX25" s="59"/>
      <c r="CY25" s="61">
        <v>2.0699999999999999E-4</v>
      </c>
      <c r="CZ25" s="63">
        <v>4.3800000000000001E-5</v>
      </c>
      <c r="DA25" s="65">
        <v>0.4365273535958934</v>
      </c>
      <c r="DB25" s="69">
        <v>1.0629648095810628E-3</v>
      </c>
      <c r="DC25" s="47">
        <v>0.104</v>
      </c>
      <c r="DD25" s="63">
        <v>3.32E-3</v>
      </c>
      <c r="DE25" s="72">
        <v>4.2000000000000004E-6</v>
      </c>
      <c r="DF25" s="72">
        <v>5.8599999999999998E-7</v>
      </c>
      <c r="DG25" s="63" t="s">
        <v>313</v>
      </c>
      <c r="DH25" s="63"/>
      <c r="DI25" s="63">
        <v>5.1100000000000002E-5</v>
      </c>
      <c r="DJ25" s="63">
        <v>7.6199999999999999E-6</v>
      </c>
      <c r="DK25" s="63" t="s">
        <v>319</v>
      </c>
      <c r="DL25" s="63"/>
      <c r="DM25" s="63">
        <v>7.2300000000000001E-4</v>
      </c>
      <c r="DN25" s="63">
        <v>2.7799999999999998E-5</v>
      </c>
      <c r="DO25" s="45" t="s">
        <v>314</v>
      </c>
      <c r="DP25" s="45"/>
      <c r="DQ25" s="47">
        <v>2.07E-2</v>
      </c>
      <c r="DR25" s="73">
        <v>1.72</v>
      </c>
      <c r="DS25" s="45">
        <v>0.437</v>
      </c>
      <c r="DT25" s="45">
        <v>5.1400000000000001E-2</v>
      </c>
    </row>
    <row r="26" spans="1:124">
      <c r="A26" s="33" t="s">
        <v>296</v>
      </c>
      <c r="B26" s="39" t="s">
        <v>320</v>
      </c>
      <c r="C26" s="48" t="s">
        <v>264</v>
      </c>
      <c r="D26" s="39" t="s">
        <v>298</v>
      </c>
      <c r="E26" s="39" t="s">
        <v>299</v>
      </c>
      <c r="F26" s="35" t="s">
        <v>266</v>
      </c>
      <c r="G26" s="35" t="s">
        <v>54</v>
      </c>
      <c r="H26" s="39">
        <v>20</v>
      </c>
      <c r="I26" s="74" t="s">
        <v>270</v>
      </c>
      <c r="J26" s="39" t="s">
        <v>300</v>
      </c>
      <c r="K26" s="36">
        <v>7910345.3360000001</v>
      </c>
      <c r="L26" s="36">
        <v>585385.88399999996</v>
      </c>
      <c r="M26" s="37">
        <v>71.280330291662494</v>
      </c>
      <c r="N26" s="37">
        <v>-156.61571073915499</v>
      </c>
      <c r="O26" s="38"/>
      <c r="P26" s="39"/>
      <c r="Q26" s="39">
        <v>5.0999999999999996</v>
      </c>
      <c r="R26" s="38">
        <v>78.311107479446562</v>
      </c>
      <c r="S26" s="38"/>
      <c r="T26" s="38">
        <v>9.1192033487066375</v>
      </c>
      <c r="V26" s="38">
        <v>5.94</v>
      </c>
      <c r="W26" s="38">
        <v>8.1</v>
      </c>
      <c r="X26" s="38">
        <v>0.92</v>
      </c>
      <c r="Y26" s="38">
        <v>348.8</v>
      </c>
      <c r="Z26" s="59" t="s">
        <v>301</v>
      </c>
      <c r="AA26" s="59"/>
      <c r="AB26" s="60">
        <v>0.40799999999999997</v>
      </c>
      <c r="AC26" s="59">
        <v>2.0399999999999998E-2</v>
      </c>
      <c r="AD26" s="61">
        <v>6.4000000000000003E-3</v>
      </c>
      <c r="AE26" s="61">
        <v>5.1699999999999999E-4</v>
      </c>
      <c r="AF26" s="45">
        <v>9.6500000000000002E-2</v>
      </c>
      <c r="AG26" s="59">
        <v>6.13E-3</v>
      </c>
      <c r="AH26" s="62" t="s">
        <v>321</v>
      </c>
      <c r="AI26" s="62"/>
      <c r="AJ26" s="59">
        <v>4.8399999999999999E-2</v>
      </c>
      <c r="AK26" s="59">
        <v>4.3899999999999998E-3</v>
      </c>
      <c r="AL26" s="59" t="s">
        <v>307</v>
      </c>
      <c r="AM26" s="63"/>
      <c r="AP26" s="64">
        <v>17.100000000000001</v>
      </c>
      <c r="AQ26" s="60">
        <v>0.21</v>
      </c>
      <c r="AR26" s="63" t="s">
        <v>305</v>
      </c>
      <c r="AS26" s="63"/>
      <c r="AT26" s="63">
        <v>1.0500000000000002E-3</v>
      </c>
      <c r="AU26" s="63">
        <v>9.6699999999999992E-5</v>
      </c>
      <c r="AV26" s="65">
        <v>99.974636581557732</v>
      </c>
      <c r="AW26" s="66">
        <v>1.126841401762938</v>
      </c>
      <c r="AX26" s="53">
        <v>5.1900000000000002E-3</v>
      </c>
      <c r="AY26" s="67">
        <v>1.16E-4</v>
      </c>
      <c r="AZ26" s="43">
        <v>1.0300000000000001E-3</v>
      </c>
      <c r="BA26" s="67">
        <v>8.8400000000000007E-5</v>
      </c>
      <c r="BB26" s="61" t="s">
        <v>306</v>
      </c>
      <c r="BC26" s="67"/>
      <c r="BD26" s="45"/>
      <c r="BE26" s="63"/>
      <c r="BF26" s="60">
        <v>7.9799999999999996E-2</v>
      </c>
      <c r="BG26" s="60">
        <v>1.8100000000000002E-2</v>
      </c>
      <c r="BH26" s="60">
        <v>0.17100000000000001</v>
      </c>
      <c r="BI26" s="60">
        <v>3.04E-2</v>
      </c>
      <c r="BJ26" s="64">
        <v>36.1</v>
      </c>
      <c r="BK26" s="61">
        <v>0.80100000000000005</v>
      </c>
      <c r="BL26" s="68"/>
      <c r="BM26" s="70"/>
      <c r="BN26" s="59" t="s">
        <v>301</v>
      </c>
      <c r="BO26" s="59"/>
      <c r="BP26" s="51">
        <v>3.8200000000000005E-2</v>
      </c>
      <c r="BQ26" s="59">
        <v>3.7200000000000002E-3</v>
      </c>
      <c r="BR26" s="60">
        <v>0.41599999999999998</v>
      </c>
      <c r="BS26" s="60">
        <v>1.9E-2</v>
      </c>
      <c r="BT26" s="51">
        <v>8.6099999999999996E-3</v>
      </c>
      <c r="BU26" s="41">
        <v>1.1000000000000001E-3</v>
      </c>
      <c r="BV26" s="64">
        <v>18.899999999999999</v>
      </c>
      <c r="BW26" s="60">
        <v>0.39100000000000001</v>
      </c>
      <c r="BX26" s="54">
        <v>9.1700000000000004E-2</v>
      </c>
      <c r="BY26" s="63">
        <v>2.2799999999999998</v>
      </c>
      <c r="BZ26" s="63" t="s">
        <v>308</v>
      </c>
      <c r="CA26" s="63"/>
      <c r="CB26" s="64">
        <v>42.4</v>
      </c>
      <c r="CC26" s="64">
        <v>2.2000000000000002</v>
      </c>
      <c r="CD26" s="61">
        <v>0.74099999999999999</v>
      </c>
      <c r="CE26" s="61">
        <v>7.8799999999999995E-2</v>
      </c>
      <c r="CF26" s="51">
        <v>8.3599999999999994E-3</v>
      </c>
      <c r="CG26" s="59">
        <v>0.71599999999999997</v>
      </c>
      <c r="CH26" s="65">
        <v>8.6441727331712667E-2</v>
      </c>
      <c r="CI26" s="69">
        <v>4.9888442819549508E-3</v>
      </c>
      <c r="CJ26" s="69">
        <v>1.9527186204233892E-2</v>
      </c>
      <c r="CK26" s="65"/>
      <c r="CL26" s="65"/>
      <c r="CM26" s="65" t="s">
        <v>312</v>
      </c>
      <c r="CN26" s="68"/>
      <c r="CO26" s="61">
        <v>5.1900000000000004E-4</v>
      </c>
      <c r="CP26" s="63">
        <v>7.8200000000000003E-5</v>
      </c>
      <c r="CQ26" s="63" t="s">
        <v>313</v>
      </c>
      <c r="CR26" s="63"/>
      <c r="CS26" s="61" t="s">
        <v>307</v>
      </c>
      <c r="CT26" s="63"/>
      <c r="CU26" s="60">
        <v>4.8499999999999996</v>
      </c>
      <c r="CV26" s="59">
        <v>0.26200000000000001</v>
      </c>
      <c r="CW26" s="60"/>
      <c r="CX26" s="59"/>
      <c r="CY26" s="61" t="s">
        <v>313</v>
      </c>
      <c r="CZ26" s="63"/>
      <c r="DA26" s="65">
        <v>0.35757375816334902</v>
      </c>
      <c r="DB26" s="69">
        <v>8.6433578120575436E-3</v>
      </c>
      <c r="DC26" s="47">
        <v>0.115</v>
      </c>
      <c r="DD26" s="63">
        <v>2.8900000000000002E-3</v>
      </c>
      <c r="DE26" s="72">
        <v>8.2699999999999987E-6</v>
      </c>
      <c r="DF26" s="72">
        <v>9.5599999999999983E-7</v>
      </c>
      <c r="DG26" s="63" t="s">
        <v>305</v>
      </c>
      <c r="DH26" s="63"/>
      <c r="DI26" s="63">
        <v>1.46E-4</v>
      </c>
      <c r="DJ26" s="63">
        <v>1.4100000000000001E-5</v>
      </c>
      <c r="DK26" s="63" t="s">
        <v>322</v>
      </c>
      <c r="DL26" s="63"/>
      <c r="DM26" s="63">
        <v>2.98E-3</v>
      </c>
      <c r="DN26" s="63">
        <v>1.4999999999999999E-4</v>
      </c>
      <c r="DO26" s="45" t="s">
        <v>323</v>
      </c>
      <c r="DP26" s="45"/>
      <c r="DQ26" s="47"/>
      <c r="DR26" s="73"/>
      <c r="DS26" s="45">
        <v>0.77700000000000002</v>
      </c>
      <c r="DT26" s="45">
        <v>5.4600000000000003E-2</v>
      </c>
    </row>
    <row r="27" spans="1:124">
      <c r="A27" s="33" t="s">
        <v>296</v>
      </c>
      <c r="B27" s="39" t="s">
        <v>324</v>
      </c>
      <c r="C27" s="48" t="s">
        <v>264</v>
      </c>
      <c r="D27" s="39" t="s">
        <v>298</v>
      </c>
      <c r="E27" s="39" t="s">
        <v>299</v>
      </c>
      <c r="F27" s="35" t="s">
        <v>266</v>
      </c>
      <c r="G27" s="35" t="s">
        <v>54</v>
      </c>
      <c r="H27" s="39">
        <v>10</v>
      </c>
      <c r="I27" s="33" t="s">
        <v>316</v>
      </c>
      <c r="J27" s="39" t="s">
        <v>300</v>
      </c>
      <c r="K27" s="36">
        <v>7910345.6119999997</v>
      </c>
      <c r="L27" s="36">
        <v>585387.57700000005</v>
      </c>
      <c r="M27" s="37">
        <v>71.280332166033801</v>
      </c>
      <c r="N27" s="37">
        <v>-156.61566321250001</v>
      </c>
      <c r="O27" s="38">
        <v>4.8689999999999998</v>
      </c>
      <c r="P27" s="39">
        <v>30</v>
      </c>
      <c r="Q27" s="39">
        <v>7</v>
      </c>
      <c r="R27" s="38">
        <v>47.67724860313816</v>
      </c>
      <c r="S27" s="38"/>
      <c r="T27" s="38">
        <v>8.1449278224263306</v>
      </c>
      <c r="V27" s="38">
        <v>5.95</v>
      </c>
      <c r="W27" s="38">
        <v>18.8</v>
      </c>
      <c r="X27" s="38">
        <v>2.39</v>
      </c>
      <c r="Y27" s="38">
        <v>286.39999999999998</v>
      </c>
      <c r="Z27" s="59">
        <v>3.7600000000000001E-2</v>
      </c>
      <c r="AA27" s="59">
        <v>8.7500000000000008E-3</v>
      </c>
      <c r="AB27" s="60">
        <v>0.14799999999999999</v>
      </c>
      <c r="AC27" s="59">
        <v>3.81E-3</v>
      </c>
      <c r="AD27" s="61">
        <v>4.8600000000000006E-3</v>
      </c>
      <c r="AE27" s="61">
        <v>1.7999999999999998E-4</v>
      </c>
      <c r="AF27" s="45">
        <v>5.0299999999999997E-2</v>
      </c>
      <c r="AG27" s="59">
        <v>4.4299999999999999E-3</v>
      </c>
      <c r="AH27" s="62" t="s">
        <v>302</v>
      </c>
      <c r="AI27" s="62"/>
      <c r="AJ27" s="59" t="s">
        <v>303</v>
      </c>
      <c r="AK27" s="59"/>
      <c r="AL27" s="59">
        <v>4.3499999999999997E-3</v>
      </c>
      <c r="AM27" s="63">
        <v>4.95E-4</v>
      </c>
      <c r="AP27" s="64">
        <v>10.6</v>
      </c>
      <c r="AQ27" s="60">
        <v>0.27500000000000002</v>
      </c>
      <c r="AR27" s="63" t="s">
        <v>305</v>
      </c>
      <c r="AS27" s="63"/>
      <c r="AT27" s="63">
        <v>1.7299999999999998E-4</v>
      </c>
      <c r="AU27" s="63">
        <v>1.84E-5</v>
      </c>
      <c r="AV27" s="65">
        <v>93.689365203427585</v>
      </c>
      <c r="AW27" s="66">
        <v>0.20891791595611653</v>
      </c>
      <c r="AX27" s="53">
        <v>2.5899999999999999E-3</v>
      </c>
      <c r="AY27" s="67">
        <v>1.15E-4</v>
      </c>
      <c r="AZ27" s="43">
        <v>3.5999999999999997E-4</v>
      </c>
      <c r="BA27" s="67">
        <v>1.9400000000000001E-5</v>
      </c>
      <c r="BB27" s="61" t="s">
        <v>306</v>
      </c>
      <c r="BC27" s="67"/>
      <c r="BD27" s="45"/>
      <c r="BE27" s="63"/>
      <c r="BF27" s="60" t="s">
        <v>307</v>
      </c>
      <c r="BG27" s="60"/>
      <c r="BH27" s="60" t="s">
        <v>325</v>
      </c>
      <c r="BI27" s="60"/>
      <c r="BJ27" s="64">
        <v>19.3</v>
      </c>
      <c r="BK27" s="61">
        <v>0.32500000000000001</v>
      </c>
      <c r="BL27" s="68"/>
      <c r="BM27" s="70"/>
      <c r="BN27" s="59" t="s">
        <v>301</v>
      </c>
      <c r="BO27" s="59"/>
      <c r="BP27" s="51">
        <v>0.25700000000000001</v>
      </c>
      <c r="BQ27" s="59">
        <v>3.7400000000000003E-3</v>
      </c>
      <c r="BR27" s="60" t="s">
        <v>326</v>
      </c>
      <c r="BS27" s="60"/>
      <c r="BT27" s="51">
        <v>8.4700000000000001E-3</v>
      </c>
      <c r="BU27" s="41">
        <v>1.1000000000000001E-3</v>
      </c>
      <c r="BV27" s="64">
        <v>14.5</v>
      </c>
      <c r="BW27" s="60">
        <v>0.49099999999999999</v>
      </c>
      <c r="BX27" s="54">
        <v>6.7699999999999996E-2</v>
      </c>
      <c r="BY27" s="63">
        <v>1.46</v>
      </c>
      <c r="BZ27" s="63" t="s">
        <v>308</v>
      </c>
      <c r="CA27" s="63"/>
      <c r="CB27" s="64">
        <v>38.9</v>
      </c>
      <c r="CC27" s="64">
        <v>1.63</v>
      </c>
      <c r="CD27" s="61" t="s">
        <v>301</v>
      </c>
      <c r="CE27" s="61"/>
      <c r="CF27" s="51">
        <v>4.8799999999999998E-3</v>
      </c>
      <c r="CG27" s="59">
        <v>0.77800000000000002</v>
      </c>
      <c r="CH27" s="65">
        <v>7.5776517749806205E-2</v>
      </c>
      <c r="CI27" s="69">
        <v>1.1339346943643554E-3</v>
      </c>
      <c r="CJ27" s="69">
        <v>1.711791535968122E-2</v>
      </c>
      <c r="CK27" s="65"/>
      <c r="CL27" s="65"/>
      <c r="CM27" s="65" t="s">
        <v>312</v>
      </c>
      <c r="CN27" s="68"/>
      <c r="CO27" s="61">
        <v>1.09E-3</v>
      </c>
      <c r="CP27" s="63">
        <v>5.1900000000000001E-5</v>
      </c>
      <c r="CQ27" s="63" t="s">
        <v>313</v>
      </c>
      <c r="CR27" s="63"/>
      <c r="CS27" s="61" t="s">
        <v>307</v>
      </c>
      <c r="CT27" s="63"/>
      <c r="CU27" s="60">
        <v>4.2300000000000004</v>
      </c>
      <c r="CV27" s="59">
        <v>0.17399999999999999</v>
      </c>
      <c r="CW27" s="60"/>
      <c r="CX27" s="59"/>
      <c r="CY27" s="61" t="s">
        <v>313</v>
      </c>
      <c r="CZ27" s="63"/>
      <c r="DA27" s="65">
        <v>0.35648484909058814</v>
      </c>
      <c r="DB27" s="69">
        <v>8.0787148024727643E-3</v>
      </c>
      <c r="DC27" s="47">
        <v>7.0000000000000007E-2</v>
      </c>
      <c r="DD27" s="63">
        <v>3.0899999999999999E-3</v>
      </c>
      <c r="DE27" s="72">
        <v>4.2300000000000002E-6</v>
      </c>
      <c r="DF27" s="72">
        <v>6.9299999999999997E-7</v>
      </c>
      <c r="DG27" s="63" t="s">
        <v>313</v>
      </c>
      <c r="DH27" s="63"/>
      <c r="DI27" s="63">
        <v>7.290000000000001E-5</v>
      </c>
      <c r="DJ27" s="63">
        <v>1.2099999999999999E-5</v>
      </c>
      <c r="DK27" s="63" t="s">
        <v>319</v>
      </c>
      <c r="DL27" s="63"/>
      <c r="DM27" s="63">
        <v>8.1999999999999998E-4</v>
      </c>
      <c r="DN27" s="63">
        <v>6.2299999999999996E-5</v>
      </c>
      <c r="DO27" s="45" t="s">
        <v>314</v>
      </c>
      <c r="DP27" s="45"/>
      <c r="DQ27" s="47"/>
      <c r="DR27" s="73"/>
      <c r="DS27" s="45">
        <v>0.48699999999999999</v>
      </c>
      <c r="DT27" s="45">
        <v>1.9400000000000001E-2</v>
      </c>
    </row>
    <row r="28" spans="1:124">
      <c r="A28" s="33" t="s">
        <v>296</v>
      </c>
      <c r="B28" s="39" t="s">
        <v>327</v>
      </c>
      <c r="C28" s="48" t="s">
        <v>264</v>
      </c>
      <c r="D28" s="39" t="s">
        <v>298</v>
      </c>
      <c r="E28" s="39" t="s">
        <v>299</v>
      </c>
      <c r="F28" s="35" t="s">
        <v>266</v>
      </c>
      <c r="G28" s="35" t="s">
        <v>54</v>
      </c>
      <c r="H28" s="39">
        <v>20</v>
      </c>
      <c r="I28" s="74" t="s">
        <v>270</v>
      </c>
      <c r="J28" s="39" t="s">
        <v>300</v>
      </c>
      <c r="K28" s="36">
        <v>7910345.6119999997</v>
      </c>
      <c r="L28" s="36">
        <v>585387.57700000005</v>
      </c>
      <c r="M28" s="37">
        <v>71.280332166033801</v>
      </c>
      <c r="N28" s="37">
        <v>-156.61566321250001</v>
      </c>
      <c r="O28" s="38"/>
      <c r="P28" s="39"/>
      <c r="Q28" s="39">
        <v>5.3</v>
      </c>
      <c r="R28" s="38">
        <v>51.140689377141712</v>
      </c>
      <c r="S28" s="38"/>
      <c r="T28" s="38">
        <v>8.9042539004233028</v>
      </c>
      <c r="V28" s="38">
        <v>5.86</v>
      </c>
      <c r="W28" s="38">
        <v>26.8</v>
      </c>
      <c r="X28" s="38">
        <v>3.32</v>
      </c>
      <c r="Y28" s="38">
        <v>280</v>
      </c>
      <c r="Z28" s="59" t="s">
        <v>301</v>
      </c>
      <c r="AA28" s="59"/>
      <c r="AB28" s="60">
        <v>0.23699999999999999</v>
      </c>
      <c r="AC28" s="59">
        <v>7.1999999999999998E-3</v>
      </c>
      <c r="AD28" s="61">
        <v>4.7099999999999998E-3</v>
      </c>
      <c r="AE28" s="61">
        <v>3.4100000000000005E-4</v>
      </c>
      <c r="AF28" s="45">
        <v>6.8699999999999997E-2</v>
      </c>
      <c r="AG28" s="59">
        <v>3.3E-3</v>
      </c>
      <c r="AH28" s="62" t="s">
        <v>302</v>
      </c>
      <c r="AI28" s="62"/>
      <c r="AJ28" s="59">
        <v>4.82E-2</v>
      </c>
      <c r="AK28" s="59">
        <v>1.0699999999999999E-2</v>
      </c>
      <c r="AL28" s="59" t="s">
        <v>307</v>
      </c>
      <c r="AM28" s="63"/>
      <c r="AP28" s="64">
        <v>12</v>
      </c>
      <c r="AQ28" s="60">
        <v>0.24399999999999999</v>
      </c>
      <c r="AR28" s="63" t="s">
        <v>305</v>
      </c>
      <c r="AS28" s="63"/>
      <c r="AT28" s="63">
        <v>3.1800000000000003E-4</v>
      </c>
      <c r="AU28" s="63">
        <v>2.16E-5</v>
      </c>
      <c r="AV28" s="65">
        <v>90.711534360405736</v>
      </c>
      <c r="AW28" s="66">
        <v>1.2107421027662112E-2</v>
      </c>
      <c r="AX28" s="53">
        <v>3.6700000000000001E-3</v>
      </c>
      <c r="AY28" s="67">
        <v>3.4699999999999998E-4</v>
      </c>
      <c r="AZ28" s="43">
        <v>5.9999999999999995E-4</v>
      </c>
      <c r="BA28" s="67">
        <v>3.93E-5</v>
      </c>
      <c r="BB28" s="61" t="s">
        <v>306</v>
      </c>
      <c r="BC28" s="67"/>
      <c r="BD28" s="45"/>
      <c r="BE28" s="63"/>
      <c r="BF28" s="60" t="s">
        <v>307</v>
      </c>
      <c r="BG28" s="60"/>
      <c r="BH28" s="60" t="s">
        <v>325</v>
      </c>
      <c r="BI28" s="60"/>
      <c r="BJ28" s="64">
        <v>13.7</v>
      </c>
      <c r="BK28" s="61">
        <v>0.22500000000000001</v>
      </c>
      <c r="BL28" s="68"/>
      <c r="BM28" s="70"/>
      <c r="BN28" s="59" t="s">
        <v>301</v>
      </c>
      <c r="BO28" s="59"/>
      <c r="BP28" s="51">
        <v>0.21</v>
      </c>
      <c r="BQ28" s="59">
        <v>7.6100000000000004E-3</v>
      </c>
      <c r="BR28" s="60">
        <v>0.13200000000000001</v>
      </c>
      <c r="BS28" s="60">
        <v>1.78E-2</v>
      </c>
      <c r="BT28" s="51">
        <v>9.3699999999999999E-3</v>
      </c>
      <c r="BU28" s="41">
        <v>8.0000000000000004E-4</v>
      </c>
      <c r="BV28" s="64">
        <v>15.5</v>
      </c>
      <c r="BW28" s="60">
        <v>0.27600000000000002</v>
      </c>
      <c r="BX28" s="54">
        <v>6.9000000000000006E-2</v>
      </c>
      <c r="BY28" s="63">
        <v>2.13</v>
      </c>
      <c r="BZ28" s="63" t="s">
        <v>308</v>
      </c>
      <c r="CA28" s="63"/>
      <c r="CB28" s="64">
        <v>39.9</v>
      </c>
      <c r="CC28" s="64">
        <v>1.44</v>
      </c>
      <c r="CD28" s="61">
        <v>0.248</v>
      </c>
      <c r="CE28" s="61">
        <v>5.1499999999999997E-2</v>
      </c>
      <c r="CF28" s="51">
        <v>6.4000000000000003E-3</v>
      </c>
      <c r="CG28" s="59">
        <v>0.67400000000000004</v>
      </c>
      <c r="CH28" s="65">
        <v>0.10752493686308295</v>
      </c>
      <c r="CI28" s="69">
        <v>7.340703123617855E-4</v>
      </c>
      <c r="CJ28" s="69">
        <v>2.4289883237370438E-2</v>
      </c>
      <c r="CK28" s="65"/>
      <c r="CL28" s="65"/>
      <c r="CM28" s="65" t="s">
        <v>312</v>
      </c>
      <c r="CN28" s="68"/>
      <c r="CO28" s="61">
        <v>8.8900000000000003E-4</v>
      </c>
      <c r="CP28" s="63">
        <v>7.6600000000000005E-5</v>
      </c>
      <c r="CQ28" s="63">
        <v>5.5999999999999999E-5</v>
      </c>
      <c r="CR28" s="63">
        <v>1.38E-5</v>
      </c>
      <c r="CS28" s="61" t="s">
        <v>307</v>
      </c>
      <c r="CT28" s="63"/>
      <c r="CU28" s="60">
        <v>5.47</v>
      </c>
      <c r="CV28" s="59">
        <v>0.14399999999999999</v>
      </c>
      <c r="CW28" s="60"/>
      <c r="CX28" s="59"/>
      <c r="CY28" s="61">
        <v>5.3700000000000004E-4</v>
      </c>
      <c r="CZ28" s="63">
        <v>8.4500000000000008E-5</v>
      </c>
      <c r="DA28" s="65">
        <v>0.32872877341992246</v>
      </c>
      <c r="DB28" s="69">
        <v>2.6041234945096369E-2</v>
      </c>
      <c r="DC28" s="47">
        <v>7.8400000000000011E-2</v>
      </c>
      <c r="DD28" s="63">
        <v>2E-3</v>
      </c>
      <c r="DE28" s="72">
        <v>6.3899999999999998E-6</v>
      </c>
      <c r="DF28" s="72">
        <v>9.6800000000000009E-7</v>
      </c>
      <c r="DG28" s="63" t="s">
        <v>313</v>
      </c>
      <c r="DH28" s="63"/>
      <c r="DI28" s="63">
        <v>1.4799999999999999E-4</v>
      </c>
      <c r="DJ28" s="63">
        <v>1.7899999999999998E-5</v>
      </c>
      <c r="DK28" s="63" t="s">
        <v>319</v>
      </c>
      <c r="DL28" s="63"/>
      <c r="DM28" s="63">
        <v>1.25E-3</v>
      </c>
      <c r="DN28" s="63">
        <v>1.34E-5</v>
      </c>
      <c r="DO28" s="45" t="s">
        <v>314</v>
      </c>
      <c r="DP28" s="45"/>
      <c r="DQ28" s="47"/>
      <c r="DR28" s="73"/>
      <c r="DS28" s="45">
        <v>0.66700000000000004</v>
      </c>
      <c r="DT28" s="45">
        <v>7.0499999999999993E-2</v>
      </c>
    </row>
    <row r="29" spans="1:124">
      <c r="A29" s="33" t="s">
        <v>296</v>
      </c>
      <c r="B29" s="39" t="s">
        <v>328</v>
      </c>
      <c r="C29" s="48" t="s">
        <v>264</v>
      </c>
      <c r="D29" s="39" t="s">
        <v>298</v>
      </c>
      <c r="E29" s="39" t="s">
        <v>299</v>
      </c>
      <c r="F29" s="35" t="s">
        <v>266</v>
      </c>
      <c r="G29" s="35" t="s">
        <v>54</v>
      </c>
      <c r="H29" s="39">
        <v>10</v>
      </c>
      <c r="I29" s="33" t="s">
        <v>316</v>
      </c>
      <c r="J29" s="39" t="s">
        <v>300</v>
      </c>
      <c r="K29" s="36">
        <v>7910346.125</v>
      </c>
      <c r="L29" s="36">
        <v>585389.201</v>
      </c>
      <c r="M29" s="37">
        <v>71.280336187858495</v>
      </c>
      <c r="N29" s="37">
        <v>-156.61561734975899</v>
      </c>
      <c r="O29" s="38">
        <v>4.8650000000000002</v>
      </c>
      <c r="P29" s="39">
        <v>30</v>
      </c>
      <c r="Q29" s="39">
        <v>8.4</v>
      </c>
      <c r="R29" s="38">
        <v>48.074751999999997</v>
      </c>
      <c r="S29" s="38"/>
      <c r="T29" s="38">
        <v>7.4003180307692311</v>
      </c>
      <c r="V29" s="38">
        <v>6</v>
      </c>
      <c r="W29" s="38">
        <v>29</v>
      </c>
      <c r="X29" s="38">
        <v>3.47</v>
      </c>
      <c r="Y29" s="38">
        <v>280</v>
      </c>
      <c r="Z29" s="59" t="s">
        <v>329</v>
      </c>
      <c r="AA29" s="59"/>
      <c r="AB29" s="60" t="s">
        <v>330</v>
      </c>
      <c r="AC29" s="59">
        <v>0</v>
      </c>
      <c r="AD29" s="61">
        <v>3.0499999999999998E-3</v>
      </c>
      <c r="AE29" s="61">
        <v>4.1299999999999996E-4</v>
      </c>
      <c r="AF29" s="45">
        <v>3.7399999999999996E-2</v>
      </c>
      <c r="AG29" s="59">
        <v>1.7800000000000001E-3</v>
      </c>
      <c r="AH29" s="62" t="s">
        <v>331</v>
      </c>
      <c r="AI29" s="62"/>
      <c r="AJ29" s="59" t="s">
        <v>301</v>
      </c>
      <c r="AK29" s="59"/>
      <c r="AL29" s="59" t="s">
        <v>314</v>
      </c>
      <c r="AM29" s="63"/>
      <c r="AP29" s="64">
        <v>7.88</v>
      </c>
      <c r="AQ29" s="60">
        <v>9.3400000000000011E-2</v>
      </c>
      <c r="AR29" s="63" t="s">
        <v>321</v>
      </c>
      <c r="AS29" s="63"/>
      <c r="AT29" s="63">
        <v>5.6100000000000008E-4</v>
      </c>
      <c r="AU29" s="63">
        <v>6.4499999999999996E-5</v>
      </c>
      <c r="AV29" s="42">
        <v>84.689939128750851</v>
      </c>
      <c r="AW29" s="66">
        <v>0.22529117482805819</v>
      </c>
      <c r="AX29" s="53">
        <v>2.6099999999999999E-3</v>
      </c>
      <c r="AY29" s="67">
        <v>2.6000000000000003E-4</v>
      </c>
      <c r="AZ29" s="43">
        <v>2.9999999999999997E-4</v>
      </c>
      <c r="BA29" s="67">
        <v>3.96E-5</v>
      </c>
      <c r="BB29" s="61" t="s">
        <v>313</v>
      </c>
      <c r="BC29" s="67"/>
      <c r="BD29" s="45"/>
      <c r="BE29" s="63"/>
      <c r="BF29" s="60" t="s">
        <v>326</v>
      </c>
      <c r="BG29" s="60"/>
      <c r="BH29" s="60" t="s">
        <v>301</v>
      </c>
      <c r="BI29" s="60"/>
      <c r="BJ29" s="64">
        <v>20.7</v>
      </c>
      <c r="BK29" s="61">
        <v>0.13200000000000001</v>
      </c>
      <c r="BL29" s="68">
        <v>1.6819388764629315E-3</v>
      </c>
      <c r="BM29" s="69">
        <v>2.0044157361680998E-3</v>
      </c>
      <c r="BN29" s="59" t="s">
        <v>332</v>
      </c>
      <c r="BO29" s="59"/>
      <c r="BP29" s="51">
        <v>0.34699999999999998</v>
      </c>
      <c r="BQ29" s="59">
        <v>5.62E-3</v>
      </c>
      <c r="BR29" s="60">
        <v>0.40300000000000002</v>
      </c>
      <c r="BS29" s="60">
        <v>9.1399999999999995E-2</v>
      </c>
      <c r="BU29" s="41">
        <v>0</v>
      </c>
      <c r="BV29" s="64">
        <v>12.1</v>
      </c>
      <c r="BW29" s="60">
        <v>0.17899999999999999</v>
      </c>
      <c r="BX29" s="54">
        <v>7.5499999999999998E-2</v>
      </c>
      <c r="BY29" s="63">
        <v>0.50800000000000001</v>
      </c>
      <c r="BZ29" s="63" t="s">
        <v>333</v>
      </c>
      <c r="CA29" s="63"/>
      <c r="CB29" s="64">
        <v>31.5</v>
      </c>
      <c r="CC29" s="64">
        <v>0.24199999999999999</v>
      </c>
      <c r="CD29" s="61" t="s">
        <v>329</v>
      </c>
      <c r="CE29" s="61"/>
      <c r="CF29" s="51">
        <v>4.9699999999999996E-3</v>
      </c>
      <c r="CG29" s="59">
        <v>0.314</v>
      </c>
      <c r="CH29" s="65">
        <v>0.1560093205331807</v>
      </c>
      <c r="CI29" s="69">
        <v>3.3373263343967055E-3</v>
      </c>
      <c r="CJ29" s="69">
        <v>3.5242505508445522E-2</v>
      </c>
      <c r="CK29" s="65"/>
      <c r="CL29" s="65"/>
      <c r="CM29" s="65" t="s">
        <v>312</v>
      </c>
      <c r="CN29" s="68"/>
      <c r="CO29" s="61">
        <v>5.8799999999999998E-4</v>
      </c>
      <c r="CP29" s="63">
        <v>7.2700000000000005E-5</v>
      </c>
      <c r="CQ29" s="63" t="s">
        <v>334</v>
      </c>
      <c r="CR29" s="63"/>
      <c r="CS29" s="61" t="s">
        <v>323</v>
      </c>
      <c r="CT29" s="63"/>
      <c r="CU29" s="60">
        <v>2.82</v>
      </c>
      <c r="CV29" s="59">
        <v>0.17</v>
      </c>
      <c r="CW29" s="60"/>
      <c r="CX29" s="59"/>
      <c r="CY29" s="61" t="s">
        <v>335</v>
      </c>
      <c r="CZ29" s="63"/>
      <c r="DA29" s="42">
        <v>0.53599382476472202</v>
      </c>
      <c r="DB29" s="69">
        <v>7.7210556447590379E-3</v>
      </c>
      <c r="DC29" s="47">
        <v>5.74E-2</v>
      </c>
      <c r="DD29" s="63">
        <v>3.0499999999999998E-3</v>
      </c>
      <c r="DE29" s="72" t="s">
        <v>336</v>
      </c>
      <c r="DF29" s="72"/>
      <c r="DG29" s="63" t="s">
        <v>334</v>
      </c>
      <c r="DH29" s="63"/>
      <c r="DI29" s="63" t="s">
        <v>333</v>
      </c>
      <c r="DJ29" s="63"/>
      <c r="DK29" s="63" t="s">
        <v>305</v>
      </c>
      <c r="DL29" s="63"/>
      <c r="DM29" s="63">
        <v>6.7000000000000002E-4</v>
      </c>
      <c r="DN29" s="63">
        <v>7.6100000000000007E-5</v>
      </c>
      <c r="DO29" s="45" t="s">
        <v>337</v>
      </c>
      <c r="DP29" s="45"/>
      <c r="DQ29" s="47"/>
      <c r="DR29" s="73"/>
      <c r="DS29" s="45">
        <v>3.57</v>
      </c>
      <c r="DT29" s="45">
        <v>0.94899999999999995</v>
      </c>
    </row>
    <row r="30" spans="1:124">
      <c r="A30" s="33" t="s">
        <v>296</v>
      </c>
      <c r="B30" s="39" t="s">
        <v>328</v>
      </c>
      <c r="C30" s="48" t="s">
        <v>264</v>
      </c>
      <c r="D30" s="39" t="s">
        <v>298</v>
      </c>
      <c r="E30" s="39" t="s">
        <v>299</v>
      </c>
      <c r="F30" s="35" t="s">
        <v>266</v>
      </c>
      <c r="G30" s="35" t="s">
        <v>54</v>
      </c>
      <c r="H30" s="39">
        <v>10</v>
      </c>
      <c r="I30" s="33" t="s">
        <v>316</v>
      </c>
      <c r="J30" s="39" t="s">
        <v>300</v>
      </c>
      <c r="K30" s="36">
        <v>7910346.125</v>
      </c>
      <c r="L30" s="36">
        <v>585389.201</v>
      </c>
      <c r="M30" s="37">
        <v>71.280336187858495</v>
      </c>
      <c r="N30" s="37">
        <v>-156.61561734975899</v>
      </c>
      <c r="O30" s="38"/>
      <c r="P30" s="39"/>
      <c r="Q30" s="39"/>
      <c r="R30" s="38"/>
      <c r="S30" s="38"/>
      <c r="T30" s="38"/>
      <c r="V30" s="38"/>
      <c r="W30" s="38"/>
      <c r="X30" s="38"/>
      <c r="Y30" s="38"/>
      <c r="Z30" s="59">
        <v>8.6400000000000005E-2</v>
      </c>
      <c r="AA30" s="59">
        <v>2.1000000000000001E-2</v>
      </c>
      <c r="AB30" s="60">
        <v>0.188</v>
      </c>
      <c r="AC30" s="59">
        <v>1.04E-2</v>
      </c>
      <c r="AD30" s="61">
        <v>4.2300000000000003E-3</v>
      </c>
      <c r="AE30" s="61">
        <v>6.4400000000000004E-4</v>
      </c>
      <c r="AF30" s="45">
        <v>4.5200000000000004E-2</v>
      </c>
      <c r="AG30" s="59">
        <v>1.72E-3</v>
      </c>
      <c r="AH30" s="62" t="s">
        <v>302</v>
      </c>
      <c r="AI30" s="62"/>
      <c r="AJ30" s="59" t="s">
        <v>303</v>
      </c>
      <c r="AK30" s="59"/>
      <c r="AL30" s="59">
        <v>8.4200000000000004E-3</v>
      </c>
      <c r="AM30" s="63">
        <v>5.1599999999999997E-4</v>
      </c>
      <c r="AP30" s="64">
        <v>9.1999999999999993</v>
      </c>
      <c r="AQ30" s="60">
        <v>0.23400000000000001</v>
      </c>
      <c r="AR30" s="63" t="s">
        <v>305</v>
      </c>
      <c r="AS30" s="63"/>
      <c r="AT30" s="63">
        <v>2.23E-4</v>
      </c>
      <c r="AU30" s="63">
        <v>2.0400000000000001E-5</v>
      </c>
      <c r="AV30" s="65"/>
      <c r="AW30" s="39"/>
      <c r="AX30" s="53">
        <v>3.0000000000000001E-3</v>
      </c>
      <c r="AY30" s="67">
        <v>1.06E-4</v>
      </c>
      <c r="AZ30" s="43">
        <v>3.8000000000000002E-4</v>
      </c>
      <c r="BA30" s="67">
        <v>2.6700000000000002E-5</v>
      </c>
      <c r="BB30" s="61" t="s">
        <v>306</v>
      </c>
      <c r="BC30" s="67"/>
      <c r="BD30" s="45"/>
      <c r="BE30" s="63"/>
      <c r="BF30" s="60" t="s">
        <v>307</v>
      </c>
      <c r="BG30" s="60"/>
      <c r="BH30" s="60" t="s">
        <v>325</v>
      </c>
      <c r="BI30" s="60"/>
      <c r="BJ30" s="64">
        <v>21.1</v>
      </c>
      <c r="BK30" s="61">
        <v>0.33</v>
      </c>
      <c r="BL30" s="68">
        <v>0</v>
      </c>
      <c r="BM30" s="43"/>
      <c r="BN30" s="59" t="s">
        <v>301</v>
      </c>
      <c r="BO30" s="59"/>
      <c r="BP30" s="51">
        <v>0.41399999999999998</v>
      </c>
      <c r="BQ30" s="59">
        <v>6.5399999999999998E-3</v>
      </c>
      <c r="BR30" s="60">
        <v>6.3899999999999998E-2</v>
      </c>
      <c r="BS30" s="60">
        <v>1.34E-2</v>
      </c>
      <c r="BT30" s="51">
        <v>7.8499999999999993E-3</v>
      </c>
      <c r="BU30" s="41">
        <v>8.0000000000000004E-4</v>
      </c>
      <c r="BV30" s="64">
        <v>14.1</v>
      </c>
      <c r="BW30" s="60">
        <v>0.59</v>
      </c>
      <c r="BX30" s="54">
        <v>9.2499999999999999E-2</v>
      </c>
      <c r="BY30" s="63">
        <v>1.07</v>
      </c>
      <c r="BZ30" s="63">
        <v>3.2400000000000001E-4</v>
      </c>
      <c r="CA30" s="63">
        <v>5.0799999999999995E-5</v>
      </c>
      <c r="CB30" s="64">
        <v>35</v>
      </c>
      <c r="CC30" s="64">
        <v>1.1599999999999999</v>
      </c>
      <c r="CD30" s="61">
        <v>0.13800000000000001</v>
      </c>
      <c r="CE30" s="61">
        <v>2.0299999999999999E-2</v>
      </c>
      <c r="CF30" s="51">
        <v>5.7499999999999999E-3</v>
      </c>
      <c r="CG30" s="59">
        <v>0.193</v>
      </c>
      <c r="CH30" s="65"/>
      <c r="CI30" s="43"/>
      <c r="CJ30" s="43"/>
      <c r="CK30" s="65"/>
      <c r="CL30" s="39"/>
      <c r="CM30" s="42"/>
      <c r="CN30" s="40"/>
      <c r="CO30" s="61">
        <v>7.0699999999999995E-4</v>
      </c>
      <c r="CP30" s="63">
        <v>2.97E-5</v>
      </c>
      <c r="CQ30" s="63">
        <v>6.4599999999999998E-4</v>
      </c>
      <c r="CR30" s="63">
        <v>1.01E-4</v>
      </c>
      <c r="CS30" s="61" t="s">
        <v>307</v>
      </c>
      <c r="CT30" s="63"/>
      <c r="CU30" s="60">
        <v>4.96</v>
      </c>
      <c r="CV30" s="59">
        <v>0.26</v>
      </c>
      <c r="CW30" s="60"/>
      <c r="CX30" s="59"/>
      <c r="CY30" s="61">
        <v>5.0900000000000001E-4</v>
      </c>
      <c r="CZ30" s="63">
        <v>9.0199999999999997E-5</v>
      </c>
      <c r="DA30" s="65"/>
      <c r="DB30" s="43"/>
      <c r="DC30" s="47">
        <v>7.1199999999999999E-2</v>
      </c>
      <c r="DD30" s="63">
        <v>1.5499999999999999E-3</v>
      </c>
      <c r="DE30" s="72">
        <v>3.5099999999999999E-6</v>
      </c>
      <c r="DF30" s="72">
        <v>6.3E-7</v>
      </c>
      <c r="DG30" s="63" t="s">
        <v>313</v>
      </c>
      <c r="DH30" s="63"/>
      <c r="DI30" s="63" t="s">
        <v>308</v>
      </c>
      <c r="DJ30" s="63"/>
      <c r="DK30" s="63" t="s">
        <v>319</v>
      </c>
      <c r="DL30" s="63"/>
      <c r="DM30" s="63">
        <v>8.9400000000000005E-4</v>
      </c>
      <c r="DN30" s="63">
        <v>2.8099999999999999E-5</v>
      </c>
      <c r="DO30" s="45" t="s">
        <v>314</v>
      </c>
      <c r="DP30" s="45"/>
      <c r="DQ30" s="47">
        <v>9.0100000000000006E-3</v>
      </c>
      <c r="DR30" s="73">
        <v>1.28</v>
      </c>
      <c r="DS30" s="45">
        <v>0.61099999999999999</v>
      </c>
      <c r="DT30" s="45">
        <v>3.7400000000000003E-2</v>
      </c>
    </row>
    <row r="31" spans="1:124">
      <c r="A31" s="33" t="s">
        <v>296</v>
      </c>
      <c r="B31" s="39" t="s">
        <v>338</v>
      </c>
      <c r="C31" s="48" t="s">
        <v>264</v>
      </c>
      <c r="D31" s="39" t="s">
        <v>298</v>
      </c>
      <c r="E31" s="39" t="s">
        <v>299</v>
      </c>
      <c r="F31" s="35" t="s">
        <v>266</v>
      </c>
      <c r="G31" s="35" t="s">
        <v>54</v>
      </c>
      <c r="H31" s="39">
        <v>20</v>
      </c>
      <c r="I31" s="74" t="s">
        <v>270</v>
      </c>
      <c r="J31" s="39" t="s">
        <v>300</v>
      </c>
      <c r="K31" s="36">
        <v>7910346.125</v>
      </c>
      <c r="L31" s="36">
        <v>585389.201</v>
      </c>
      <c r="M31" s="37">
        <v>71.280336187858495</v>
      </c>
      <c r="N31" s="37">
        <v>-156.61561734975899</v>
      </c>
      <c r="O31" s="38"/>
      <c r="P31" s="39"/>
      <c r="Q31" s="39">
        <v>5.9</v>
      </c>
      <c r="R31" s="38">
        <v>42.510791352233326</v>
      </c>
      <c r="S31" s="38"/>
      <c r="T31" s="38">
        <v>5.7210004079135235</v>
      </c>
      <c r="V31" s="38">
        <v>5.9</v>
      </c>
      <c r="W31" s="38">
        <v>29.2</v>
      </c>
      <c r="X31" s="38">
        <v>3.51</v>
      </c>
      <c r="Y31" s="38">
        <v>280.8</v>
      </c>
      <c r="Z31" s="59" t="s">
        <v>301</v>
      </c>
      <c r="AA31" s="59"/>
      <c r="AB31" s="60">
        <v>0.22600000000000001</v>
      </c>
      <c r="AC31" s="59">
        <v>1.4E-2</v>
      </c>
      <c r="AD31" s="61">
        <v>2.8300000000000001E-3</v>
      </c>
      <c r="AE31" s="61">
        <v>3.0899999999999998E-4</v>
      </c>
      <c r="AF31" s="45">
        <v>7.1900000000000006E-2</v>
      </c>
      <c r="AG31" s="59">
        <v>2.66E-3</v>
      </c>
      <c r="AH31" s="62" t="s">
        <v>302</v>
      </c>
      <c r="AI31" s="62"/>
      <c r="AJ31" s="59" t="s">
        <v>303</v>
      </c>
      <c r="AK31" s="59"/>
      <c r="AL31" s="59" t="s">
        <v>307</v>
      </c>
      <c r="AM31" s="63"/>
      <c r="AP31" s="64">
        <v>10.5</v>
      </c>
      <c r="AQ31" s="60">
        <v>0.27300000000000002</v>
      </c>
      <c r="AR31" s="63" t="s">
        <v>305</v>
      </c>
      <c r="AS31" s="63"/>
      <c r="AT31" s="63">
        <v>2.4399999999999999E-4</v>
      </c>
      <c r="AU31" s="63">
        <v>2.9799999999999999E-5</v>
      </c>
      <c r="AV31" s="65">
        <v>95.249599363050436</v>
      </c>
      <c r="AW31" s="66">
        <v>0.73261083206303657</v>
      </c>
      <c r="AX31" s="53">
        <v>3.1099999999999999E-3</v>
      </c>
      <c r="AY31" s="67">
        <v>2.9399999999999999E-4</v>
      </c>
      <c r="AZ31" s="43" t="s">
        <v>335</v>
      </c>
      <c r="BA31" s="67">
        <v>0</v>
      </c>
      <c r="BB31" s="61" t="s">
        <v>306</v>
      </c>
      <c r="BC31" s="67"/>
      <c r="BD31" s="45"/>
      <c r="BE31" s="63"/>
      <c r="BF31" s="60" t="s">
        <v>307</v>
      </c>
      <c r="BG31" s="60"/>
      <c r="BH31" s="60" t="s">
        <v>325</v>
      </c>
      <c r="BI31" s="60"/>
      <c r="BJ31" s="64">
        <v>11.7</v>
      </c>
      <c r="BK31" s="61">
        <v>0.13900000000000001</v>
      </c>
      <c r="BL31" s="68"/>
      <c r="BM31" s="70"/>
      <c r="BN31" s="59" t="s">
        <v>301</v>
      </c>
      <c r="BO31" s="59"/>
      <c r="BP31" s="51">
        <v>0.222</v>
      </c>
      <c r="BQ31" s="59">
        <v>3.0200000000000001E-3</v>
      </c>
      <c r="BR31" s="60">
        <v>9.8299999999999998E-2</v>
      </c>
      <c r="BS31" s="60">
        <v>1.4800000000000001E-2</v>
      </c>
      <c r="BT31" s="51">
        <v>8.0999999999999996E-3</v>
      </c>
      <c r="BU31" s="41">
        <v>1.1000000000000001E-3</v>
      </c>
      <c r="BV31" s="64">
        <v>17.3</v>
      </c>
      <c r="BW31" s="60">
        <v>1.05</v>
      </c>
      <c r="BX31" s="54">
        <v>7.51E-2</v>
      </c>
      <c r="BY31" s="63">
        <v>1.61</v>
      </c>
      <c r="BZ31" s="63" t="s">
        <v>308</v>
      </c>
      <c r="CA31" s="63"/>
      <c r="CB31" s="64">
        <v>34.4</v>
      </c>
      <c r="CC31" s="64">
        <v>1.07</v>
      </c>
      <c r="CD31" s="61" t="s">
        <v>301</v>
      </c>
      <c r="CE31" s="61"/>
      <c r="CF31" s="51">
        <v>5.1799999999999997E-3</v>
      </c>
      <c r="CG31" s="59">
        <v>0.18099999999999999</v>
      </c>
      <c r="CH31" s="65">
        <v>9.5311449946101759E-2</v>
      </c>
      <c r="CI31" s="69">
        <v>4.0925792049615285E-3</v>
      </c>
      <c r="CJ31" s="75">
        <v>2.1530856542824387E-2</v>
      </c>
      <c r="CK31" s="65"/>
      <c r="CL31" s="65"/>
      <c r="CM31" s="65" t="s">
        <v>312</v>
      </c>
      <c r="CN31" s="68"/>
      <c r="CO31" s="61">
        <v>3.9899999999999999E-4</v>
      </c>
      <c r="CP31" s="63">
        <v>6.3600000000000001E-5</v>
      </c>
      <c r="CQ31" s="63" t="s">
        <v>313</v>
      </c>
      <c r="CR31" s="63"/>
      <c r="CS31" s="61" t="s">
        <v>307</v>
      </c>
      <c r="CT31" s="63"/>
      <c r="CU31" s="60">
        <v>6.61</v>
      </c>
      <c r="CV31" s="59">
        <v>0.42399999999999999</v>
      </c>
      <c r="CW31" s="60"/>
      <c r="CX31" s="59"/>
      <c r="CY31" s="61" t="s">
        <v>313</v>
      </c>
      <c r="CZ31" s="63"/>
      <c r="DA31" s="65">
        <v>0.47767010360947582</v>
      </c>
      <c r="DB31" s="69">
        <v>4.8679270566964375E-2</v>
      </c>
      <c r="DC31" s="47">
        <v>8.1500000000000003E-2</v>
      </c>
      <c r="DD31" s="63">
        <v>4.8700000000000002E-3</v>
      </c>
      <c r="DE31" s="72">
        <v>5.4299999999999997E-6</v>
      </c>
      <c r="DF31" s="72">
        <v>1.1000000000000001E-6</v>
      </c>
      <c r="DG31" s="63" t="s">
        <v>313</v>
      </c>
      <c r="DH31" s="63"/>
      <c r="DI31" s="63">
        <v>4.4799999999999998E-5</v>
      </c>
      <c r="DJ31" s="63">
        <v>9.2499999999999995E-6</v>
      </c>
      <c r="DK31" s="63" t="s">
        <v>319</v>
      </c>
      <c r="DL31" s="63"/>
      <c r="DM31" s="63">
        <v>1.3600000000000001E-3</v>
      </c>
      <c r="DN31" s="63">
        <v>6.0699999999999998E-5</v>
      </c>
      <c r="DO31" s="45" t="s">
        <v>314</v>
      </c>
      <c r="DP31" s="45"/>
      <c r="DQ31" s="47"/>
      <c r="DR31" s="73"/>
      <c r="DS31" s="45">
        <v>0.46899999999999997</v>
      </c>
      <c r="DT31" s="45">
        <v>3.3599999999999998E-2</v>
      </c>
    </row>
    <row r="32" spans="1:124">
      <c r="A32" s="33" t="s">
        <v>296</v>
      </c>
      <c r="B32" s="39" t="s">
        <v>339</v>
      </c>
      <c r="C32" s="48" t="s">
        <v>264</v>
      </c>
      <c r="D32" s="39" t="s">
        <v>298</v>
      </c>
      <c r="E32" s="39" t="s">
        <v>299</v>
      </c>
      <c r="F32" s="35" t="s">
        <v>266</v>
      </c>
      <c r="G32" s="35" t="s">
        <v>54</v>
      </c>
      <c r="H32" s="39">
        <v>10</v>
      </c>
      <c r="I32" s="33" t="s">
        <v>316</v>
      </c>
      <c r="J32" s="39" t="s">
        <v>300</v>
      </c>
      <c r="K32" s="36">
        <v>7910346.716</v>
      </c>
      <c r="L32" s="36">
        <v>585390.70400000003</v>
      </c>
      <c r="M32" s="37">
        <v>71.280340951157896</v>
      </c>
      <c r="N32" s="37">
        <v>-156.61557477626599</v>
      </c>
      <c r="O32" s="38">
        <v>4.88</v>
      </c>
      <c r="P32" s="39">
        <v>28</v>
      </c>
      <c r="Q32" s="39">
        <v>9.1</v>
      </c>
      <c r="R32" s="38">
        <v>26.156657194461168</v>
      </c>
      <c r="S32" s="38"/>
      <c r="T32" s="38">
        <v>3.4428104816375678</v>
      </c>
      <c r="V32" s="38">
        <v>6.06</v>
      </c>
      <c r="W32" s="38">
        <v>30.3</v>
      </c>
      <c r="X32" s="38">
        <v>3.4</v>
      </c>
      <c r="Y32" s="38">
        <v>279.89999999999998</v>
      </c>
      <c r="Z32" s="59" t="s">
        <v>317</v>
      </c>
      <c r="AA32" s="59"/>
      <c r="AB32" s="60">
        <v>5.8200000000000002E-2</v>
      </c>
      <c r="AC32" s="59">
        <v>2.8799999999999997E-3</v>
      </c>
      <c r="AD32" s="61" t="s">
        <v>340</v>
      </c>
      <c r="AE32" s="61">
        <v>0</v>
      </c>
      <c r="AF32" s="45">
        <v>4.2500000000000003E-2</v>
      </c>
      <c r="AG32" s="59">
        <v>2.6900000000000001E-3</v>
      </c>
      <c r="AH32" s="62" t="s">
        <v>302</v>
      </c>
      <c r="AI32" s="62"/>
      <c r="AJ32" s="59" t="s">
        <v>325</v>
      </c>
      <c r="AK32" s="59"/>
      <c r="AL32" s="59">
        <v>1.0999999999999999E-2</v>
      </c>
      <c r="AM32" s="63">
        <v>5.0199999999999995E-4</v>
      </c>
      <c r="AP32" s="64">
        <v>8.68</v>
      </c>
      <c r="AQ32" s="60">
        <v>0.22700000000000001</v>
      </c>
      <c r="AR32" s="63" t="s">
        <v>305</v>
      </c>
      <c r="AS32" s="63"/>
      <c r="AT32" s="63" t="s">
        <v>341</v>
      </c>
      <c r="AU32" s="63"/>
      <c r="AV32" s="65">
        <v>105.24570461444637</v>
      </c>
      <c r="AW32" s="66">
        <v>0.59244357071977294</v>
      </c>
      <c r="AX32" s="53">
        <v>2.3999999999999998E-3</v>
      </c>
      <c r="AY32" s="67">
        <v>7.0099999999999996E-5</v>
      </c>
      <c r="AZ32" s="43">
        <v>1.6000000000000001E-4</v>
      </c>
      <c r="BA32" s="67">
        <v>4.2899999999999999E-5</v>
      </c>
      <c r="BB32" s="61" t="s">
        <v>318</v>
      </c>
      <c r="BC32" s="67"/>
      <c r="BD32" s="45"/>
      <c r="BE32" s="63"/>
      <c r="BF32" s="60" t="s">
        <v>307</v>
      </c>
      <c r="BG32" s="60"/>
      <c r="BH32" s="60" t="s">
        <v>325</v>
      </c>
      <c r="BI32" s="60"/>
      <c r="BJ32" s="64">
        <v>2.5</v>
      </c>
      <c r="BK32" s="61">
        <v>7.5200000000000003E-2</v>
      </c>
      <c r="BL32" s="68"/>
      <c r="BM32" s="70"/>
      <c r="BN32" s="59">
        <v>2.0799999999999999E-2</v>
      </c>
      <c r="BO32" s="59">
        <v>5.5500000000000002E-3</v>
      </c>
      <c r="BP32" s="51">
        <v>0.191</v>
      </c>
      <c r="BQ32" s="59">
        <v>4.5300000000000002E-3</v>
      </c>
      <c r="BR32" s="60">
        <v>1.7299999999999999E-2</v>
      </c>
      <c r="BS32" s="60">
        <v>2.9399999999999999E-3</v>
      </c>
      <c r="BT32" s="51">
        <v>9.1900000000000003E-3</v>
      </c>
      <c r="BU32" s="41">
        <v>1.6999999999999999E-3</v>
      </c>
      <c r="BV32" s="64">
        <v>11.6</v>
      </c>
      <c r="BW32" s="60">
        <v>0.45500000000000002</v>
      </c>
      <c r="BX32" s="54">
        <v>0.113</v>
      </c>
      <c r="BY32" s="63">
        <v>2.78</v>
      </c>
      <c r="BZ32" s="63" t="s">
        <v>308</v>
      </c>
      <c r="CA32" s="63"/>
      <c r="CB32" s="64">
        <v>44</v>
      </c>
      <c r="CC32" s="64">
        <v>1.46</v>
      </c>
      <c r="CD32" s="61" t="s">
        <v>317</v>
      </c>
      <c r="CE32" s="61"/>
      <c r="CF32" s="51">
        <v>2.7599999999999999E-3</v>
      </c>
      <c r="CG32" s="59">
        <v>4.8800000000000003E-2</v>
      </c>
      <c r="CH32" s="65">
        <v>6.8276845403360389E-2</v>
      </c>
      <c r="CI32" s="69">
        <v>2.0324215736542985E-3</v>
      </c>
      <c r="CJ32" s="75">
        <v>1.5423739376619111E-2</v>
      </c>
      <c r="CK32" s="65"/>
      <c r="CL32" s="65"/>
      <c r="CM32" s="65" t="s">
        <v>312</v>
      </c>
      <c r="CN32" s="68"/>
      <c r="CO32" s="61">
        <v>6.8899999999999994E-4</v>
      </c>
      <c r="CP32" s="63">
        <v>6.0400000000000004E-5</v>
      </c>
      <c r="CQ32" s="63" t="s">
        <v>313</v>
      </c>
      <c r="CR32" s="63"/>
      <c r="CS32" s="61" t="s">
        <v>307</v>
      </c>
      <c r="CT32" s="63"/>
      <c r="CU32" s="60">
        <v>2.1800000000000002</v>
      </c>
      <c r="CV32" s="59">
        <v>0.13900000000000001</v>
      </c>
      <c r="CW32" s="60"/>
      <c r="CX32" s="59"/>
      <c r="CY32" s="61" t="s">
        <v>313</v>
      </c>
      <c r="CZ32" s="63"/>
      <c r="DA32" s="65">
        <v>0.65908269851905521</v>
      </c>
      <c r="DB32" s="69">
        <v>1.7437317080267296E-3</v>
      </c>
      <c r="DC32" s="47">
        <v>6.8599999999999994E-2</v>
      </c>
      <c r="DD32" s="63">
        <v>3.0600000000000002E-3</v>
      </c>
      <c r="DE32" s="72">
        <v>2.5099999999999997E-6</v>
      </c>
      <c r="DF32" s="72">
        <v>5.8099999999999992E-7</v>
      </c>
      <c r="DG32" s="63" t="s">
        <v>313</v>
      </c>
      <c r="DH32" s="63"/>
      <c r="DI32" s="63" t="s">
        <v>337</v>
      </c>
      <c r="DJ32" s="63"/>
      <c r="DK32" s="63" t="s">
        <v>319</v>
      </c>
      <c r="DL32" s="63"/>
      <c r="DM32" s="63">
        <v>1.4999999999999999E-4</v>
      </c>
      <c r="DN32" s="63">
        <v>2.9499999999999999E-5</v>
      </c>
      <c r="DO32" s="45" t="s">
        <v>342</v>
      </c>
      <c r="DP32" s="45"/>
      <c r="DQ32" s="47">
        <v>9.4600000000000014E-3</v>
      </c>
      <c r="DR32" s="73">
        <v>2.02</v>
      </c>
      <c r="DS32" s="45">
        <v>0.32600000000000001</v>
      </c>
      <c r="DT32" s="45">
        <v>3.04E-2</v>
      </c>
    </row>
    <row r="33" spans="1:124">
      <c r="A33" s="33" t="s">
        <v>296</v>
      </c>
      <c r="B33" s="39" t="s">
        <v>343</v>
      </c>
      <c r="C33" s="48" t="s">
        <v>264</v>
      </c>
      <c r="D33" s="39" t="s">
        <v>298</v>
      </c>
      <c r="E33" s="39" t="s">
        <v>299</v>
      </c>
      <c r="F33" s="35" t="s">
        <v>266</v>
      </c>
      <c r="G33" s="35" t="s">
        <v>54</v>
      </c>
      <c r="H33" s="39">
        <v>20</v>
      </c>
      <c r="I33" s="74" t="s">
        <v>270</v>
      </c>
      <c r="J33" s="39" t="s">
        <v>300</v>
      </c>
      <c r="K33" s="36">
        <v>7910346.716</v>
      </c>
      <c r="L33" s="36">
        <v>585390.70400000003</v>
      </c>
      <c r="M33" s="37">
        <v>71.280340951157896</v>
      </c>
      <c r="N33" s="37">
        <v>-156.61557477626599</v>
      </c>
      <c r="O33" s="38"/>
      <c r="P33" s="39"/>
      <c r="Q33" s="39">
        <v>6.5</v>
      </c>
      <c r="R33" s="38">
        <v>88.004470400000002</v>
      </c>
      <c r="S33" s="38"/>
      <c r="T33" s="38">
        <v>6.4166524799999998</v>
      </c>
      <c r="V33" s="38">
        <v>5.6</v>
      </c>
      <c r="W33" s="38">
        <v>24.1</v>
      </c>
      <c r="X33" s="38">
        <v>2.92</v>
      </c>
      <c r="Y33" s="38">
        <v>298.7</v>
      </c>
      <c r="Z33" s="59" t="s">
        <v>317</v>
      </c>
      <c r="AA33" s="59"/>
      <c r="AB33" s="60">
        <v>0.51100000000000001</v>
      </c>
      <c r="AC33" s="59">
        <v>1.9899999999999998E-2</v>
      </c>
      <c r="AD33" s="61">
        <v>6.9299999999999995E-3</v>
      </c>
      <c r="AE33" s="61">
        <v>3.3500000000000001E-4</v>
      </c>
      <c r="AF33" s="45">
        <v>7.5999999999999998E-2</v>
      </c>
      <c r="AG33" s="59">
        <v>8.2899999999999998E-4</v>
      </c>
      <c r="AH33" s="62" t="s">
        <v>302</v>
      </c>
      <c r="AI33" s="62"/>
      <c r="AJ33" s="59">
        <v>4.9700000000000001E-2</v>
      </c>
      <c r="AK33" s="59">
        <v>8.4799999999999997E-3</v>
      </c>
      <c r="AL33" s="59">
        <v>2E-3</v>
      </c>
      <c r="AM33" s="63">
        <v>2.9999999999999997E-4</v>
      </c>
      <c r="AP33" s="64">
        <v>13.2</v>
      </c>
      <c r="AQ33" s="60">
        <v>0.41099999999999998</v>
      </c>
      <c r="AR33" s="63" t="s">
        <v>305</v>
      </c>
      <c r="AS33" s="63"/>
      <c r="AT33" s="63">
        <v>9.1600000000000004E-4</v>
      </c>
      <c r="AU33" s="63">
        <v>6.5199999999999999E-5</v>
      </c>
      <c r="AV33" s="65">
        <v>109.06627870451554</v>
      </c>
      <c r="AW33" s="66">
        <v>0.57102086890331472</v>
      </c>
      <c r="AX33" s="53">
        <v>4.9400000000000008E-3</v>
      </c>
      <c r="AY33" s="67">
        <v>3.3500000000000001E-4</v>
      </c>
      <c r="AZ33" s="43">
        <v>1.0400000000000001E-3</v>
      </c>
      <c r="BA33" s="67">
        <v>1.16E-4</v>
      </c>
      <c r="BB33" s="61" t="s">
        <v>318</v>
      </c>
      <c r="BC33" s="67"/>
      <c r="BD33" s="45"/>
      <c r="BE33" s="63"/>
      <c r="BF33" s="60">
        <v>6.9800000000000001E-2</v>
      </c>
      <c r="BG33" s="60">
        <v>1.49E-2</v>
      </c>
      <c r="BH33" s="60">
        <v>0.128</v>
      </c>
      <c r="BI33" s="60">
        <v>2.6599999999999999E-2</v>
      </c>
      <c r="BJ33" s="64">
        <v>21.2</v>
      </c>
      <c r="BK33" s="61">
        <v>0.34799999999999998</v>
      </c>
      <c r="BL33" s="68"/>
      <c r="BM33" s="70"/>
      <c r="BN33" s="59" t="s">
        <v>301</v>
      </c>
      <c r="BO33" s="59"/>
      <c r="BP33" s="51">
        <v>4.3999999999999997E-2</v>
      </c>
      <c r="BQ33" s="59">
        <v>6.94E-3</v>
      </c>
      <c r="BR33" s="60">
        <v>0.34799999999999998</v>
      </c>
      <c r="BS33" s="60">
        <v>3.2000000000000001E-2</v>
      </c>
      <c r="BT33" s="51">
        <v>1.1800000000000001E-2</v>
      </c>
      <c r="BU33" s="41">
        <v>1.1000000000000001E-3</v>
      </c>
      <c r="BV33" s="64">
        <v>17.2</v>
      </c>
      <c r="BW33" s="60">
        <v>1.75</v>
      </c>
      <c r="BX33" s="54">
        <v>6.1799999999999994E-2</v>
      </c>
      <c r="BY33" s="63">
        <v>1.83</v>
      </c>
      <c r="BZ33" s="63">
        <v>2.1599999999999999E-4</v>
      </c>
      <c r="CA33" s="63">
        <v>3.5999999999999994E-5</v>
      </c>
      <c r="CB33" s="64">
        <v>49.5</v>
      </c>
      <c r="CC33" s="64">
        <v>2.04</v>
      </c>
      <c r="CD33" s="61">
        <v>0.59599999999999997</v>
      </c>
      <c r="CE33" s="61">
        <v>0.14599999999999999</v>
      </c>
      <c r="CF33" s="51">
        <v>8.3599999999999994E-3</v>
      </c>
      <c r="CG33" s="59">
        <v>0.52400000000000002</v>
      </c>
      <c r="CH33" s="65">
        <v>8.5289954823214345E-2</v>
      </c>
      <c r="CI33" s="69">
        <v>1.0313235681989226E-3</v>
      </c>
      <c r="CJ33" s="75">
        <v>1.9267000794564119E-2</v>
      </c>
      <c r="CK33" s="65"/>
      <c r="CL33" s="65"/>
      <c r="CM33" s="65" t="s">
        <v>312</v>
      </c>
      <c r="CN33" s="68"/>
      <c r="CO33" s="61">
        <v>2.9999999999999997E-4</v>
      </c>
      <c r="CP33" s="63">
        <v>3.6900000000000002E-5</v>
      </c>
      <c r="CQ33" s="63" t="s">
        <v>313</v>
      </c>
      <c r="CR33" s="63"/>
      <c r="CS33" s="61" t="s">
        <v>307</v>
      </c>
      <c r="CT33" s="63"/>
      <c r="CU33" s="60">
        <v>4.09</v>
      </c>
      <c r="CV33" s="59">
        <v>0.371</v>
      </c>
      <c r="CW33" s="60"/>
      <c r="CX33" s="59"/>
      <c r="CY33" s="61" t="s">
        <v>313</v>
      </c>
      <c r="CZ33" s="63"/>
      <c r="DA33" s="65">
        <v>0.34271353404490068</v>
      </c>
      <c r="DB33" s="69">
        <v>2.3215809065029243E-2</v>
      </c>
      <c r="DC33" s="47">
        <v>8.4199999999999997E-2</v>
      </c>
      <c r="DD33" s="63">
        <v>5.2500000000000003E-3</v>
      </c>
      <c r="DE33" s="72">
        <v>8.1799999999999996E-6</v>
      </c>
      <c r="DF33" s="72">
        <v>6.7899999999999998E-7</v>
      </c>
      <c r="DG33" s="63" t="s">
        <v>313</v>
      </c>
      <c r="DH33" s="63"/>
      <c r="DI33" s="63">
        <v>1.3100000000000001E-4</v>
      </c>
      <c r="DJ33" s="63">
        <v>2.51E-5</v>
      </c>
      <c r="DK33" s="63" t="s">
        <v>319</v>
      </c>
      <c r="DL33" s="63"/>
      <c r="DM33" s="63">
        <v>3.2299999999999998E-3</v>
      </c>
      <c r="DN33" s="63">
        <v>1.0499999999999999E-4</v>
      </c>
      <c r="DO33" s="45">
        <v>6.3799999999999996E-2</v>
      </c>
      <c r="DP33" s="45">
        <v>1.47E-2</v>
      </c>
      <c r="DQ33" s="47"/>
      <c r="DR33" s="73"/>
      <c r="DS33" s="45">
        <v>0.70399999999999996</v>
      </c>
      <c r="DT33" s="45">
        <v>3.0300000000000001E-2</v>
      </c>
    </row>
    <row r="34" spans="1:124">
      <c r="A34" s="33" t="s">
        <v>296</v>
      </c>
      <c r="B34" s="39" t="s">
        <v>344</v>
      </c>
      <c r="C34" s="48" t="s">
        <v>264</v>
      </c>
      <c r="D34" s="39" t="s">
        <v>298</v>
      </c>
      <c r="E34" s="39" t="s">
        <v>299</v>
      </c>
      <c r="F34" s="35" t="s">
        <v>266</v>
      </c>
      <c r="G34" s="35" t="s">
        <v>54</v>
      </c>
      <c r="H34" s="39">
        <v>10</v>
      </c>
      <c r="I34" s="33" t="s">
        <v>316</v>
      </c>
      <c r="J34" s="39" t="s">
        <v>300</v>
      </c>
      <c r="K34" s="36">
        <v>7910347.2939999998</v>
      </c>
      <c r="L34" s="36">
        <v>585392.29599999997</v>
      </c>
      <c r="M34" s="37">
        <v>71.280345566548107</v>
      </c>
      <c r="N34" s="37">
        <v>-156.61552973456401</v>
      </c>
      <c r="O34" s="38">
        <v>4.867</v>
      </c>
      <c r="P34" s="39">
        <v>29</v>
      </c>
      <c r="Q34" s="39">
        <v>9.3000000000000007</v>
      </c>
      <c r="R34" s="38">
        <v>54.816521393643029</v>
      </c>
      <c r="S34" s="38"/>
      <c r="T34" s="38">
        <v>2.7094665036674814</v>
      </c>
      <c r="V34" s="38">
        <v>5.85</v>
      </c>
      <c r="W34" s="38">
        <v>19.7</v>
      </c>
      <c r="X34" s="38">
        <v>2.27</v>
      </c>
      <c r="Y34" s="38">
        <v>257.60000000000002</v>
      </c>
      <c r="Z34" s="59" t="s">
        <v>301</v>
      </c>
      <c r="AA34" s="59"/>
      <c r="AB34" s="60">
        <v>0.161</v>
      </c>
      <c r="AC34" s="59">
        <v>4.9000000000000007E-3</v>
      </c>
      <c r="AD34" s="61">
        <v>3.8500000000000001E-3</v>
      </c>
      <c r="AE34" s="61">
        <v>2.8199999999999997E-4</v>
      </c>
      <c r="AF34" s="45">
        <v>3.6999999999999998E-2</v>
      </c>
      <c r="AG34" s="59">
        <v>1.32E-3</v>
      </c>
      <c r="AH34" s="62" t="s">
        <v>302</v>
      </c>
      <c r="AI34" s="62"/>
      <c r="AJ34" s="59" t="s">
        <v>303</v>
      </c>
      <c r="AK34" s="59"/>
      <c r="AL34" s="59">
        <v>1.0999999999999999E-2</v>
      </c>
      <c r="AM34" s="63">
        <v>5.0199999999999995E-4</v>
      </c>
      <c r="AP34" s="64">
        <v>8.16</v>
      </c>
      <c r="AQ34" s="60">
        <v>0.126</v>
      </c>
      <c r="AR34" s="63" t="s">
        <v>305</v>
      </c>
      <c r="AS34" s="63"/>
      <c r="AT34" s="63">
        <v>2.3499999999999999E-4</v>
      </c>
      <c r="AU34" s="63">
        <v>3.1999999999999999E-5</v>
      </c>
      <c r="AV34" s="65">
        <v>85.629595897090269</v>
      </c>
      <c r="AW34" s="66">
        <v>0.92388340094191712</v>
      </c>
      <c r="AX34" s="53">
        <v>4.2699999999999995E-3</v>
      </c>
      <c r="AY34" s="67">
        <v>1.66E-4</v>
      </c>
      <c r="AZ34" s="43">
        <v>4.1999999999999996E-4</v>
      </c>
      <c r="BA34" s="67">
        <v>2.1999999999999999E-5</v>
      </c>
      <c r="BB34" s="61" t="s">
        <v>306</v>
      </c>
      <c r="BC34" s="67"/>
      <c r="BD34" s="45"/>
      <c r="BE34" s="63"/>
      <c r="BF34" s="60" t="s">
        <v>307</v>
      </c>
      <c r="BG34" s="60"/>
      <c r="BH34" s="60" t="s">
        <v>325</v>
      </c>
      <c r="BI34" s="60"/>
      <c r="BJ34" s="64">
        <v>19</v>
      </c>
      <c r="BK34" s="61">
        <v>0.24299999999999999</v>
      </c>
      <c r="BL34" s="68">
        <v>1.7968482828036789E-3</v>
      </c>
      <c r="BM34" s="69">
        <v>1.240718068501639E-4</v>
      </c>
      <c r="BN34" s="59" t="s">
        <v>301</v>
      </c>
      <c r="BO34" s="59"/>
      <c r="BP34" s="51">
        <v>0.16600000000000001</v>
      </c>
      <c r="BQ34" s="59">
        <v>2E-3</v>
      </c>
      <c r="BR34" s="60">
        <v>6.7000000000000004E-2</v>
      </c>
      <c r="BS34" s="60">
        <v>7.5599999999999999E-3</v>
      </c>
      <c r="BT34" s="51">
        <v>7.9900000000000006E-3</v>
      </c>
      <c r="BU34" s="41">
        <v>1.1999999999999999E-3</v>
      </c>
      <c r="BV34" s="64">
        <v>11.4</v>
      </c>
      <c r="BW34" s="60">
        <v>0.39700000000000002</v>
      </c>
      <c r="BX34" s="54">
        <v>9.1799999999999993E-2</v>
      </c>
      <c r="BY34" s="63">
        <v>2.5499999999999998</v>
      </c>
      <c r="BZ34" s="63">
        <v>1.92E-4</v>
      </c>
      <c r="CA34" s="63">
        <v>4.5099999999999998E-5</v>
      </c>
      <c r="CB34" s="64">
        <v>38.6</v>
      </c>
      <c r="CC34" s="64">
        <v>1.1599999999999999</v>
      </c>
      <c r="CD34" s="61">
        <v>0.17299999999999999</v>
      </c>
      <c r="CE34" s="61">
        <v>2.4299999999999999E-2</v>
      </c>
      <c r="CF34" s="51">
        <v>8.1700000000000002E-3</v>
      </c>
      <c r="CG34" s="59">
        <v>0.92200000000000004</v>
      </c>
      <c r="CH34" s="65" t="s">
        <v>309</v>
      </c>
      <c r="CI34" s="70" t="s">
        <v>310</v>
      </c>
      <c r="CJ34" s="69" t="s">
        <v>311</v>
      </c>
      <c r="CK34" s="65"/>
      <c r="CL34" s="71"/>
      <c r="CM34" s="65" t="s">
        <v>312</v>
      </c>
      <c r="CN34" s="68"/>
      <c r="CO34" s="61">
        <v>4.7299999999999995E-4</v>
      </c>
      <c r="CP34" s="63">
        <v>5.8999999999999998E-5</v>
      </c>
      <c r="CQ34" s="63" t="s">
        <v>313</v>
      </c>
      <c r="CR34" s="63"/>
      <c r="CS34" s="61" t="s">
        <v>307</v>
      </c>
      <c r="CT34" s="63"/>
      <c r="CU34" s="60">
        <v>2.2200000000000002</v>
      </c>
      <c r="CV34" s="59">
        <v>0.111</v>
      </c>
      <c r="CW34" s="60"/>
      <c r="CX34" s="59"/>
      <c r="CY34" s="61" t="s">
        <v>313</v>
      </c>
      <c r="CZ34" s="63"/>
      <c r="DA34" s="65">
        <v>0.38070322026226366</v>
      </c>
      <c r="DB34" s="69">
        <v>9.3984468281975327E-3</v>
      </c>
      <c r="DC34" s="47">
        <v>6.1600000000000002E-2</v>
      </c>
      <c r="DD34" s="63">
        <v>1.65E-3</v>
      </c>
      <c r="DE34" s="72">
        <v>4.3899999999999995E-6</v>
      </c>
      <c r="DF34" s="72">
        <v>6.6000000000000003E-7</v>
      </c>
      <c r="DG34" s="63" t="s">
        <v>313</v>
      </c>
      <c r="DH34" s="63"/>
      <c r="DI34" s="63">
        <v>6.8800000000000005E-5</v>
      </c>
      <c r="DJ34" s="63">
        <v>1.22E-5</v>
      </c>
      <c r="DK34" s="63" t="s">
        <v>319</v>
      </c>
      <c r="DL34" s="63"/>
      <c r="DM34" s="63">
        <v>7.0500000000000001E-4</v>
      </c>
      <c r="DN34" s="63">
        <v>3.3500000000000001E-5</v>
      </c>
      <c r="DO34" s="45" t="s">
        <v>314</v>
      </c>
      <c r="DP34" s="45"/>
      <c r="DQ34" s="47"/>
      <c r="DR34" s="73"/>
      <c r="DS34" s="45">
        <v>0.55300000000000005</v>
      </c>
      <c r="DT34" s="45">
        <v>2.5600000000000001E-2</v>
      </c>
    </row>
    <row r="35" spans="1:124">
      <c r="A35" s="33" t="s">
        <v>296</v>
      </c>
      <c r="B35" s="39" t="s">
        <v>345</v>
      </c>
      <c r="C35" s="48" t="s">
        <v>264</v>
      </c>
      <c r="D35" s="39" t="s">
        <v>298</v>
      </c>
      <c r="E35" s="39" t="s">
        <v>299</v>
      </c>
      <c r="F35" s="35" t="s">
        <v>266</v>
      </c>
      <c r="G35" s="35" t="s">
        <v>54</v>
      </c>
      <c r="H35" s="39">
        <v>20</v>
      </c>
      <c r="I35" s="74" t="s">
        <v>270</v>
      </c>
      <c r="J35" s="39" t="s">
        <v>300</v>
      </c>
      <c r="K35" s="36">
        <v>7910347.2939999998</v>
      </c>
      <c r="L35" s="36">
        <v>585392.29599999997</v>
      </c>
      <c r="M35" s="37">
        <v>71.280345566548107</v>
      </c>
      <c r="N35" s="37">
        <v>-156.61552973456401</v>
      </c>
      <c r="O35" s="38"/>
      <c r="P35" s="39"/>
      <c r="Q35" s="39">
        <v>8.6999999999999993</v>
      </c>
      <c r="R35" s="38">
        <v>118.60328357014208</v>
      </c>
      <c r="S35" s="38"/>
      <c r="T35" s="38">
        <v>4.5786764858915348</v>
      </c>
      <c r="V35" s="38">
        <v>5.85</v>
      </c>
      <c r="W35" s="38">
        <v>30.2</v>
      </c>
      <c r="X35" s="38">
        <v>3.5</v>
      </c>
      <c r="Y35" s="38">
        <v>346.8</v>
      </c>
      <c r="Z35" s="59" t="s">
        <v>301</v>
      </c>
      <c r="AA35" s="59"/>
      <c r="AB35" s="60">
        <v>0.83099999999999996</v>
      </c>
      <c r="AC35" s="59">
        <v>4.53E-2</v>
      </c>
      <c r="AD35" s="61">
        <v>1.0999999999999999E-2</v>
      </c>
      <c r="AE35" s="61">
        <v>5.5700000000000009E-4</v>
      </c>
      <c r="AF35" s="45">
        <v>7.8099999999999989E-2</v>
      </c>
      <c r="AG35" s="59">
        <v>1.31E-3</v>
      </c>
      <c r="AH35" s="62" t="s">
        <v>302</v>
      </c>
      <c r="AI35" s="62"/>
      <c r="AJ35" s="59" t="s">
        <v>303</v>
      </c>
      <c r="AK35" s="59"/>
      <c r="AL35" s="59" t="s">
        <v>307</v>
      </c>
      <c r="AM35" s="63"/>
      <c r="AP35" s="64">
        <v>13.9</v>
      </c>
      <c r="AQ35" s="60">
        <v>0.39900000000000002</v>
      </c>
      <c r="AR35" s="63" t="s">
        <v>305</v>
      </c>
      <c r="AS35" s="63"/>
      <c r="AT35" s="63">
        <v>1.9E-3</v>
      </c>
      <c r="AU35" s="63">
        <v>1.3300000000000001E-4</v>
      </c>
      <c r="AV35" s="65">
        <v>102.86509793916881</v>
      </c>
      <c r="AW35" s="66">
        <v>0.45494252384930928</v>
      </c>
      <c r="AX35" s="53">
        <v>8.0700000000000008E-3</v>
      </c>
      <c r="AY35" s="67">
        <v>3.0299999999999999E-4</v>
      </c>
      <c r="AZ35" s="43">
        <v>1.66E-3</v>
      </c>
      <c r="BA35" s="67">
        <v>1.06E-4</v>
      </c>
      <c r="BB35" s="61" t="s">
        <v>306</v>
      </c>
      <c r="BC35" s="67"/>
      <c r="BD35" s="45"/>
      <c r="BE35" s="63"/>
      <c r="BF35" s="60">
        <v>0.12</v>
      </c>
      <c r="BG35" s="60">
        <v>1.41E-2</v>
      </c>
      <c r="BH35" s="60">
        <v>0.31900000000000001</v>
      </c>
      <c r="BI35" s="60">
        <v>7.0300000000000001E-2</v>
      </c>
      <c r="BJ35" s="64">
        <v>38.5</v>
      </c>
      <c r="BK35" s="61">
        <v>0.74099999999999999</v>
      </c>
      <c r="BL35" s="68">
        <v>1.8516554986726932E-3</v>
      </c>
      <c r="BM35" s="69">
        <v>2.6454313644840548E-4</v>
      </c>
      <c r="BN35" s="59" t="s">
        <v>301</v>
      </c>
      <c r="BO35" s="59"/>
      <c r="BP35" s="51">
        <v>7.8599999999999989E-2</v>
      </c>
      <c r="BQ35" s="59">
        <v>3.16E-3</v>
      </c>
      <c r="BR35" s="60">
        <v>0.75</v>
      </c>
      <c r="BS35" s="60">
        <v>4.6100000000000002E-2</v>
      </c>
      <c r="BT35" s="51">
        <v>1.0699999999999999E-2</v>
      </c>
      <c r="BU35" s="41">
        <v>1E-3</v>
      </c>
      <c r="BV35" s="64">
        <v>16.2</v>
      </c>
      <c r="BW35" s="60">
        <v>0.46</v>
      </c>
      <c r="BX35" s="54">
        <v>8.7400000000000005E-2</v>
      </c>
      <c r="BY35" s="63">
        <v>1.61</v>
      </c>
      <c r="BZ35" s="63" t="s">
        <v>308</v>
      </c>
      <c r="CA35" s="63"/>
      <c r="CB35" s="64">
        <v>42</v>
      </c>
      <c r="CC35" s="64">
        <v>0.96799999999999997</v>
      </c>
      <c r="CD35" s="61">
        <v>1.28</v>
      </c>
      <c r="CE35" s="61">
        <v>0.13100000000000001</v>
      </c>
      <c r="CF35" s="51">
        <v>2.98E-2</v>
      </c>
      <c r="CG35" s="59">
        <v>1.5</v>
      </c>
      <c r="CH35" s="65">
        <v>6.6947125517820755E-2</v>
      </c>
      <c r="CI35" s="69">
        <v>3.3643551546098682E-3</v>
      </c>
      <c r="CJ35" s="75">
        <v>1.5123355654475708E-2</v>
      </c>
      <c r="CK35" s="65"/>
      <c r="CL35" s="65"/>
      <c r="CM35" s="65" t="s">
        <v>312</v>
      </c>
      <c r="CN35" s="68"/>
      <c r="CO35" s="61">
        <v>2.6900000000000003E-4</v>
      </c>
      <c r="CP35" s="63">
        <v>4.2599999999999999E-5</v>
      </c>
      <c r="CQ35" s="63" t="s">
        <v>313</v>
      </c>
      <c r="CR35" s="63"/>
      <c r="CS35" s="61" t="s">
        <v>307</v>
      </c>
      <c r="CT35" s="63"/>
      <c r="CU35" s="60">
        <v>6.69</v>
      </c>
      <c r="CV35" s="59">
        <v>0.20300000000000001</v>
      </c>
      <c r="CW35" s="60"/>
      <c r="CX35" s="59"/>
      <c r="CY35" s="61">
        <v>2.8799999999999995E-4</v>
      </c>
      <c r="CZ35" s="63">
        <v>6.0300000000000002E-5</v>
      </c>
      <c r="DA35" s="65">
        <v>0.42277515627817103</v>
      </c>
      <c r="DB35" s="69">
        <v>8.9514428923548554E-3</v>
      </c>
      <c r="DC35" s="47">
        <v>9.4400000000000012E-2</v>
      </c>
      <c r="DD35" s="63">
        <v>4.3499999999999997E-3</v>
      </c>
      <c r="DE35" s="72">
        <v>1.42E-5</v>
      </c>
      <c r="DF35" s="72">
        <v>1.73E-6</v>
      </c>
      <c r="DG35" s="63" t="s">
        <v>313</v>
      </c>
      <c r="DH35" s="63"/>
      <c r="DI35" s="63">
        <v>3.2700000000000003E-4</v>
      </c>
      <c r="DJ35" s="63">
        <v>9.3399999999999987E-6</v>
      </c>
      <c r="DK35" s="63">
        <v>8.1000000000000004E-5</v>
      </c>
      <c r="DL35" s="63">
        <v>2.05E-5</v>
      </c>
      <c r="DM35" s="63">
        <v>5.9100000000000003E-3</v>
      </c>
      <c r="DN35" s="63">
        <v>9.0700000000000009E-5</v>
      </c>
      <c r="DO35" s="45" t="s">
        <v>314</v>
      </c>
      <c r="DP35" s="45"/>
      <c r="DQ35" s="47"/>
      <c r="DR35" s="73"/>
      <c r="DS35" s="45">
        <v>1.98</v>
      </c>
      <c r="DT35" s="45">
        <v>0.33400000000000002</v>
      </c>
    </row>
    <row r="36" spans="1:124">
      <c r="A36" s="33" t="s">
        <v>296</v>
      </c>
      <c r="B36" s="39" t="s">
        <v>346</v>
      </c>
      <c r="C36" s="48" t="s">
        <v>264</v>
      </c>
      <c r="D36" s="39" t="s">
        <v>298</v>
      </c>
      <c r="E36" s="39" t="s">
        <v>299</v>
      </c>
      <c r="F36" s="35" t="s">
        <v>266</v>
      </c>
      <c r="G36" s="35" t="s">
        <v>54</v>
      </c>
      <c r="H36" s="39">
        <v>10</v>
      </c>
      <c r="I36" s="33" t="s">
        <v>316</v>
      </c>
      <c r="J36" s="39" t="s">
        <v>300</v>
      </c>
      <c r="K36" s="36">
        <v>7910347.9040000001</v>
      </c>
      <c r="L36" s="36">
        <v>585393.86399999994</v>
      </c>
      <c r="M36" s="37">
        <v>71.280350477068595</v>
      </c>
      <c r="N36" s="37">
        <v>-156.615485327073</v>
      </c>
      <c r="O36" s="38">
        <v>4.8689999999999998</v>
      </c>
      <c r="P36" s="39">
        <v>32</v>
      </c>
      <c r="Q36" s="39">
        <v>10.3</v>
      </c>
      <c r="R36" s="38">
        <v>25.586841343669249</v>
      </c>
      <c r="S36" s="38"/>
      <c r="T36" s="38">
        <v>3.6741435400516798</v>
      </c>
      <c r="V36" s="38">
        <v>5.49</v>
      </c>
      <c r="W36" s="38">
        <v>22.9</v>
      </c>
      <c r="X36" s="38">
        <v>2.5</v>
      </c>
      <c r="Y36" s="38">
        <v>238.4</v>
      </c>
      <c r="Z36" s="59" t="s">
        <v>301</v>
      </c>
      <c r="AA36" s="59"/>
      <c r="AB36" s="60">
        <v>8.3699999999999997E-2</v>
      </c>
      <c r="AC36" s="59">
        <v>5.2100000000000002E-3</v>
      </c>
      <c r="AD36" s="61" t="s">
        <v>340</v>
      </c>
      <c r="AE36" s="61">
        <v>0</v>
      </c>
      <c r="AF36" s="45">
        <v>4.6600000000000003E-2</v>
      </c>
      <c r="AG36" s="59">
        <v>6.2500000000000001E-4</v>
      </c>
      <c r="AH36" s="62" t="s">
        <v>302</v>
      </c>
      <c r="AI36" s="62"/>
      <c r="AJ36" s="59" t="s">
        <v>303</v>
      </c>
      <c r="AK36" s="59"/>
      <c r="AL36" s="59">
        <f>10.7/1000</f>
        <v>1.0699999999999999E-2</v>
      </c>
      <c r="AM36" s="63">
        <v>1.2900000000000001E-3</v>
      </c>
      <c r="AP36" s="64">
        <v>7.13</v>
      </c>
      <c r="AQ36" s="60">
        <v>0.20499999999999999</v>
      </c>
      <c r="AR36" s="63" t="s">
        <v>305</v>
      </c>
      <c r="AS36" s="63"/>
      <c r="AT36" s="63" t="s">
        <v>341</v>
      </c>
      <c r="AU36" s="63"/>
      <c r="AV36" s="65">
        <v>85.904549521234429</v>
      </c>
      <c r="AW36" s="66">
        <v>1.574759031905516</v>
      </c>
      <c r="AX36" s="53">
        <v>4.45E-3</v>
      </c>
      <c r="AY36" s="67">
        <v>2.13E-4</v>
      </c>
      <c r="AZ36" s="43">
        <v>4.0999999999999999E-4</v>
      </c>
      <c r="BA36" s="67">
        <v>4.9400000000000001E-5</v>
      </c>
      <c r="BB36" s="61" t="s">
        <v>306</v>
      </c>
      <c r="BC36" s="67"/>
      <c r="BD36" s="45"/>
      <c r="BE36" s="63"/>
      <c r="BF36" s="60" t="s">
        <v>307</v>
      </c>
      <c r="BG36" s="60"/>
      <c r="BH36" s="60" t="s">
        <v>325</v>
      </c>
      <c r="BI36" s="60"/>
      <c r="BJ36" s="64">
        <v>1.1299999999999999</v>
      </c>
      <c r="BK36" s="61">
        <v>2.7300000000000001E-2</v>
      </c>
      <c r="BL36" s="68"/>
      <c r="BM36" s="70"/>
      <c r="BN36" s="59" t="s">
        <v>301</v>
      </c>
      <c r="BO36" s="59"/>
      <c r="BP36" s="51">
        <v>0.11</v>
      </c>
      <c r="BQ36" s="59">
        <v>4.7199999999999994E-3</v>
      </c>
      <c r="BR36" s="60">
        <v>2.3099999999999999E-2</v>
      </c>
      <c r="BS36" s="60">
        <v>5.64E-3</v>
      </c>
      <c r="BT36" s="51">
        <v>8.2400000000000008E-3</v>
      </c>
      <c r="BU36" s="41">
        <v>1.1000000000000001E-3</v>
      </c>
      <c r="BV36" s="64">
        <v>9.56</v>
      </c>
      <c r="BW36" s="60">
        <v>0.27100000000000002</v>
      </c>
      <c r="BX36" s="54">
        <v>0.10299999999999999</v>
      </c>
      <c r="BY36" s="63">
        <v>2.0699999999999998</v>
      </c>
      <c r="BZ36" s="63" t="s">
        <v>308</v>
      </c>
      <c r="CA36" s="63"/>
      <c r="CB36" s="64">
        <v>37.4</v>
      </c>
      <c r="CC36" s="64">
        <v>1.68</v>
      </c>
      <c r="CD36" s="61" t="s">
        <v>317</v>
      </c>
      <c r="CE36" s="61"/>
      <c r="CF36" s="51">
        <v>8.7299999999999999E-3</v>
      </c>
      <c r="CG36" s="59">
        <v>0.437</v>
      </c>
      <c r="CH36" s="65">
        <v>7.5761264179831436E-2</v>
      </c>
      <c r="CI36" s="69">
        <v>5.1848797951690069E-3</v>
      </c>
      <c r="CJ36" s="75">
        <v>1.711446957822392E-2</v>
      </c>
      <c r="CK36" s="65"/>
      <c r="CL36" s="65"/>
      <c r="CM36" s="65" t="s">
        <v>312</v>
      </c>
      <c r="CN36" s="68"/>
      <c r="CO36" s="61">
        <v>5.9599999999999996E-4</v>
      </c>
      <c r="CP36" s="63">
        <v>1.01E-4</v>
      </c>
      <c r="CQ36" s="63" t="s">
        <v>313</v>
      </c>
      <c r="CR36" s="63"/>
      <c r="CS36" s="61" t="s">
        <v>307</v>
      </c>
      <c r="CT36" s="63"/>
      <c r="CU36" s="60">
        <v>0.86699999999999999</v>
      </c>
      <c r="CV36" s="59">
        <v>0.1</v>
      </c>
      <c r="CW36" s="60"/>
      <c r="CX36" s="59"/>
      <c r="CY36" s="61">
        <v>5.3499999999999999E-4</v>
      </c>
      <c r="CZ36" s="63">
        <v>6.4399999999999993E-5</v>
      </c>
      <c r="DA36" s="65">
        <v>0.31977164109195716</v>
      </c>
      <c r="DB36" s="69">
        <v>5.0130689953674682E-4</v>
      </c>
      <c r="DC36" s="47">
        <v>6.3200000000000006E-2</v>
      </c>
      <c r="DD36" s="63">
        <v>4.4099999999999999E-3</v>
      </c>
      <c r="DE36" s="72">
        <v>2.5099999999999997E-6</v>
      </c>
      <c r="DF36" s="72">
        <v>6.06E-7</v>
      </c>
      <c r="DG36" s="63" t="s">
        <v>313</v>
      </c>
      <c r="DH36" s="63"/>
      <c r="DI36" s="63">
        <v>6.1600000000000007E-5</v>
      </c>
      <c r="DJ36" s="63">
        <v>1.1599999999999999E-5</v>
      </c>
      <c r="DK36" s="63" t="s">
        <v>319</v>
      </c>
      <c r="DL36" s="63"/>
      <c r="DM36" s="63">
        <v>1.84E-4</v>
      </c>
      <c r="DN36" s="63">
        <v>4.4200000000000004E-5</v>
      </c>
      <c r="DO36" s="45" t="s">
        <v>314</v>
      </c>
      <c r="DP36" s="45"/>
      <c r="DQ36" s="47">
        <v>2.2800000000000001E-2</v>
      </c>
      <c r="DR36" s="73">
        <v>2.35</v>
      </c>
      <c r="DS36" s="45">
        <v>0.39600000000000002</v>
      </c>
      <c r="DT36" s="45">
        <v>5.79E-2</v>
      </c>
    </row>
    <row r="37" spans="1:124">
      <c r="A37" s="33" t="s">
        <v>296</v>
      </c>
      <c r="B37" s="39" t="s">
        <v>347</v>
      </c>
      <c r="C37" s="48" t="s">
        <v>264</v>
      </c>
      <c r="D37" s="39" t="s">
        <v>298</v>
      </c>
      <c r="E37" s="39" t="s">
        <v>299</v>
      </c>
      <c r="F37" s="35" t="s">
        <v>266</v>
      </c>
      <c r="G37" s="35" t="s">
        <v>54</v>
      </c>
      <c r="H37" s="39">
        <v>20</v>
      </c>
      <c r="I37" s="74" t="s">
        <v>270</v>
      </c>
      <c r="J37" s="39" t="s">
        <v>300</v>
      </c>
      <c r="K37" s="36">
        <v>7910347.9040000001</v>
      </c>
      <c r="L37" s="36">
        <v>585393.86399999994</v>
      </c>
      <c r="M37" s="37">
        <v>71.280350477068595</v>
      </c>
      <c r="N37" s="37">
        <v>-156.615485327073</v>
      </c>
      <c r="O37" s="38"/>
      <c r="P37" s="39"/>
      <c r="Q37" s="39"/>
      <c r="R37" s="38"/>
      <c r="S37" s="38"/>
      <c r="T37" s="38"/>
      <c r="V37" s="38"/>
      <c r="W37" s="38"/>
      <c r="X37" s="38"/>
      <c r="Y37" s="38"/>
      <c r="Z37" s="59" t="s">
        <v>329</v>
      </c>
      <c r="AA37" s="59"/>
      <c r="AB37" s="60">
        <v>0.99199999999999999</v>
      </c>
      <c r="AC37" s="59">
        <v>0.11600000000000001</v>
      </c>
      <c r="AD37" s="61">
        <v>5.9800000000000001E-3</v>
      </c>
      <c r="AE37" s="61">
        <v>8.0500000000000005E-4</v>
      </c>
      <c r="AF37" s="45">
        <v>4.5899999999999996E-2</v>
      </c>
      <c r="AG37" s="59">
        <v>5.4500000000000002E-4</v>
      </c>
      <c r="AH37" s="62" t="s">
        <v>331</v>
      </c>
      <c r="AI37" s="62"/>
      <c r="AJ37" s="59" t="s">
        <v>301</v>
      </c>
      <c r="AK37" s="59"/>
      <c r="AL37" s="59" t="s">
        <v>314</v>
      </c>
      <c r="AM37" s="63"/>
      <c r="AP37" s="64">
        <v>11.7</v>
      </c>
      <c r="AQ37" s="60">
        <v>0.11799999999999999</v>
      </c>
      <c r="AR37" s="63" t="s">
        <v>321</v>
      </c>
      <c r="AS37" s="63"/>
      <c r="AT37" s="63">
        <v>2.7899999999999999E-3</v>
      </c>
      <c r="AU37" s="63">
        <v>1.45E-4</v>
      </c>
      <c r="AV37" s="42">
        <v>83.761293249321923</v>
      </c>
      <c r="AW37" s="66">
        <v>1.5947806366452051</v>
      </c>
      <c r="AX37" s="53">
        <v>3.7699999999999999E-3</v>
      </c>
      <c r="AY37" s="67">
        <v>3.7100000000000002E-4</v>
      </c>
      <c r="AZ37" s="43">
        <v>3.0800000000000003E-3</v>
      </c>
      <c r="BA37" s="67">
        <v>2.7800000000000004E-4</v>
      </c>
      <c r="BB37" s="61" t="s">
        <v>313</v>
      </c>
      <c r="BC37" s="67"/>
      <c r="BD37" s="45"/>
      <c r="BE37" s="63"/>
      <c r="BF37" s="60">
        <v>0.14499999999999999</v>
      </c>
      <c r="BG37" s="60">
        <v>2.24E-2</v>
      </c>
      <c r="BH37" s="60">
        <v>0.44900000000000001</v>
      </c>
      <c r="BI37" s="60">
        <v>6.6500000000000004E-2</v>
      </c>
      <c r="BJ37" s="64">
        <v>21.5</v>
      </c>
      <c r="BK37" s="61">
        <v>1.9</v>
      </c>
      <c r="BL37" s="68">
        <v>2.1142171179321292E-3</v>
      </c>
      <c r="BM37" s="69">
        <v>4.4597296614928795E-3</v>
      </c>
      <c r="BN37" s="59" t="s">
        <v>332</v>
      </c>
      <c r="BO37" s="59"/>
      <c r="BP37" s="51">
        <v>8.7400000000000005E-2</v>
      </c>
      <c r="BQ37" s="59">
        <v>1.7899999999999999E-2</v>
      </c>
      <c r="BR37" s="60">
        <v>1.24</v>
      </c>
      <c r="BS37" s="60">
        <v>7.5499999999999998E-2</v>
      </c>
      <c r="BT37" s="51" t="e">
        <v>#VALUE!</v>
      </c>
      <c r="BU37" s="41">
        <v>0</v>
      </c>
      <c r="BV37" s="64">
        <v>15.3</v>
      </c>
      <c r="BW37" s="60">
        <v>0.217</v>
      </c>
      <c r="BX37" s="54">
        <v>5.28E-2</v>
      </c>
      <c r="BY37" s="63">
        <v>1.1000000000000001</v>
      </c>
      <c r="BZ37" s="63" t="s">
        <v>333</v>
      </c>
      <c r="CA37" s="63"/>
      <c r="CB37" s="64">
        <v>38.799999999999997</v>
      </c>
      <c r="CC37" s="64">
        <v>0.249</v>
      </c>
      <c r="CD37" s="61">
        <v>1.82</v>
      </c>
      <c r="CE37" s="61">
        <v>0.30599999999999999</v>
      </c>
      <c r="CF37" s="51">
        <v>3.9100000000000003E-2</v>
      </c>
      <c r="CG37" s="59">
        <v>1.1399999999999999</v>
      </c>
      <c r="CH37" s="65" t="s">
        <v>309</v>
      </c>
      <c r="CI37" s="70" t="s">
        <v>310</v>
      </c>
      <c r="CJ37" s="69" t="s">
        <v>311</v>
      </c>
      <c r="CK37" s="65"/>
      <c r="CL37" s="71"/>
      <c r="CM37" s="65" t="s">
        <v>312</v>
      </c>
      <c r="CN37" s="68"/>
      <c r="CO37" s="61" t="s">
        <v>302</v>
      </c>
      <c r="CP37" s="63"/>
      <c r="CQ37" s="63" t="s">
        <v>335</v>
      </c>
      <c r="CR37" s="63"/>
      <c r="CS37" s="61" t="s">
        <v>314</v>
      </c>
      <c r="CT37" s="63"/>
      <c r="CU37" s="60">
        <v>6.87</v>
      </c>
      <c r="CV37" s="59">
        <v>0.871</v>
      </c>
      <c r="CW37" s="60"/>
      <c r="CX37" s="59"/>
      <c r="CY37" s="61" t="s">
        <v>335</v>
      </c>
      <c r="CZ37" s="63"/>
      <c r="DA37" s="42">
        <v>0.54112395774115085</v>
      </c>
      <c r="DB37" s="69">
        <v>3.9942827876757798E-2</v>
      </c>
      <c r="DC37" s="47">
        <v>7.4900000000000008E-2</v>
      </c>
      <c r="DD37" s="63">
        <v>9.7099999999999997E-4</v>
      </c>
      <c r="DE37" s="72" t="s">
        <v>307</v>
      </c>
      <c r="DF37" s="72"/>
      <c r="DG37" s="63" t="s">
        <v>334</v>
      </c>
      <c r="DH37" s="63"/>
      <c r="DI37" s="63">
        <v>5.6799999999999993E-4</v>
      </c>
      <c r="DJ37" s="63">
        <v>8.3900000000000006E-5</v>
      </c>
      <c r="DK37" s="63" t="s">
        <v>305</v>
      </c>
      <c r="DL37" s="63"/>
      <c r="DM37" s="63">
        <v>1.2999999999999999E-2</v>
      </c>
      <c r="DN37" s="63">
        <v>6.759999999999999E-5</v>
      </c>
      <c r="DO37" s="45" t="s">
        <v>337</v>
      </c>
      <c r="DP37" s="45"/>
      <c r="DQ37" s="47"/>
      <c r="DR37" s="73"/>
      <c r="DS37" s="45" t="s">
        <v>348</v>
      </c>
      <c r="DT37" s="45"/>
    </row>
    <row r="38" spans="1:124">
      <c r="A38" s="33" t="s">
        <v>296</v>
      </c>
      <c r="B38" s="39" t="s">
        <v>347</v>
      </c>
      <c r="C38" s="48" t="s">
        <v>264</v>
      </c>
      <c r="D38" s="39" t="s">
        <v>298</v>
      </c>
      <c r="E38" s="39" t="s">
        <v>299</v>
      </c>
      <c r="F38" s="35" t="s">
        <v>266</v>
      </c>
      <c r="G38" s="35" t="s">
        <v>54</v>
      </c>
      <c r="H38" s="39">
        <v>20</v>
      </c>
      <c r="I38" s="74" t="s">
        <v>270</v>
      </c>
      <c r="J38" s="39" t="s">
        <v>300</v>
      </c>
      <c r="K38" s="36">
        <v>7910347.9040000001</v>
      </c>
      <c r="L38" s="36">
        <v>585393.86399999994</v>
      </c>
      <c r="M38" s="37">
        <v>71.280350477068595</v>
      </c>
      <c r="N38" s="37">
        <v>-156.615485327073</v>
      </c>
      <c r="O38" s="38"/>
      <c r="P38" s="39"/>
      <c r="Q38" s="39"/>
      <c r="R38" s="38">
        <v>92.143988759534324</v>
      </c>
      <c r="S38" s="38"/>
      <c r="T38" s="38">
        <v>3.9408706382978727</v>
      </c>
      <c r="V38" s="38"/>
      <c r="W38" s="38"/>
      <c r="X38" s="38"/>
      <c r="Y38" s="38"/>
      <c r="Z38" s="59" t="s">
        <v>301</v>
      </c>
      <c r="AA38" s="59"/>
      <c r="AB38" s="60">
        <v>0.95399999999999996</v>
      </c>
      <c r="AC38" s="59">
        <v>6.6000000000000003E-2</v>
      </c>
      <c r="AD38" s="61">
        <v>7.0599999999999994E-3</v>
      </c>
      <c r="AE38" s="61">
        <v>3.7399999999999998E-4</v>
      </c>
      <c r="AF38" s="45">
        <v>4.6600000000000003E-2</v>
      </c>
      <c r="AG38" s="59">
        <v>1.6299999999999999E-3</v>
      </c>
      <c r="AH38" s="62" t="s">
        <v>302</v>
      </c>
      <c r="AI38" s="62"/>
      <c r="AJ38" s="59" t="s">
        <v>303</v>
      </c>
      <c r="AK38" s="59"/>
      <c r="AL38" s="59" t="s">
        <v>336</v>
      </c>
      <c r="AM38" s="63"/>
      <c r="AP38" s="64">
        <v>10.9</v>
      </c>
      <c r="AQ38" s="60">
        <v>0.125</v>
      </c>
      <c r="AR38" s="63" t="s">
        <v>305</v>
      </c>
      <c r="AS38" s="63"/>
      <c r="AT38" s="63">
        <v>2.3799999999999997E-3</v>
      </c>
      <c r="AU38" s="63">
        <v>1.26E-4</v>
      </c>
      <c r="AV38" s="65"/>
      <c r="AW38" s="39"/>
      <c r="AX38" s="53">
        <v>3.46E-3</v>
      </c>
      <c r="AY38" s="67">
        <v>1.5900000000000002E-4</v>
      </c>
      <c r="AZ38" s="43">
        <v>2.7000000000000001E-3</v>
      </c>
      <c r="BA38" s="67">
        <v>1.6800000000000002E-4</v>
      </c>
      <c r="BB38" s="61">
        <v>4.2700000000000001E-5</v>
      </c>
      <c r="BC38" s="67">
        <v>9.0100000000000001E-6</v>
      </c>
      <c r="BD38" s="45"/>
      <c r="BE38" s="63"/>
      <c r="BF38" s="60">
        <v>0.13200000000000001</v>
      </c>
      <c r="BG38" s="60">
        <v>2.9899999999999999E-2</v>
      </c>
      <c r="BH38" s="60">
        <v>0.39800000000000002</v>
      </c>
      <c r="BI38" s="60">
        <v>7.6200000000000004E-2</v>
      </c>
      <c r="BJ38" s="64">
        <v>18.600000000000001</v>
      </c>
      <c r="BK38" s="61">
        <v>0.34</v>
      </c>
      <c r="BL38" s="68"/>
      <c r="BM38" s="43"/>
      <c r="BN38" s="59" t="s">
        <v>301</v>
      </c>
      <c r="BO38" s="59"/>
      <c r="BP38" s="51">
        <v>0.108</v>
      </c>
      <c r="BQ38" s="59">
        <v>2.1099999999999999E-3</v>
      </c>
      <c r="BR38" s="60">
        <v>0.98799999999999999</v>
      </c>
      <c r="BS38" s="60">
        <v>8.7999999999999995E-2</v>
      </c>
      <c r="BT38" s="51">
        <v>8.4399999999999996E-3</v>
      </c>
      <c r="BU38" s="41">
        <v>8.9999999999999998E-4</v>
      </c>
      <c r="BV38" s="64">
        <v>15.5</v>
      </c>
      <c r="BW38" s="60">
        <v>1.71</v>
      </c>
      <c r="BX38" s="54">
        <v>5.1900000000000002E-2</v>
      </c>
      <c r="BY38" s="63">
        <v>1.62</v>
      </c>
      <c r="BZ38" s="63" t="s">
        <v>308</v>
      </c>
      <c r="CA38" s="63"/>
      <c r="CB38" s="64">
        <v>33.4</v>
      </c>
      <c r="CC38" s="64">
        <v>1.1000000000000001</v>
      </c>
      <c r="CD38" s="61">
        <v>1.76</v>
      </c>
      <c r="CE38" s="61">
        <v>0.16</v>
      </c>
      <c r="CF38" s="51">
        <v>4.07E-2</v>
      </c>
      <c r="CG38" s="59">
        <v>2.97</v>
      </c>
      <c r="CH38" s="65"/>
      <c r="CI38" s="43"/>
      <c r="CJ38" s="43"/>
      <c r="CK38" s="65"/>
      <c r="CL38" s="39"/>
      <c r="CM38" s="42"/>
      <c r="CN38" s="40"/>
      <c r="CO38" s="61" t="s">
        <v>305</v>
      </c>
      <c r="CP38" s="63"/>
      <c r="CQ38" s="63">
        <v>1.8599999999999999E-4</v>
      </c>
      <c r="CR38" s="63">
        <v>3.82E-5</v>
      </c>
      <c r="CS38" s="61" t="s">
        <v>307</v>
      </c>
      <c r="CT38" s="63"/>
      <c r="CU38" s="60">
        <v>8.49</v>
      </c>
      <c r="CV38" s="59">
        <v>0.435</v>
      </c>
      <c r="CW38" s="60"/>
      <c r="CX38" s="59"/>
      <c r="CY38" s="61" t="s">
        <v>313</v>
      </c>
      <c r="CZ38" s="63"/>
      <c r="DA38" s="65"/>
      <c r="DB38" s="43"/>
      <c r="DC38" s="47">
        <v>7.9400000000000012E-2</v>
      </c>
      <c r="DD38" s="63">
        <v>3.0800000000000003E-3</v>
      </c>
      <c r="DE38" s="72">
        <v>2.3399999999999996E-5</v>
      </c>
      <c r="DF38" s="72">
        <v>3.3000000000000002E-6</v>
      </c>
      <c r="DG38" s="63" t="s">
        <v>313</v>
      </c>
      <c r="DH38" s="63"/>
      <c r="DI38" s="63">
        <v>6.4400000000000004E-4</v>
      </c>
      <c r="DJ38" s="63">
        <v>2.8500000000000002E-5</v>
      </c>
      <c r="DK38" s="63">
        <v>1.66E-4</v>
      </c>
      <c r="DL38" s="63">
        <v>3.7499999999999997E-5</v>
      </c>
      <c r="DM38" s="63">
        <v>1.2999999999999999E-2</v>
      </c>
      <c r="DN38" s="63">
        <v>4.6899999999999996E-4</v>
      </c>
      <c r="DO38" s="45">
        <v>0.188</v>
      </c>
      <c r="DP38" s="45">
        <v>9.3200000000000002E-3</v>
      </c>
      <c r="DQ38" s="47"/>
      <c r="DR38" s="73"/>
      <c r="DS38" s="45">
        <v>3.18</v>
      </c>
      <c r="DT38" s="45">
        <v>0.14599999999999999</v>
      </c>
    </row>
    <row r="39" spans="1:124">
      <c r="A39" s="33" t="s">
        <v>296</v>
      </c>
      <c r="B39" s="39" t="s">
        <v>349</v>
      </c>
      <c r="C39" s="48" t="s">
        <v>264</v>
      </c>
      <c r="D39" s="39" t="s">
        <v>298</v>
      </c>
      <c r="E39" s="39" t="s">
        <v>299</v>
      </c>
      <c r="F39" s="35" t="s">
        <v>266</v>
      </c>
      <c r="G39" s="35" t="s">
        <v>54</v>
      </c>
      <c r="H39" s="39">
        <v>10</v>
      </c>
      <c r="I39" s="33" t="s">
        <v>316</v>
      </c>
      <c r="J39" s="39" t="s">
        <v>300</v>
      </c>
      <c r="K39" s="36">
        <v>7910348.5360000003</v>
      </c>
      <c r="L39" s="36">
        <v>585395.55700000003</v>
      </c>
      <c r="M39" s="37">
        <v>71.280355540494995</v>
      </c>
      <c r="N39" s="37">
        <v>-156.615437408714</v>
      </c>
      <c r="O39" s="38">
        <v>4.907</v>
      </c>
      <c r="P39" s="39">
        <v>31</v>
      </c>
      <c r="Q39" s="39">
        <v>9.5</v>
      </c>
      <c r="R39" s="38">
        <v>17.132375152253346</v>
      </c>
      <c r="S39" s="38"/>
      <c r="T39" s="38">
        <v>1.7589792935444577</v>
      </c>
      <c r="V39" s="38">
        <v>5.7</v>
      </c>
      <c r="W39" s="38">
        <v>25.3</v>
      </c>
      <c r="X39" s="38">
        <v>2.86</v>
      </c>
      <c r="Y39" s="38">
        <v>259.39999999999998</v>
      </c>
      <c r="Z39" s="59" t="s">
        <v>301</v>
      </c>
      <c r="AA39" s="59"/>
      <c r="AB39" s="60">
        <v>0.184</v>
      </c>
      <c r="AC39" s="59">
        <v>6.9199999999999999E-3</v>
      </c>
      <c r="AD39" s="61">
        <v>9.0600000000000001E-4</v>
      </c>
      <c r="AE39" s="61">
        <v>1.76E-4</v>
      </c>
      <c r="AF39" s="45">
        <v>5.4399999999999997E-2</v>
      </c>
      <c r="AG39" s="59">
        <v>1.2600000000000001E-3</v>
      </c>
      <c r="AH39" s="62" t="s">
        <v>302</v>
      </c>
      <c r="AI39" s="62"/>
      <c r="AJ39" s="59" t="s">
        <v>303</v>
      </c>
      <c r="AK39" s="59"/>
      <c r="AL39" s="59">
        <f>25.7/1000</f>
        <v>2.5700000000000001E-2</v>
      </c>
      <c r="AM39" s="63">
        <v>1.5300000000000001E-3</v>
      </c>
      <c r="AP39" s="64">
        <v>8.92</v>
      </c>
      <c r="AQ39" s="60">
        <v>5.9799999999999999E-2</v>
      </c>
      <c r="AR39" s="63" t="s">
        <v>305</v>
      </c>
      <c r="AS39" s="63"/>
      <c r="AT39" s="63">
        <v>9.9400000000000004E-5</v>
      </c>
      <c r="AU39" s="63">
        <v>1.6400000000000002E-5</v>
      </c>
      <c r="AV39" s="65">
        <v>96.76617288396622</v>
      </c>
      <c r="AW39" s="66">
        <v>0.49492093214071747</v>
      </c>
      <c r="AX39" s="53">
        <v>5.5199999999999997E-3</v>
      </c>
      <c r="AY39" s="67">
        <v>1.85E-4</v>
      </c>
      <c r="AZ39" s="43" t="s">
        <v>335</v>
      </c>
      <c r="BA39" s="67">
        <v>0</v>
      </c>
      <c r="BB39" s="61" t="s">
        <v>306</v>
      </c>
      <c r="BC39" s="67"/>
      <c r="BD39" s="45"/>
      <c r="BE39" s="63"/>
      <c r="BF39" s="60" t="s">
        <v>307</v>
      </c>
      <c r="BG39" s="60"/>
      <c r="BH39" s="60" t="s">
        <v>325</v>
      </c>
      <c r="BI39" s="60"/>
      <c r="BJ39" s="64">
        <v>0.29699999999999999</v>
      </c>
      <c r="BK39" s="61">
        <v>9.2800000000000001E-3</v>
      </c>
      <c r="BL39" s="68"/>
      <c r="BM39" s="70"/>
      <c r="BN39" s="59" t="s">
        <v>301</v>
      </c>
      <c r="BO39" s="59"/>
      <c r="BP39" s="51">
        <v>0.63800000000000001</v>
      </c>
      <c r="BQ39" s="59">
        <v>9.5299999999999985E-3</v>
      </c>
      <c r="BR39" s="60">
        <v>4.2500000000000003E-2</v>
      </c>
      <c r="BS39" s="60">
        <v>8.6400000000000001E-3</v>
      </c>
      <c r="BT39" s="51">
        <v>8.94E-3</v>
      </c>
      <c r="BU39" s="41">
        <v>1.2999999999999999E-3</v>
      </c>
      <c r="BV39" s="64">
        <v>11.1</v>
      </c>
      <c r="BW39" s="60">
        <v>0.318</v>
      </c>
      <c r="BX39" s="54">
        <v>7.2400000000000006E-2</v>
      </c>
      <c r="BY39" s="63">
        <v>0.84599999999999997</v>
      </c>
      <c r="BZ39" s="63" t="s">
        <v>308</v>
      </c>
      <c r="CA39" s="63"/>
      <c r="CB39" s="64">
        <v>34</v>
      </c>
      <c r="CC39" s="64">
        <v>1.2</v>
      </c>
      <c r="CD39" s="61" t="s">
        <v>317</v>
      </c>
      <c r="CE39" s="61"/>
      <c r="CF39" s="51">
        <v>3.2399999999999998E-2</v>
      </c>
      <c r="CG39" s="59">
        <v>0.64600000000000002</v>
      </c>
      <c r="CH39" s="65">
        <v>0.1350988053352305</v>
      </c>
      <c r="CI39" s="69">
        <v>3.5406057831586617E-3</v>
      </c>
      <c r="CJ39" s="69">
        <v>3.0518820125228569E-2</v>
      </c>
      <c r="CK39" s="65"/>
      <c r="CL39" s="65"/>
      <c r="CM39" s="65" t="s">
        <v>312</v>
      </c>
      <c r="CN39" s="68"/>
      <c r="CO39" s="61">
        <v>1.9299999999999999E-3</v>
      </c>
      <c r="CP39" s="63">
        <v>1.35E-4</v>
      </c>
      <c r="CQ39" s="63" t="s">
        <v>313</v>
      </c>
      <c r="CR39" s="63"/>
      <c r="CS39" s="61" t="s">
        <v>307</v>
      </c>
      <c r="CT39" s="63"/>
      <c r="CU39" s="60">
        <v>2.56</v>
      </c>
      <c r="CV39" s="59">
        <v>0.13700000000000001</v>
      </c>
      <c r="CW39" s="60"/>
      <c r="CX39" s="59"/>
      <c r="CY39" s="61">
        <v>2.7E-4</v>
      </c>
      <c r="CZ39" s="63">
        <v>3.1999999999999999E-5</v>
      </c>
      <c r="DA39" s="65">
        <v>0.45086133377270571</v>
      </c>
      <c r="DB39" s="69">
        <v>5.6089074159291989E-3</v>
      </c>
      <c r="DC39" s="47">
        <v>6.7299999999999999E-2</v>
      </c>
      <c r="DD39" s="63">
        <v>2.2899999999999999E-3</v>
      </c>
      <c r="DE39" s="72">
        <v>1.26E-6</v>
      </c>
      <c r="DF39" s="72">
        <v>1.9399999999999999E-7</v>
      </c>
      <c r="DG39" s="63" t="s">
        <v>313</v>
      </c>
      <c r="DH39" s="63"/>
      <c r="DI39" s="63" t="s">
        <v>308</v>
      </c>
      <c r="DJ39" s="63"/>
      <c r="DK39" s="63" t="s">
        <v>319</v>
      </c>
      <c r="DL39" s="63"/>
      <c r="DM39" s="63" t="s">
        <v>340</v>
      </c>
      <c r="DN39" s="63"/>
      <c r="DO39" s="45" t="s">
        <v>314</v>
      </c>
      <c r="DP39" s="45"/>
      <c r="DQ39" s="47">
        <v>2.4199999999999999E-2</v>
      </c>
      <c r="DR39" s="73">
        <v>2.82</v>
      </c>
      <c r="DS39" s="45">
        <v>0.30299999999999999</v>
      </c>
      <c r="DT39" s="45">
        <v>1.52E-2</v>
      </c>
    </row>
    <row r="40" spans="1:124">
      <c r="A40" s="33" t="s">
        <v>296</v>
      </c>
      <c r="B40" s="39" t="s">
        <v>350</v>
      </c>
      <c r="C40" s="48" t="s">
        <v>264</v>
      </c>
      <c r="D40" s="39" t="s">
        <v>298</v>
      </c>
      <c r="E40" s="39" t="s">
        <v>299</v>
      </c>
      <c r="F40" s="35" t="s">
        <v>266</v>
      </c>
      <c r="G40" s="35" t="s">
        <v>54</v>
      </c>
      <c r="H40" s="39">
        <v>20</v>
      </c>
      <c r="I40" s="74" t="s">
        <v>270</v>
      </c>
      <c r="J40" s="39" t="s">
        <v>300</v>
      </c>
      <c r="K40" s="36">
        <v>7910348.5360000003</v>
      </c>
      <c r="L40" s="36">
        <v>585395.55700000003</v>
      </c>
      <c r="M40" s="37">
        <v>71.280355540494995</v>
      </c>
      <c r="N40" s="37">
        <v>-156.615437408714</v>
      </c>
      <c r="O40" s="38"/>
      <c r="P40" s="39"/>
      <c r="Q40" s="39"/>
      <c r="R40" s="38">
        <v>66.29930277886497</v>
      </c>
      <c r="S40" s="38"/>
      <c r="T40" s="38">
        <v>6.9972460273972601</v>
      </c>
      <c r="V40" s="38"/>
      <c r="W40" s="38"/>
      <c r="X40" s="38"/>
      <c r="Y40" s="38"/>
      <c r="Z40" s="59" t="s">
        <v>317</v>
      </c>
      <c r="AA40" s="59"/>
      <c r="AB40" s="60">
        <v>0.51600000000000001</v>
      </c>
      <c r="AC40" s="59">
        <v>1.7899999999999999E-2</v>
      </c>
      <c r="AD40" s="61">
        <v>3.6099999999999999E-3</v>
      </c>
      <c r="AE40" s="61">
        <v>4.3599999999999997E-4</v>
      </c>
      <c r="AF40" s="45">
        <v>6.4299999999999996E-2</v>
      </c>
      <c r="AG40" s="59">
        <v>4.0899999999999999E-3</v>
      </c>
      <c r="AH40" s="62" t="s">
        <v>302</v>
      </c>
      <c r="AI40" s="62"/>
      <c r="AJ40" s="59">
        <v>4.9799999999999997E-2</v>
      </c>
      <c r="AK40" s="59">
        <v>1.2500000000000001E-2</v>
      </c>
      <c r="AL40" s="59">
        <v>8.3499999999999998E-3</v>
      </c>
      <c r="AM40" s="63">
        <v>1.0950000000000001E-3</v>
      </c>
      <c r="AP40" s="64">
        <v>14.1</v>
      </c>
      <c r="AQ40" s="60">
        <v>0.30099999999999999</v>
      </c>
      <c r="AR40" s="63" t="s">
        <v>305</v>
      </c>
      <c r="AS40" s="63"/>
      <c r="AT40" s="63">
        <v>8.1499999999999997E-4</v>
      </c>
      <c r="AU40" s="63">
        <v>7.4200000000000001E-5</v>
      </c>
      <c r="AV40" s="65">
        <v>91.245245191630289</v>
      </c>
      <c r="AW40" s="66">
        <v>5.2500409365279534E-2</v>
      </c>
      <c r="AX40" s="53">
        <v>3.7099999999999998E-3</v>
      </c>
      <c r="AY40" s="67">
        <v>2.03E-4</v>
      </c>
      <c r="AZ40" s="43">
        <v>1.0400000000000001E-3</v>
      </c>
      <c r="BA40" s="67">
        <v>6.7899999999999997E-5</v>
      </c>
      <c r="BB40" s="61" t="s">
        <v>318</v>
      </c>
      <c r="BC40" s="67"/>
      <c r="BD40" s="45"/>
      <c r="BE40" s="63"/>
      <c r="BF40" s="60">
        <v>5.7700000000000001E-2</v>
      </c>
      <c r="BG40" s="60">
        <v>9.4299999999999991E-3</v>
      </c>
      <c r="BH40" s="60">
        <v>0.157</v>
      </c>
      <c r="BI40" s="60">
        <v>2.2599999999999999E-2</v>
      </c>
      <c r="BJ40" s="64">
        <v>8.36</v>
      </c>
      <c r="BK40" s="61">
        <v>7.8400000000000011E-2</v>
      </c>
      <c r="BL40" s="68"/>
      <c r="BM40" s="70"/>
      <c r="BN40" s="59" t="s">
        <v>301</v>
      </c>
      <c r="BO40" s="59"/>
      <c r="BP40" s="51">
        <v>0.123</v>
      </c>
      <c r="BQ40" s="59">
        <v>5.8499999999999993E-3</v>
      </c>
      <c r="BR40" s="60">
        <v>0.29799999999999999</v>
      </c>
      <c r="BS40" s="60">
        <v>2.35E-2</v>
      </c>
      <c r="BT40" s="51">
        <v>8.9099999999999995E-3</v>
      </c>
      <c r="BU40" s="41">
        <v>8.9999999999999998E-4</v>
      </c>
      <c r="BV40" s="64">
        <v>16.5</v>
      </c>
      <c r="BW40" s="60">
        <v>0.42299999999999999</v>
      </c>
      <c r="BX40" s="54">
        <v>7.7900000000000011E-2</v>
      </c>
      <c r="BY40" s="63">
        <v>1.92</v>
      </c>
      <c r="BZ40" s="63">
        <v>1.2799999999999999E-4</v>
      </c>
      <c r="CA40" s="63">
        <v>3.3200000000000001E-5</v>
      </c>
      <c r="CB40" s="64">
        <v>38.700000000000003</v>
      </c>
      <c r="CC40" s="64">
        <v>1.0900000000000001</v>
      </c>
      <c r="CD40" s="61" t="s">
        <v>317</v>
      </c>
      <c r="CE40" s="61"/>
      <c r="CF40" s="51">
        <v>1.43E-2</v>
      </c>
      <c r="CG40" s="59">
        <v>1.1299999999999999</v>
      </c>
      <c r="CH40" s="65" t="s">
        <v>309</v>
      </c>
      <c r="CI40" s="70" t="s">
        <v>310</v>
      </c>
      <c r="CJ40" s="69" t="s">
        <v>311</v>
      </c>
      <c r="CK40" s="65"/>
      <c r="CL40" s="70"/>
      <c r="CM40" s="65" t="s">
        <v>312</v>
      </c>
      <c r="CN40" s="68"/>
      <c r="CO40" s="61">
        <v>3.2200000000000002E-4</v>
      </c>
      <c r="CP40" s="63">
        <v>3.18E-5</v>
      </c>
      <c r="CQ40" s="63" t="s">
        <v>313</v>
      </c>
      <c r="CR40" s="63"/>
      <c r="CS40" s="61" t="s">
        <v>307</v>
      </c>
      <c r="CT40" s="63"/>
      <c r="CU40" s="60">
        <v>6.46</v>
      </c>
      <c r="CV40" s="59">
        <v>0.21</v>
      </c>
      <c r="CW40" s="60"/>
      <c r="CX40" s="59"/>
      <c r="CY40" s="61" t="s">
        <v>313</v>
      </c>
      <c r="CZ40" s="63"/>
      <c r="DA40" s="65">
        <v>0.47384024414960502</v>
      </c>
      <c r="DB40" s="69">
        <v>6.7411361151892219E-3</v>
      </c>
      <c r="DC40" s="47">
        <v>8.6599999999999996E-2</v>
      </c>
      <c r="DD40" s="63">
        <v>2.16E-3</v>
      </c>
      <c r="DE40" s="72">
        <v>1.1599999999999999E-5</v>
      </c>
      <c r="DF40" s="72">
        <v>2.6400000000000001E-6</v>
      </c>
      <c r="DG40" s="63" t="s">
        <v>313</v>
      </c>
      <c r="DH40" s="63"/>
      <c r="DI40" s="63">
        <v>1.92E-4</v>
      </c>
      <c r="DJ40" s="63">
        <v>2.19E-5</v>
      </c>
      <c r="DK40" s="63">
        <v>4.2799999999999997E-5</v>
      </c>
      <c r="DL40" s="63">
        <v>7.5299999999999999E-6</v>
      </c>
      <c r="DM40" s="63">
        <v>4.3400000000000001E-3</v>
      </c>
      <c r="DN40" s="63">
        <v>2.0699999999999999E-4</v>
      </c>
      <c r="DO40" s="45" t="s">
        <v>314</v>
      </c>
      <c r="DP40" s="45"/>
      <c r="DQ40" s="47"/>
      <c r="DR40" s="73"/>
      <c r="DS40" s="45">
        <v>1.1000000000000001</v>
      </c>
      <c r="DT40" s="45">
        <v>9.0700000000000003E-2</v>
      </c>
    </row>
    <row r="41" spans="1:124">
      <c r="A41" s="33" t="s">
        <v>296</v>
      </c>
      <c r="B41" s="39" t="s">
        <v>351</v>
      </c>
      <c r="C41" s="48" t="s">
        <v>264</v>
      </c>
      <c r="D41" s="39" t="s">
        <v>298</v>
      </c>
      <c r="E41" s="39" t="s">
        <v>299</v>
      </c>
      <c r="F41" s="35" t="s">
        <v>266</v>
      </c>
      <c r="G41" s="35" t="s">
        <v>54</v>
      </c>
      <c r="H41" s="39">
        <v>20</v>
      </c>
      <c r="I41" s="74" t="s">
        <v>270</v>
      </c>
      <c r="J41" s="39" t="s">
        <v>300</v>
      </c>
      <c r="K41" s="36">
        <v>7910348.5360000003</v>
      </c>
      <c r="L41" s="36">
        <v>585395.55700000003</v>
      </c>
      <c r="M41" s="37">
        <v>71.280355540494995</v>
      </c>
      <c r="N41" s="37">
        <v>-156.615437408714</v>
      </c>
      <c r="O41" s="38"/>
      <c r="P41" s="39"/>
      <c r="Q41" s="39"/>
      <c r="R41" s="38">
        <v>26.669836246215944</v>
      </c>
      <c r="S41" s="38"/>
      <c r="T41" s="38">
        <v>2.4192672048435924</v>
      </c>
      <c r="V41" s="38"/>
      <c r="W41" s="38"/>
      <c r="X41" s="38"/>
      <c r="Y41" s="38"/>
      <c r="Z41" s="59" t="s">
        <v>317</v>
      </c>
      <c r="AA41" s="59"/>
      <c r="AB41" s="60">
        <v>0.16500000000000001</v>
      </c>
      <c r="AC41" s="59">
        <v>1.06E-2</v>
      </c>
      <c r="AD41" s="61" t="s">
        <v>340</v>
      </c>
      <c r="AE41" s="61">
        <v>0</v>
      </c>
      <c r="AF41" s="45">
        <v>8.6999999999999994E-2</v>
      </c>
      <c r="AG41" s="59">
        <v>3.8E-3</v>
      </c>
      <c r="AH41" s="62" t="s">
        <v>302</v>
      </c>
      <c r="AI41" s="62"/>
      <c r="AJ41" s="59" t="s">
        <v>325</v>
      </c>
      <c r="AK41" s="59"/>
      <c r="AL41" s="59">
        <v>27.6</v>
      </c>
      <c r="AM41" s="63">
        <v>1.8700000000000001E-3</v>
      </c>
      <c r="AP41" s="64">
        <v>10.9</v>
      </c>
      <c r="AQ41" s="60">
        <v>0.36899999999999999</v>
      </c>
      <c r="AR41" s="63" t="s">
        <v>305</v>
      </c>
      <c r="AS41" s="63"/>
      <c r="AT41" s="63">
        <v>1.63E-4</v>
      </c>
      <c r="AU41" s="63">
        <v>2.16E-5</v>
      </c>
      <c r="AV41" s="65">
        <v>97.387805864773227</v>
      </c>
      <c r="AW41" s="66">
        <v>0.6097679126963842</v>
      </c>
      <c r="AX41" s="53">
        <v>3.3799999999999998E-3</v>
      </c>
      <c r="AY41" s="67">
        <v>1.5200000000000001E-4</v>
      </c>
      <c r="AZ41" s="43">
        <v>2.6000000000000003E-4</v>
      </c>
      <c r="BA41" s="67">
        <v>6.02E-5</v>
      </c>
      <c r="BB41" s="61" t="s">
        <v>318</v>
      </c>
      <c r="BC41" s="67"/>
      <c r="BD41" s="45"/>
      <c r="BE41" s="63"/>
      <c r="BF41" s="60" t="s">
        <v>307</v>
      </c>
      <c r="BG41" s="60"/>
      <c r="BH41" s="60" t="s">
        <v>325</v>
      </c>
      <c r="BI41" s="60"/>
      <c r="BJ41" s="64">
        <v>0.80800000000000005</v>
      </c>
      <c r="BK41" s="61">
        <v>2.8000000000000001E-2</v>
      </c>
      <c r="BL41" s="68"/>
      <c r="BM41" s="70"/>
      <c r="BN41" s="59" t="s">
        <v>301</v>
      </c>
      <c r="BO41" s="59"/>
      <c r="BP41" s="51">
        <v>0.30199999999999999</v>
      </c>
      <c r="BQ41" s="59">
        <v>5.5100000000000001E-3</v>
      </c>
      <c r="BR41" s="60">
        <v>7.2499999999999995E-2</v>
      </c>
      <c r="BS41" s="60">
        <v>9.7099999999999999E-3</v>
      </c>
      <c r="BT41" s="51">
        <v>9.41E-3</v>
      </c>
      <c r="BU41" s="41">
        <v>5.9999999999999995E-4</v>
      </c>
      <c r="BV41" s="64">
        <v>11.4</v>
      </c>
      <c r="BW41" s="60">
        <v>0.33500000000000002</v>
      </c>
      <c r="BX41" s="54">
        <v>6.4700000000000008E-2</v>
      </c>
      <c r="BY41" s="63">
        <v>1.72</v>
      </c>
      <c r="BZ41" s="63" t="s">
        <v>308</v>
      </c>
      <c r="CA41" s="63"/>
      <c r="CB41" s="64">
        <v>37.200000000000003</v>
      </c>
      <c r="CC41" s="64">
        <v>1.81</v>
      </c>
      <c r="CD41" s="61">
        <v>0.121</v>
      </c>
      <c r="CE41" s="61">
        <v>1.0999999999999999E-2</v>
      </c>
      <c r="CF41" s="51">
        <v>1.15E-2</v>
      </c>
      <c r="CG41" s="59">
        <v>0.71599999999999997</v>
      </c>
      <c r="CH41" s="65" t="s">
        <v>309</v>
      </c>
      <c r="CI41" s="70" t="s">
        <v>310</v>
      </c>
      <c r="CJ41" s="69" t="s">
        <v>311</v>
      </c>
      <c r="CK41" s="65"/>
      <c r="CL41" s="71"/>
      <c r="CM41" s="65" t="s">
        <v>312</v>
      </c>
      <c r="CN41" s="68"/>
      <c r="CO41" s="61">
        <v>6.7100000000000005E-4</v>
      </c>
      <c r="CP41" s="63">
        <v>2.62E-5</v>
      </c>
      <c r="CQ41" s="63" t="s">
        <v>313</v>
      </c>
      <c r="CR41" s="63"/>
      <c r="CS41" s="61" t="s">
        <v>307</v>
      </c>
      <c r="CT41" s="63"/>
      <c r="CU41" s="60">
        <v>2.4900000000000002</v>
      </c>
      <c r="CV41" s="59">
        <v>0.112</v>
      </c>
      <c r="CW41" s="60"/>
      <c r="CX41" s="59"/>
      <c r="CY41" s="61" t="s">
        <v>313</v>
      </c>
      <c r="CZ41" s="63"/>
      <c r="DA41" s="65">
        <v>0.49957834970571496</v>
      </c>
      <c r="DB41" s="69">
        <v>6.077137482662226E-3</v>
      </c>
      <c r="DC41" s="47">
        <v>7.1900000000000006E-2</v>
      </c>
      <c r="DD41" s="63">
        <v>4.3600000000000002E-3</v>
      </c>
      <c r="DE41" s="72">
        <v>3.5800000000000005E-6</v>
      </c>
      <c r="DF41" s="72">
        <v>5.7299999999999996E-7</v>
      </c>
      <c r="DG41" s="63" t="s">
        <v>313</v>
      </c>
      <c r="DH41" s="63"/>
      <c r="DI41" s="63">
        <v>3.5899999999999998E-5</v>
      </c>
      <c r="DJ41" s="63">
        <v>8.7799999999999989E-6</v>
      </c>
      <c r="DK41" s="63" t="s">
        <v>319</v>
      </c>
      <c r="DL41" s="63"/>
      <c r="DM41" s="63">
        <v>8.1000000000000006E-4</v>
      </c>
      <c r="DN41" s="63">
        <v>8.2600000000000002E-5</v>
      </c>
      <c r="DO41" s="45" t="s">
        <v>314</v>
      </c>
      <c r="DP41" s="45"/>
      <c r="DQ41" s="47"/>
      <c r="DR41" s="73"/>
      <c r="DS41" s="45">
        <v>0.42699999999999999</v>
      </c>
      <c r="DT41" s="45">
        <v>2.5399999999999999E-2</v>
      </c>
    </row>
    <row r="42" spans="1:124">
      <c r="A42" s="33" t="s">
        <v>296</v>
      </c>
      <c r="B42" s="39" t="s">
        <v>352</v>
      </c>
      <c r="C42" s="48" t="s">
        <v>264</v>
      </c>
      <c r="D42" s="39" t="s">
        <v>298</v>
      </c>
      <c r="E42" s="39" t="s">
        <v>299</v>
      </c>
      <c r="F42" s="35" t="s">
        <v>266</v>
      </c>
      <c r="G42" s="35" t="s">
        <v>54</v>
      </c>
      <c r="H42" s="39">
        <v>10</v>
      </c>
      <c r="I42" s="33" t="s">
        <v>316</v>
      </c>
      <c r="J42" s="39" t="s">
        <v>300</v>
      </c>
      <c r="K42" s="36">
        <v>7910349.1339999996</v>
      </c>
      <c r="L42" s="36">
        <v>585397.28500000003</v>
      </c>
      <c r="M42" s="37">
        <v>71.280360286965205</v>
      </c>
      <c r="N42" s="37">
        <v>-156.61538855147299</v>
      </c>
      <c r="O42" s="38">
        <v>4.9630000000000001</v>
      </c>
      <c r="P42" s="39">
        <v>29</v>
      </c>
      <c r="Q42" s="39"/>
      <c r="R42" s="38">
        <v>47.513192222890353</v>
      </c>
      <c r="S42" s="38"/>
      <c r="T42" s="38">
        <v>5.9647708959711352</v>
      </c>
      <c r="V42" s="38"/>
      <c r="W42" s="38"/>
      <c r="X42" s="38"/>
      <c r="Y42" s="38"/>
      <c r="Z42" s="59" t="s">
        <v>317</v>
      </c>
      <c r="AA42" s="59"/>
      <c r="AB42" s="60">
        <v>0.20599999999999999</v>
      </c>
      <c r="AC42" s="59">
        <v>3.7400000000000003E-3</v>
      </c>
      <c r="AD42" s="61">
        <v>1.4299999999999998E-3</v>
      </c>
      <c r="AE42" s="61">
        <v>3.1700000000000001E-4</v>
      </c>
      <c r="AF42" s="45">
        <v>6.409999999999999E-2</v>
      </c>
      <c r="AG42" s="59">
        <v>5.6499999999999996E-4</v>
      </c>
      <c r="AH42" s="62" t="s">
        <v>302</v>
      </c>
      <c r="AI42" s="62"/>
      <c r="AJ42" s="59" t="s">
        <v>303</v>
      </c>
      <c r="AK42" s="59"/>
      <c r="AL42" s="59">
        <v>6.44</v>
      </c>
      <c r="AM42" s="63">
        <v>5.0500000000000002E-4</v>
      </c>
      <c r="AP42" s="64">
        <v>10.6</v>
      </c>
      <c r="AQ42" s="60">
        <v>0.13400000000000001</v>
      </c>
      <c r="AR42" s="63" t="s">
        <v>305</v>
      </c>
      <c r="AS42" s="63"/>
      <c r="AT42" s="63">
        <v>1.7699999999999999E-4</v>
      </c>
      <c r="AU42" s="63">
        <v>8.4600000000000003E-6</v>
      </c>
      <c r="AV42" s="65">
        <v>82.564977538127607</v>
      </c>
      <c r="AW42" s="66">
        <v>0.49454673636437951</v>
      </c>
      <c r="AX42" s="53">
        <v>4.0700000000000007E-3</v>
      </c>
      <c r="AY42" s="67">
        <v>1.3000000000000002E-4</v>
      </c>
      <c r="AZ42" s="43">
        <v>3.5999999999999997E-4</v>
      </c>
      <c r="BA42" s="67">
        <v>6.8900000000000008E-5</v>
      </c>
      <c r="BB42" s="61" t="s">
        <v>318</v>
      </c>
      <c r="BC42" s="67"/>
      <c r="BD42" s="45"/>
      <c r="BE42" s="63"/>
      <c r="BF42" s="60" t="s">
        <v>307</v>
      </c>
      <c r="BG42" s="60"/>
      <c r="BH42" s="60" t="s">
        <v>325</v>
      </c>
      <c r="BI42" s="60"/>
      <c r="BJ42" s="64">
        <v>2.4900000000000002</v>
      </c>
      <c r="BK42" s="61">
        <v>3.2100000000000004E-2</v>
      </c>
      <c r="BL42" s="68">
        <v>1.7840825799998001E-3</v>
      </c>
      <c r="BM42" s="69">
        <v>1.4712060161272862E-3</v>
      </c>
      <c r="BN42" s="59" t="s">
        <v>301</v>
      </c>
      <c r="BO42" s="59"/>
      <c r="BP42" s="51">
        <v>0.54900000000000004</v>
      </c>
      <c r="BQ42" s="59">
        <v>6.94E-3</v>
      </c>
      <c r="BR42" s="60">
        <v>8.8200000000000001E-2</v>
      </c>
      <c r="BS42" s="60">
        <v>1.46E-2</v>
      </c>
      <c r="BT42" s="51">
        <v>1.3900000000000001E-2</v>
      </c>
      <c r="BU42" s="41">
        <v>1E-3</v>
      </c>
      <c r="BV42" s="64">
        <v>11.6</v>
      </c>
      <c r="BW42" s="60">
        <v>0.32800000000000001</v>
      </c>
      <c r="BX42" s="54">
        <v>3.3600000000000005E-2</v>
      </c>
      <c r="BY42" s="63">
        <v>0.60299999999999998</v>
      </c>
      <c r="BZ42" s="63" t="s">
        <v>308</v>
      </c>
      <c r="CA42" s="63"/>
      <c r="CB42" s="64">
        <v>27.8</v>
      </c>
      <c r="CC42" s="64">
        <v>1.19</v>
      </c>
      <c r="CD42" s="61" t="s">
        <v>317</v>
      </c>
      <c r="CE42" s="61"/>
      <c r="CF42" s="51">
        <v>0.11600000000000001</v>
      </c>
      <c r="CG42" s="59">
        <v>4.9000000000000004</v>
      </c>
      <c r="CH42" s="65" t="s">
        <v>309</v>
      </c>
      <c r="CI42" s="70" t="s">
        <v>310</v>
      </c>
      <c r="CJ42" s="69" t="s">
        <v>311</v>
      </c>
      <c r="CK42" s="65"/>
      <c r="CL42" s="71"/>
      <c r="CM42" s="65" t="s">
        <v>312</v>
      </c>
      <c r="CN42" s="68"/>
      <c r="CO42" s="61">
        <v>4.1299999999999996E-4</v>
      </c>
      <c r="CP42" s="63">
        <v>7.1299999999999998E-5</v>
      </c>
      <c r="CQ42" s="63" t="s">
        <v>313</v>
      </c>
      <c r="CR42" s="63"/>
      <c r="CS42" s="61" t="s">
        <v>307</v>
      </c>
      <c r="CT42" s="63"/>
      <c r="CU42" s="60">
        <v>6.04</v>
      </c>
      <c r="CV42" s="59">
        <v>0.14199999999999999</v>
      </c>
      <c r="CW42" s="60"/>
      <c r="CX42" s="59"/>
      <c r="CY42" s="61">
        <v>2.3999999999999998E-4</v>
      </c>
      <c r="CZ42" s="63">
        <v>5.9499999999999996E-5</v>
      </c>
      <c r="DA42" s="65">
        <v>0.45851675963027699</v>
      </c>
      <c r="DB42" s="69">
        <v>3.7279453392295193E-3</v>
      </c>
      <c r="DC42" s="47">
        <v>7.5600000000000001E-2</v>
      </c>
      <c r="DD42" s="63">
        <v>1.23E-3</v>
      </c>
      <c r="DE42" s="72" t="s">
        <v>304</v>
      </c>
      <c r="DF42" s="72"/>
      <c r="DG42" s="63" t="s">
        <v>313</v>
      </c>
      <c r="DH42" s="63"/>
      <c r="DI42" s="63">
        <v>4.9000000000000005E-5</v>
      </c>
      <c r="DJ42" s="63">
        <v>4.7700000000000001E-6</v>
      </c>
      <c r="DK42" s="63" t="s">
        <v>319</v>
      </c>
      <c r="DL42" s="63"/>
      <c r="DM42" s="63">
        <v>8.7500000000000002E-4</v>
      </c>
      <c r="DN42" s="63">
        <v>4.35E-5</v>
      </c>
      <c r="DO42" s="45" t="s">
        <v>314</v>
      </c>
      <c r="DP42" s="45"/>
      <c r="DQ42" s="47">
        <v>3.8399999999999997E-2</v>
      </c>
      <c r="DR42" s="73">
        <v>1.33</v>
      </c>
      <c r="DS42" s="45">
        <v>0.44800000000000001</v>
      </c>
      <c r="DT42" s="45">
        <v>4.5600000000000002E-2</v>
      </c>
    </row>
    <row r="43" spans="1:124">
      <c r="A43" s="33" t="s">
        <v>296</v>
      </c>
      <c r="B43" s="39" t="s">
        <v>353</v>
      </c>
      <c r="C43" s="48" t="s">
        <v>264</v>
      </c>
      <c r="D43" s="39" t="s">
        <v>298</v>
      </c>
      <c r="E43" s="39" t="s">
        <v>299</v>
      </c>
      <c r="F43" s="35" t="s">
        <v>266</v>
      </c>
      <c r="G43" s="35" t="s">
        <v>54</v>
      </c>
      <c r="H43" s="39">
        <v>20</v>
      </c>
      <c r="I43" s="74" t="s">
        <v>270</v>
      </c>
      <c r="J43" s="39" t="s">
        <v>300</v>
      </c>
      <c r="K43" s="36">
        <v>7910349.1339999996</v>
      </c>
      <c r="L43" s="36">
        <v>585397.28500000003</v>
      </c>
      <c r="M43" s="37">
        <v>71.280360286965205</v>
      </c>
      <c r="N43" s="37">
        <v>-156.61538855147299</v>
      </c>
      <c r="O43" s="38"/>
      <c r="P43" s="39"/>
      <c r="Q43" s="39"/>
      <c r="R43" s="38">
        <v>31.396070724284844</v>
      </c>
      <c r="S43" s="38"/>
      <c r="T43" s="38">
        <v>4.0401338202475143</v>
      </c>
      <c r="V43" s="38"/>
      <c r="W43" s="38"/>
      <c r="X43" s="38"/>
      <c r="Y43" s="38"/>
      <c r="Z43" s="59" t="s">
        <v>317</v>
      </c>
      <c r="AA43" s="59"/>
      <c r="AB43" s="60">
        <v>7.8599999999999989E-2</v>
      </c>
      <c r="AC43" s="59">
        <v>4.5300000000000002E-3</v>
      </c>
      <c r="AD43" s="61">
        <v>3.3E-3</v>
      </c>
      <c r="AE43" s="61">
        <v>1.5900000000000002E-4</v>
      </c>
      <c r="AF43" s="45">
        <v>6.4799999999999996E-2</v>
      </c>
      <c r="AG43" s="59">
        <v>1.0500000000000002E-3</v>
      </c>
      <c r="AH43" s="62" t="s">
        <v>302</v>
      </c>
      <c r="AI43" s="62"/>
      <c r="AJ43" s="59" t="s">
        <v>303</v>
      </c>
      <c r="AK43" s="59"/>
      <c r="AL43" s="59">
        <v>7.97</v>
      </c>
      <c r="AM43" s="63">
        <v>2.8399999999999996E-4</v>
      </c>
      <c r="AP43" s="64">
        <v>10.1</v>
      </c>
      <c r="AQ43" s="60">
        <v>0.28000000000000003</v>
      </c>
      <c r="AR43" s="63" t="s">
        <v>305</v>
      </c>
      <c r="AS43" s="63"/>
      <c r="AT43" s="63">
        <v>6.5199999999999999E-5</v>
      </c>
      <c r="AU43" s="63">
        <v>1.52E-5</v>
      </c>
      <c r="AV43" s="65">
        <v>85.786052203932414</v>
      </c>
      <c r="AW43" s="66">
        <v>0.53143994951500573</v>
      </c>
      <c r="AX43" s="53">
        <v>5.2399999999999999E-3</v>
      </c>
      <c r="AY43" s="67">
        <v>2.14E-4</v>
      </c>
      <c r="AZ43" s="43">
        <v>3.8999999999999999E-4</v>
      </c>
      <c r="BA43" s="67">
        <v>6.5699999999999998E-5</v>
      </c>
      <c r="BB43" s="61" t="s">
        <v>318</v>
      </c>
      <c r="BC43" s="67"/>
      <c r="BD43" s="45"/>
      <c r="BE43" s="63"/>
      <c r="BF43" s="60" t="s">
        <v>307</v>
      </c>
      <c r="BG43" s="60"/>
      <c r="BH43" s="60" t="s">
        <v>325</v>
      </c>
      <c r="BI43" s="60"/>
      <c r="BJ43" s="64">
        <v>1.81</v>
      </c>
      <c r="BK43" s="61">
        <v>6.4700000000000008E-2</v>
      </c>
      <c r="BL43" s="68">
        <v>1.7098997185412055E-3</v>
      </c>
      <c r="BM43" s="69">
        <v>5.5854095916211665E-3</v>
      </c>
      <c r="BN43" s="59" t="s">
        <v>301</v>
      </c>
      <c r="BO43" s="59"/>
      <c r="BP43" s="51">
        <v>0.161</v>
      </c>
      <c r="BQ43" s="59">
        <v>3.16E-3</v>
      </c>
      <c r="BR43" s="60">
        <v>2.2700000000000001E-2</v>
      </c>
      <c r="BS43" s="60">
        <v>5.3699999999999998E-3</v>
      </c>
      <c r="BT43" s="51">
        <v>1.0199999999999999E-2</v>
      </c>
      <c r="BU43" s="41">
        <v>8.0000000000000004E-4</v>
      </c>
      <c r="BV43" s="64">
        <v>11.7</v>
      </c>
      <c r="BW43" s="60">
        <v>0.43</v>
      </c>
      <c r="BX43" s="54">
        <v>4.0799999999999996E-2</v>
      </c>
      <c r="BY43" s="63">
        <v>0.91</v>
      </c>
      <c r="BZ43" s="63" t="s">
        <v>308</v>
      </c>
      <c r="CA43" s="63"/>
      <c r="CB43" s="64">
        <v>26.1</v>
      </c>
      <c r="CC43" s="64">
        <v>0.441</v>
      </c>
      <c r="CD43" s="61" t="s">
        <v>317</v>
      </c>
      <c r="CE43" s="61"/>
      <c r="CF43" s="51">
        <v>8.2500000000000004E-3</v>
      </c>
      <c r="CG43" s="59">
        <v>0.505</v>
      </c>
      <c r="CH43" s="65">
        <v>0.11818465558009435</v>
      </c>
      <c r="CI43" s="69">
        <v>2.5119127463766433E-2</v>
      </c>
      <c r="CJ43" s="69">
        <v>2.6697913695543311E-2</v>
      </c>
      <c r="CK43" s="65"/>
      <c r="CL43" s="65"/>
      <c r="CM43" s="65" t="s">
        <v>312</v>
      </c>
      <c r="CN43" s="68"/>
      <c r="CO43" s="61" t="s">
        <v>305</v>
      </c>
      <c r="CP43" s="63"/>
      <c r="CQ43" s="63" t="s">
        <v>313</v>
      </c>
      <c r="CR43" s="63"/>
      <c r="CS43" s="61" t="s">
        <v>307</v>
      </c>
      <c r="CT43" s="63"/>
      <c r="CU43" s="60">
        <v>7.21</v>
      </c>
      <c r="CV43" s="59">
        <v>0.25600000000000001</v>
      </c>
      <c r="CW43" s="60"/>
      <c r="CX43" s="59"/>
      <c r="CY43" s="61" t="s">
        <v>313</v>
      </c>
      <c r="CZ43" s="63"/>
      <c r="DA43" s="65">
        <v>0.23565265976908892</v>
      </c>
      <c r="DB43" s="69">
        <v>2.1939386299732206E-2</v>
      </c>
      <c r="DC43" s="47">
        <v>7.0000000000000007E-2</v>
      </c>
      <c r="DD43" s="63">
        <v>1.17E-3</v>
      </c>
      <c r="DE43" s="72">
        <v>2.4199999999999997E-6</v>
      </c>
      <c r="DF43" s="72">
        <v>2.03E-7</v>
      </c>
      <c r="DG43" s="63" t="s">
        <v>313</v>
      </c>
      <c r="DH43" s="63"/>
      <c r="DI43" s="63" t="s">
        <v>337</v>
      </c>
      <c r="DJ43" s="63"/>
      <c r="DK43" s="63" t="s">
        <v>319</v>
      </c>
      <c r="DL43" s="63"/>
      <c r="DM43" s="63">
        <v>1.9600000000000002E-4</v>
      </c>
      <c r="DN43" s="63">
        <v>2.0400000000000001E-5</v>
      </c>
      <c r="DO43" s="45" t="s">
        <v>314</v>
      </c>
      <c r="DP43" s="45"/>
      <c r="DQ43" s="47">
        <v>1.1800000000000001E-2</v>
      </c>
      <c r="DR43" s="73">
        <v>1.9</v>
      </c>
      <c r="DS43" s="45">
        <v>0.28999999999999998</v>
      </c>
      <c r="DT43" s="45">
        <v>1.43E-2</v>
      </c>
    </row>
    <row r="44" spans="1:124">
      <c r="A44" s="33" t="s">
        <v>296</v>
      </c>
      <c r="B44" s="39" t="s">
        <v>354</v>
      </c>
      <c r="C44" s="48" t="s">
        <v>264</v>
      </c>
      <c r="D44" s="39" t="s">
        <v>298</v>
      </c>
      <c r="E44" s="39" t="s">
        <v>299</v>
      </c>
      <c r="F44" s="35" t="s">
        <v>266</v>
      </c>
      <c r="G44" s="35" t="s">
        <v>54</v>
      </c>
      <c r="H44" s="39">
        <v>20</v>
      </c>
      <c r="I44" s="74" t="s">
        <v>270</v>
      </c>
      <c r="J44" s="39" t="s">
        <v>300</v>
      </c>
      <c r="K44" s="36">
        <v>7910315.6859999998</v>
      </c>
      <c r="L44" s="36">
        <v>585388.51699999999</v>
      </c>
      <c r="M44" s="37">
        <v>71.280063751409898</v>
      </c>
      <c r="N44" s="37">
        <v>-156.61566991115799</v>
      </c>
      <c r="O44" s="38">
        <v>5.1669999999999998</v>
      </c>
      <c r="P44" s="39">
        <v>27</v>
      </c>
      <c r="Q44" s="39"/>
      <c r="R44" s="38">
        <v>40.769278719172625</v>
      </c>
      <c r="S44" s="38"/>
      <c r="T44" s="38">
        <v>4.3078205250596655</v>
      </c>
      <c r="V44" s="38"/>
      <c r="W44" s="38"/>
      <c r="X44" s="38"/>
      <c r="Y44" s="38"/>
      <c r="Z44" s="59" t="s">
        <v>301</v>
      </c>
      <c r="AA44" s="59"/>
      <c r="AB44" s="60">
        <v>0.48499999999999999</v>
      </c>
      <c r="AC44" s="59">
        <v>2.6199999999999998E-2</v>
      </c>
      <c r="AD44" s="61">
        <v>1.6299999999999999E-3</v>
      </c>
      <c r="AE44" s="61">
        <v>2.8499999999999999E-4</v>
      </c>
      <c r="AF44" s="45">
        <v>5.6100000000000004E-2</v>
      </c>
      <c r="AG44" s="59">
        <v>1.3600000000000001E-3</v>
      </c>
      <c r="AH44" s="62" t="s">
        <v>302</v>
      </c>
      <c r="AI44" s="62"/>
      <c r="AJ44" s="59" t="s">
        <v>303</v>
      </c>
      <c r="AK44" s="59"/>
      <c r="AL44" s="59">
        <v>1.9</v>
      </c>
      <c r="AM44" s="63">
        <v>4.7199999999999998E-4</v>
      </c>
      <c r="AP44" s="64">
        <v>7.87</v>
      </c>
      <c r="AQ44" s="60">
        <v>0.13200000000000001</v>
      </c>
      <c r="AR44" s="63" t="s">
        <v>305</v>
      </c>
      <c r="AS44" s="63"/>
      <c r="AT44" s="63">
        <v>7.3200000000000001E-4</v>
      </c>
      <c r="AU44" s="63">
        <v>7.3400000000000009E-5</v>
      </c>
      <c r="AV44" s="65">
        <v>65.5534929569138</v>
      </c>
      <c r="AW44" s="66">
        <v>0.40238094113628275</v>
      </c>
      <c r="AX44" s="53">
        <v>3.3599999999999997E-3</v>
      </c>
      <c r="AY44" s="67">
        <v>2.5500000000000002E-4</v>
      </c>
      <c r="AZ44" s="43">
        <v>7.6000000000000004E-4</v>
      </c>
      <c r="BA44" s="67">
        <v>1.1300000000000001E-4</v>
      </c>
      <c r="BB44" s="61" t="s">
        <v>306</v>
      </c>
      <c r="BC44" s="67"/>
      <c r="BD44" s="45"/>
      <c r="BE44" s="63"/>
      <c r="BF44" s="60">
        <v>5.5800000000000002E-2</v>
      </c>
      <c r="BG44" s="60">
        <v>1.32E-2</v>
      </c>
      <c r="BH44" s="60">
        <v>0.113</v>
      </c>
      <c r="BI44" s="60">
        <v>1.8499999999999999E-2</v>
      </c>
      <c r="BJ44" s="64">
        <v>2.17</v>
      </c>
      <c r="BK44" s="61">
        <v>3.5900000000000001E-2</v>
      </c>
      <c r="BL44" s="68"/>
      <c r="BM44" s="70"/>
      <c r="BN44" s="59" t="s">
        <v>301</v>
      </c>
      <c r="BO44" s="59"/>
      <c r="BP44" s="51">
        <v>0.28399999999999997</v>
      </c>
      <c r="BQ44" s="59">
        <v>3.5899999999999999E-3</v>
      </c>
      <c r="BR44" s="60">
        <v>0.317</v>
      </c>
      <c r="BS44" s="60">
        <v>5.3699999999999998E-2</v>
      </c>
      <c r="BT44" s="51">
        <v>7.7999999999999996E-3</v>
      </c>
      <c r="BU44" s="41">
        <v>5.9999999999999995E-4</v>
      </c>
      <c r="BV44" s="64">
        <v>9.75</v>
      </c>
      <c r="BW44" s="60">
        <v>0.151</v>
      </c>
      <c r="BX44" s="54">
        <v>1.44E-2</v>
      </c>
      <c r="BY44" s="63">
        <v>0.40699999999999997</v>
      </c>
      <c r="BZ44" s="63" t="s">
        <v>308</v>
      </c>
      <c r="CA44" s="63"/>
      <c r="CB44" s="64">
        <v>23.9</v>
      </c>
      <c r="CC44" s="64">
        <v>0.63800000000000001</v>
      </c>
      <c r="CD44" s="61" t="s">
        <v>301</v>
      </c>
      <c r="CE44" s="61"/>
      <c r="CF44" s="51">
        <v>0.113</v>
      </c>
      <c r="CG44" s="59">
        <v>3.16</v>
      </c>
      <c r="CH44" s="65">
        <v>8.6025436712849748E-2</v>
      </c>
      <c r="CI44" s="69">
        <v>1.168776844013943E-3</v>
      </c>
      <c r="CJ44" s="69">
        <v>1.9433146153432758E-2</v>
      </c>
      <c r="CK44" s="65"/>
      <c r="CL44" s="65"/>
      <c r="CM44" s="65" t="s">
        <v>312</v>
      </c>
      <c r="CN44" s="68"/>
      <c r="CO44" s="61">
        <v>6.4099999999999997E-4</v>
      </c>
      <c r="CP44" s="63">
        <v>6.6100000000000007E-5</v>
      </c>
      <c r="CQ44" s="63">
        <v>1.7999999999999998E-4</v>
      </c>
      <c r="CR44" s="63">
        <v>4.0500000000000002E-5</v>
      </c>
      <c r="CS44" s="61" t="s">
        <v>307</v>
      </c>
      <c r="CT44" s="63"/>
      <c r="CU44" s="60">
        <v>4.49</v>
      </c>
      <c r="CV44" s="59">
        <v>0.36699999999999999</v>
      </c>
      <c r="CW44" s="60"/>
      <c r="CX44" s="59"/>
      <c r="CY44" s="61" t="s">
        <v>313</v>
      </c>
      <c r="CZ44" s="63"/>
      <c r="DA44" s="65">
        <v>0.26519081735608491</v>
      </c>
      <c r="DB44" s="69">
        <v>7.1972520479167083E-3</v>
      </c>
      <c r="DC44" s="47">
        <v>5.8099999999999999E-2</v>
      </c>
      <c r="DD44" s="63">
        <v>1.48E-3</v>
      </c>
      <c r="DE44" s="72">
        <v>8.4399999999999988E-6</v>
      </c>
      <c r="DF44" s="72">
        <v>1.61E-6</v>
      </c>
      <c r="DG44" s="63" t="s">
        <v>313</v>
      </c>
      <c r="DH44" s="63"/>
      <c r="DI44" s="63">
        <v>1.2899999999999999E-4</v>
      </c>
      <c r="DJ44" s="63">
        <v>1.45E-5</v>
      </c>
      <c r="DK44" s="63">
        <v>3.57E-5</v>
      </c>
      <c r="DL44" s="63">
        <v>7.1900000000000006E-6</v>
      </c>
      <c r="DM44" s="63">
        <v>1.4199999999999998E-3</v>
      </c>
      <c r="DN44" s="63">
        <v>9.1600000000000004E-5</v>
      </c>
      <c r="DO44" s="45" t="s">
        <v>314</v>
      </c>
      <c r="DP44" s="45"/>
      <c r="DQ44" s="47">
        <v>7.8399999999999997E-3</v>
      </c>
      <c r="DR44" s="73">
        <v>1.36</v>
      </c>
      <c r="DS44" s="45">
        <v>0.67</v>
      </c>
      <c r="DT44" s="45">
        <v>8.4900000000000003E-2</v>
      </c>
    </row>
    <row r="45" spans="1:124">
      <c r="A45" s="33" t="s">
        <v>296</v>
      </c>
      <c r="B45" s="39" t="s">
        <v>355</v>
      </c>
      <c r="C45" s="48" t="s">
        <v>264</v>
      </c>
      <c r="D45" s="39" t="s">
        <v>298</v>
      </c>
      <c r="E45" s="39" t="s">
        <v>299</v>
      </c>
      <c r="F45" s="35" t="s">
        <v>266</v>
      </c>
      <c r="G45" s="35" t="s">
        <v>54</v>
      </c>
      <c r="H45" s="39">
        <v>20</v>
      </c>
      <c r="I45" s="74" t="s">
        <v>270</v>
      </c>
      <c r="J45" s="39" t="s">
        <v>300</v>
      </c>
      <c r="K45" s="36">
        <v>7910316.8729999997</v>
      </c>
      <c r="L45" s="36">
        <v>585389.47199999995</v>
      </c>
      <c r="M45" s="37">
        <v>71.280074047394606</v>
      </c>
      <c r="N45" s="37">
        <v>-156.61564196791099</v>
      </c>
      <c r="O45" s="38">
        <v>5.0289999999999999</v>
      </c>
      <c r="P45" s="39">
        <v>28</v>
      </c>
      <c r="Q45" s="39">
        <v>5.7</v>
      </c>
      <c r="R45" s="38"/>
      <c r="S45" s="38"/>
      <c r="T45" s="38"/>
      <c r="V45" s="38">
        <v>5.51</v>
      </c>
      <c r="W45" s="38">
        <v>21.5</v>
      </c>
      <c r="X45" s="38">
        <v>2.67</v>
      </c>
      <c r="Y45" s="38">
        <v>296.7</v>
      </c>
      <c r="Z45" s="59" t="s">
        <v>301</v>
      </c>
      <c r="AA45" s="59"/>
      <c r="AB45" s="60">
        <v>0.50700000000000001</v>
      </c>
      <c r="AC45" s="59">
        <v>1.67E-2</v>
      </c>
      <c r="AD45" s="61">
        <v>1.21E-2</v>
      </c>
      <c r="AE45" s="61">
        <v>8.4199999999999998E-4</v>
      </c>
      <c r="AF45" s="45">
        <v>7.1300000000000002E-2</v>
      </c>
      <c r="AG45" s="59">
        <v>4.4299999999999998E-4</v>
      </c>
      <c r="AH45" s="62" t="s">
        <v>302</v>
      </c>
      <c r="AI45" s="62"/>
      <c r="AJ45" s="59">
        <v>2.8500000000000001E-2</v>
      </c>
      <c r="AK45" s="59">
        <v>5.3299999999999997E-3</v>
      </c>
      <c r="AL45" s="59" t="s">
        <v>307</v>
      </c>
      <c r="AM45" s="63"/>
      <c r="AP45" s="64">
        <v>15</v>
      </c>
      <c r="AQ45" s="60">
        <v>0.16200000000000001</v>
      </c>
      <c r="AR45" s="63" t="s">
        <v>305</v>
      </c>
      <c r="AS45" s="63"/>
      <c r="AT45" s="63">
        <v>1.08E-3</v>
      </c>
      <c r="AU45" s="63">
        <v>4.1499999999999999E-5</v>
      </c>
      <c r="AV45" s="42">
        <v>105.56980777339329</v>
      </c>
      <c r="AW45" s="66">
        <v>0.49069048287271999</v>
      </c>
      <c r="AX45" s="53">
        <v>7.0699999999999999E-3</v>
      </c>
      <c r="AY45" s="67">
        <v>1.3700000000000002E-4</v>
      </c>
      <c r="AZ45" s="43">
        <v>8.1999999999999998E-4</v>
      </c>
      <c r="BA45" s="67">
        <v>9.2200000000000005E-5</v>
      </c>
      <c r="BB45" s="61" t="s">
        <v>306</v>
      </c>
      <c r="BC45" s="67"/>
      <c r="BD45" s="45"/>
      <c r="BE45" s="63"/>
      <c r="BF45" s="60" t="s">
        <v>307</v>
      </c>
      <c r="BG45" s="60"/>
      <c r="BH45" s="60">
        <v>0.18099999999999999</v>
      </c>
      <c r="BI45" s="60">
        <v>2.64E-2</v>
      </c>
      <c r="BJ45" s="64">
        <v>22.5</v>
      </c>
      <c r="BK45" s="61">
        <v>0.19800000000000001</v>
      </c>
      <c r="BL45" s="68"/>
      <c r="BM45" s="70"/>
      <c r="BN45" s="59" t="s">
        <v>301</v>
      </c>
      <c r="BO45" s="59"/>
      <c r="BP45" s="51">
        <v>0.104</v>
      </c>
      <c r="BQ45" s="59">
        <v>3.1900000000000001E-3</v>
      </c>
      <c r="BR45" s="60">
        <v>0.42099999999999999</v>
      </c>
      <c r="BS45" s="60">
        <v>3.2899999999999999E-2</v>
      </c>
      <c r="BT45" s="51">
        <v>1.12E-2</v>
      </c>
      <c r="BU45" s="41">
        <v>8.0000000000000004E-4</v>
      </c>
      <c r="BV45" s="64">
        <v>16.899999999999999</v>
      </c>
      <c r="BW45" s="60">
        <v>0.45400000000000001</v>
      </c>
      <c r="BX45" s="54">
        <v>5.0500000000000003E-2</v>
      </c>
      <c r="BY45" s="63">
        <v>0.71799999999999997</v>
      </c>
      <c r="BZ45" s="63">
        <v>3.8099999999999999E-4</v>
      </c>
      <c r="CA45" s="63">
        <v>5.6800000000000005E-5</v>
      </c>
      <c r="CB45" s="64">
        <v>40.299999999999997</v>
      </c>
      <c r="CC45" s="64">
        <v>1.37</v>
      </c>
      <c r="CD45" s="61">
        <v>0.77700000000000002</v>
      </c>
      <c r="CE45" s="61">
        <v>9.1300000000000006E-2</v>
      </c>
      <c r="CF45" s="51">
        <v>1.12E-2</v>
      </c>
      <c r="CG45" s="59">
        <v>0.61699999999999999</v>
      </c>
      <c r="CH45" s="65">
        <v>0.15039458918890294</v>
      </c>
      <c r="CI45" s="69">
        <v>7.2463614715365338E-4</v>
      </c>
      <c r="CJ45" s="69">
        <v>3.3974137697773174E-2</v>
      </c>
      <c r="CK45" s="65"/>
      <c r="CL45" s="65"/>
      <c r="CM45" s="65" t="s">
        <v>312</v>
      </c>
      <c r="CN45" s="68"/>
      <c r="CO45" s="61">
        <v>3.5199999999999999E-4</v>
      </c>
      <c r="CP45" s="63">
        <v>1.6699999999999999E-5</v>
      </c>
      <c r="CQ45" s="63">
        <v>1.31E-3</v>
      </c>
      <c r="CR45" s="63">
        <v>2.4899999999999998E-4</v>
      </c>
      <c r="CS45" s="61" t="s">
        <v>307</v>
      </c>
      <c r="CT45" s="63"/>
      <c r="CU45" s="60">
        <v>4.13</v>
      </c>
      <c r="CV45" s="59">
        <v>0.223</v>
      </c>
      <c r="CW45" s="60"/>
      <c r="CX45" s="59"/>
      <c r="CY45" s="61">
        <v>4.4700000000000002E-4</v>
      </c>
      <c r="CZ45" s="63">
        <v>6.8299999999999993E-5</v>
      </c>
      <c r="DA45" s="42">
        <v>0.37155950450831426</v>
      </c>
      <c r="DB45" s="69">
        <v>1.1267139634801802E-2</v>
      </c>
      <c r="DC45" s="47">
        <v>8.8599999999999998E-2</v>
      </c>
      <c r="DD45" s="63">
        <v>2.2799999999999999E-3</v>
      </c>
      <c r="DE45" s="72">
        <v>7.3699999999999997E-6</v>
      </c>
      <c r="DF45" s="72">
        <v>5.2900000000000004E-7</v>
      </c>
      <c r="DG45" s="63">
        <v>5.8199999999999998E-5</v>
      </c>
      <c r="DH45" s="63">
        <v>1.5500000000000001E-5</v>
      </c>
      <c r="DI45" s="63">
        <v>1.2400000000000001E-4</v>
      </c>
      <c r="DJ45" s="63">
        <v>1.2800000000000001E-5</v>
      </c>
      <c r="DK45" s="63">
        <v>4.8000000000000001E-5</v>
      </c>
      <c r="DL45" s="63">
        <v>7.1199999999999996E-6</v>
      </c>
      <c r="DM45" s="63">
        <v>3.3399999999999997E-3</v>
      </c>
      <c r="DN45" s="63">
        <v>1.5900000000000002E-4</v>
      </c>
      <c r="DO45" s="45" t="s">
        <v>314</v>
      </c>
      <c r="DP45" s="45"/>
      <c r="DQ45" s="47"/>
      <c r="DR45" s="73"/>
      <c r="DS45" s="45">
        <v>1.1100000000000001</v>
      </c>
      <c r="DT45" s="45">
        <v>7.4700000000000003E-2</v>
      </c>
    </row>
    <row r="46" spans="1:124">
      <c r="A46" s="33" t="s">
        <v>296</v>
      </c>
      <c r="B46" s="39" t="s">
        <v>355</v>
      </c>
      <c r="C46" s="48" t="s">
        <v>264</v>
      </c>
      <c r="D46" s="39" t="s">
        <v>298</v>
      </c>
      <c r="E46" s="39" t="s">
        <v>299</v>
      </c>
      <c r="F46" s="35" t="s">
        <v>266</v>
      </c>
      <c r="G46" s="35" t="s">
        <v>54</v>
      </c>
      <c r="H46" s="39">
        <v>20</v>
      </c>
      <c r="I46" s="74" t="s">
        <v>270</v>
      </c>
      <c r="J46" s="39" t="s">
        <v>300</v>
      </c>
      <c r="K46" s="36">
        <v>7910316.8729999997</v>
      </c>
      <c r="L46" s="36">
        <v>585389.47199999995</v>
      </c>
      <c r="M46" s="37">
        <v>71.280074047394606</v>
      </c>
      <c r="N46" s="37">
        <v>-156.61564196791099</v>
      </c>
      <c r="O46" s="38"/>
      <c r="P46" s="39"/>
      <c r="Q46" s="39"/>
      <c r="R46" s="38">
        <v>86.167444332188325</v>
      </c>
      <c r="S46" s="38"/>
      <c r="T46" s="38">
        <v>5.1717029298848249</v>
      </c>
      <c r="V46" s="38"/>
      <c r="W46" s="38"/>
      <c r="X46" s="38"/>
      <c r="Y46" s="38"/>
      <c r="Z46" s="59" t="s">
        <v>329</v>
      </c>
      <c r="AA46" s="59"/>
      <c r="AB46" s="60">
        <v>0.68799999999999994</v>
      </c>
      <c r="AC46" s="59">
        <v>0.115</v>
      </c>
      <c r="AD46" s="61">
        <v>1.2500000000000001E-2</v>
      </c>
      <c r="AE46" s="61">
        <v>5.1599999999999997E-4</v>
      </c>
      <c r="AF46" s="45">
        <v>7.2900000000000006E-2</v>
      </c>
      <c r="AG46" s="59">
        <v>3.5200000000000001E-3</v>
      </c>
      <c r="AH46" s="62" t="s">
        <v>331</v>
      </c>
      <c r="AI46" s="62"/>
      <c r="AJ46" s="59" t="s">
        <v>301</v>
      </c>
      <c r="AK46" s="59"/>
      <c r="AL46" s="59" t="s">
        <v>314</v>
      </c>
      <c r="AM46" s="63"/>
      <c r="AP46" s="64">
        <v>16.100000000000001</v>
      </c>
      <c r="AQ46" s="60">
        <v>0.16300000000000001</v>
      </c>
      <c r="AR46" s="63" t="s">
        <v>321</v>
      </c>
      <c r="AS46" s="63"/>
      <c r="AT46" s="63">
        <v>1.39E-3</v>
      </c>
      <c r="AU46" s="63">
        <v>9.3599999999999998E-5</v>
      </c>
      <c r="AV46" s="65"/>
      <c r="AW46" s="39"/>
      <c r="AX46" s="53">
        <v>7.3899999999999999E-3</v>
      </c>
      <c r="AY46" s="67">
        <v>3.4699999999999998E-4</v>
      </c>
      <c r="AZ46" s="43">
        <v>9.5E-4</v>
      </c>
      <c r="BA46" s="67">
        <v>5.2499999999999995E-5</v>
      </c>
      <c r="BB46" s="61" t="s">
        <v>313</v>
      </c>
      <c r="BC46" s="67"/>
      <c r="BD46" s="45"/>
      <c r="BE46" s="63"/>
      <c r="BF46" s="60" t="s">
        <v>326</v>
      </c>
      <c r="BG46" s="60"/>
      <c r="BH46" s="60">
        <v>0.182</v>
      </c>
      <c r="BI46" s="60">
        <v>4.2299999999999997E-2</v>
      </c>
      <c r="BJ46" s="64">
        <v>27.5</v>
      </c>
      <c r="BK46" s="61">
        <v>0.185</v>
      </c>
      <c r="BL46" s="68"/>
      <c r="BM46" s="43"/>
      <c r="BN46" s="59" t="s">
        <v>332</v>
      </c>
      <c r="BO46" s="59"/>
      <c r="BP46" s="51">
        <v>8.7300000000000003E-2</v>
      </c>
      <c r="BQ46" s="59">
        <v>7.1700000000000002E-3</v>
      </c>
      <c r="BR46" s="60">
        <v>0.76300000000000001</v>
      </c>
      <c r="BS46" s="60">
        <v>8.0500000000000002E-2</v>
      </c>
      <c r="BT46" s="51">
        <v>7.62E-3</v>
      </c>
      <c r="BU46" s="41">
        <v>2E-3</v>
      </c>
      <c r="BV46" s="64">
        <v>20.8</v>
      </c>
      <c r="BW46" s="60">
        <v>2.58E-2</v>
      </c>
      <c r="BX46" s="54">
        <v>5.1299999999999998E-2</v>
      </c>
      <c r="BY46" s="63">
        <v>0.25800000000000001</v>
      </c>
      <c r="BZ46" s="63" t="s">
        <v>333</v>
      </c>
      <c r="CA46" s="63"/>
      <c r="CB46" s="64">
        <v>44.7</v>
      </c>
      <c r="CC46" s="64">
        <v>0.38400000000000001</v>
      </c>
      <c r="CD46" s="61">
        <v>0.85799999999999998</v>
      </c>
      <c r="CE46" s="61">
        <v>0.11600000000000001</v>
      </c>
      <c r="CF46" s="51">
        <v>1.1300000000000001E-2</v>
      </c>
      <c r="CG46" s="59">
        <v>0.84599999999999997</v>
      </c>
      <c r="CH46" s="65"/>
      <c r="CI46" s="43"/>
      <c r="CJ46" s="43"/>
      <c r="CK46" s="65"/>
      <c r="CL46" s="39"/>
      <c r="CM46" s="42"/>
      <c r="CN46" s="40"/>
      <c r="CO46" s="61" t="s">
        <v>302</v>
      </c>
      <c r="CP46" s="63"/>
      <c r="CQ46" s="63" t="s">
        <v>334</v>
      </c>
      <c r="CR46" s="63"/>
      <c r="CS46" s="61" t="s">
        <v>323</v>
      </c>
      <c r="CT46" s="63"/>
      <c r="CU46" s="60">
        <v>3.04</v>
      </c>
      <c r="CV46" s="59">
        <v>0.222</v>
      </c>
      <c r="CW46" s="60"/>
      <c r="CX46" s="59"/>
      <c r="CY46" s="61" t="s">
        <v>335</v>
      </c>
      <c r="CZ46" s="63"/>
      <c r="DA46" s="65"/>
      <c r="DB46" s="43"/>
      <c r="DC46" s="47">
        <v>9.1799999999999993E-2</v>
      </c>
      <c r="DD46" s="63">
        <v>2.5200000000000001E-3</v>
      </c>
      <c r="DE46" s="72" t="s">
        <v>307</v>
      </c>
      <c r="DF46" s="72"/>
      <c r="DG46" s="63" t="s">
        <v>334</v>
      </c>
      <c r="DH46" s="63"/>
      <c r="DI46" s="63" t="s">
        <v>333</v>
      </c>
      <c r="DJ46" s="63"/>
      <c r="DK46" s="41" t="s">
        <v>305</v>
      </c>
      <c r="DL46" s="63"/>
      <c r="DM46" s="63">
        <v>3.3500000000000001E-3</v>
      </c>
      <c r="DN46" s="63">
        <v>1E-4</v>
      </c>
      <c r="DO46" s="45" t="s">
        <v>337</v>
      </c>
      <c r="DP46" s="45"/>
      <c r="DQ46" s="47"/>
      <c r="DR46" s="73"/>
      <c r="DS46" s="45" t="s">
        <v>348</v>
      </c>
      <c r="DT46" s="45"/>
    </row>
    <row r="47" spans="1:124">
      <c r="A47" s="33" t="s">
        <v>296</v>
      </c>
      <c r="B47" s="39" t="s">
        <v>356</v>
      </c>
      <c r="C47" s="48" t="s">
        <v>264</v>
      </c>
      <c r="D47" s="39" t="s">
        <v>298</v>
      </c>
      <c r="E47" s="39" t="s">
        <v>299</v>
      </c>
      <c r="F47" s="35" t="s">
        <v>266</v>
      </c>
      <c r="G47" s="35" t="s">
        <v>54</v>
      </c>
      <c r="H47" s="39">
        <v>10</v>
      </c>
      <c r="I47" s="33" t="s">
        <v>316</v>
      </c>
      <c r="J47" s="39" t="s">
        <v>300</v>
      </c>
      <c r="K47" s="36">
        <v>7910318.2759999996</v>
      </c>
      <c r="L47" s="36">
        <v>585390.696</v>
      </c>
      <c r="M47" s="37">
        <v>71.280086183309606</v>
      </c>
      <c r="N47" s="37">
        <v>-156.615606283879</v>
      </c>
      <c r="O47" s="38">
        <v>4.8470000000000004</v>
      </c>
      <c r="P47" s="39">
        <v>32</v>
      </c>
      <c r="Q47" s="39">
        <v>10.4</v>
      </c>
      <c r="R47" s="38">
        <v>16.664386647669446</v>
      </c>
      <c r="S47" s="38"/>
      <c r="T47" s="38">
        <v>2.9753399552208428</v>
      </c>
      <c r="V47" s="38">
        <v>5.26</v>
      </c>
      <c r="W47" s="38">
        <v>35.200000000000003</v>
      </c>
      <c r="X47" s="38">
        <v>3.73</v>
      </c>
      <c r="Y47" s="38">
        <v>158.4</v>
      </c>
      <c r="Z47" s="59" t="s">
        <v>301</v>
      </c>
      <c r="AA47" s="59"/>
      <c r="AB47" s="60">
        <v>3.4500000000000003E-2</v>
      </c>
      <c r="AC47" s="59">
        <v>6.1200000000000002E-4</v>
      </c>
      <c r="AD47" s="61" t="s">
        <v>340</v>
      </c>
      <c r="AE47" s="61">
        <v>0</v>
      </c>
      <c r="AF47" s="45">
        <v>2.46E-2</v>
      </c>
      <c r="AG47" s="59">
        <v>8.52E-4</v>
      </c>
      <c r="AH47" s="62" t="s">
        <v>302</v>
      </c>
      <c r="AI47" s="62"/>
      <c r="AJ47" s="59" t="s">
        <v>303</v>
      </c>
      <c r="AK47" s="59"/>
      <c r="AL47" s="59">
        <v>2.6600000000000002E-2</v>
      </c>
      <c r="AM47" s="63">
        <v>1.58E-3</v>
      </c>
      <c r="AP47" s="64">
        <v>3.53</v>
      </c>
      <c r="AQ47" s="60">
        <v>9.5299999999999996E-2</v>
      </c>
      <c r="AR47" s="63" t="s">
        <v>305</v>
      </c>
      <c r="AS47" s="63"/>
      <c r="AT47" s="63" t="s">
        <v>341</v>
      </c>
      <c r="AU47" s="63"/>
      <c r="AV47" s="65">
        <v>60.294024621110786</v>
      </c>
      <c r="AW47" s="66">
        <v>0.13813180870807271</v>
      </c>
      <c r="AX47" s="53">
        <v>6.6800000000000008E-4</v>
      </c>
      <c r="AY47" s="67">
        <v>7.1799999999999997E-5</v>
      </c>
      <c r="AZ47" s="43">
        <v>2.6000000000000003E-4</v>
      </c>
      <c r="BA47" s="67">
        <v>2.19E-5</v>
      </c>
      <c r="BB47" s="61" t="s">
        <v>306</v>
      </c>
      <c r="BC47" s="67"/>
      <c r="BD47" s="45"/>
      <c r="BE47" s="63"/>
      <c r="BF47" s="60" t="s">
        <v>307</v>
      </c>
      <c r="BG47" s="60"/>
      <c r="BH47" s="60" t="s">
        <v>325</v>
      </c>
      <c r="BI47" s="60"/>
      <c r="BJ47" s="64">
        <v>9.9199999999999997E-2</v>
      </c>
      <c r="BK47" s="61">
        <v>1.06E-2</v>
      </c>
      <c r="BL47" s="68"/>
      <c r="BM47" s="70"/>
      <c r="BN47" s="59" t="s">
        <v>301</v>
      </c>
      <c r="BO47" s="59"/>
      <c r="BP47" s="51">
        <v>0.20300000000000001</v>
      </c>
      <c r="BQ47" s="59">
        <v>2.8300000000000001E-3</v>
      </c>
      <c r="BR47" s="60" t="s">
        <v>326</v>
      </c>
      <c r="BS47" s="60"/>
      <c r="BT47" s="51">
        <v>7.8399999999999997E-3</v>
      </c>
      <c r="BU47" s="41">
        <v>1.2999999999999999E-3</v>
      </c>
      <c r="BV47" s="64">
        <v>6.04</v>
      </c>
      <c r="BW47" s="60">
        <v>0.127</v>
      </c>
      <c r="BX47" s="54">
        <v>5.8299999999999998E-2</v>
      </c>
      <c r="BY47" s="63">
        <v>0.24199999999999999</v>
      </c>
      <c r="BZ47" s="63" t="s">
        <v>308</v>
      </c>
      <c r="CA47" s="63"/>
      <c r="CB47" s="64">
        <v>24.5</v>
      </c>
      <c r="CC47" s="64">
        <v>0.94499999999999995</v>
      </c>
      <c r="CD47" s="61" t="s">
        <v>317</v>
      </c>
      <c r="CE47" s="61"/>
      <c r="CF47" s="51">
        <v>1.1299999999999999E-3</v>
      </c>
      <c r="CG47" s="59">
        <v>0.253</v>
      </c>
      <c r="CH47" s="65">
        <v>0.15238481873484336</v>
      </c>
      <c r="CI47" s="69">
        <v>4.6327642308978375E-3</v>
      </c>
      <c r="CJ47" s="69">
        <v>3.4423730552201111E-2</v>
      </c>
      <c r="CK47" s="65"/>
      <c r="CL47" s="65"/>
      <c r="CM47" s="65" t="s">
        <v>312</v>
      </c>
      <c r="CN47" s="68"/>
      <c r="CO47" s="61">
        <v>8.3299999999999997E-4</v>
      </c>
      <c r="CP47" s="63">
        <v>1.15E-4</v>
      </c>
      <c r="CQ47" s="63">
        <v>2.6700000000000004E-4</v>
      </c>
      <c r="CR47" s="63">
        <v>1.3599999999999999E-5</v>
      </c>
      <c r="CS47" s="61" t="s">
        <v>307</v>
      </c>
      <c r="CT47" s="63"/>
      <c r="CU47" s="60">
        <v>0.51400000000000001</v>
      </c>
      <c r="CV47" s="59">
        <v>2.5000000000000001E-2</v>
      </c>
      <c r="CW47" s="60"/>
      <c r="CX47" s="59"/>
      <c r="CY47" s="61" t="s">
        <v>313</v>
      </c>
      <c r="CZ47" s="63"/>
      <c r="DA47" s="65">
        <v>0.25006946811431208</v>
      </c>
      <c r="DB47" s="69">
        <v>1.3787754323443438E-2</v>
      </c>
      <c r="DC47" s="47">
        <v>5.6299999999999996E-2</v>
      </c>
      <c r="DD47" s="63">
        <v>1.81E-3</v>
      </c>
      <c r="DE47" s="72" t="s">
        <v>357</v>
      </c>
      <c r="DF47" s="72"/>
      <c r="DG47" s="63" t="s">
        <v>313</v>
      </c>
      <c r="DH47" s="63"/>
      <c r="DI47" s="63" t="s">
        <v>308</v>
      </c>
      <c r="DJ47" s="63"/>
      <c r="DK47" s="63" t="s">
        <v>319</v>
      </c>
      <c r="DL47" s="63"/>
      <c r="DM47" s="63">
        <v>1.3000000000000002E-4</v>
      </c>
      <c r="DN47" s="63">
        <v>2.9499999999999999E-5</v>
      </c>
      <c r="DO47" s="45" t="s">
        <v>314</v>
      </c>
      <c r="DP47" s="45"/>
      <c r="DQ47" s="47"/>
      <c r="DR47" s="73"/>
      <c r="DS47" s="45">
        <v>0.22500000000000001</v>
      </c>
      <c r="DT47" s="45">
        <v>4.0899999999999999E-2</v>
      </c>
    </row>
    <row r="48" spans="1:124">
      <c r="A48" s="33" t="s">
        <v>296</v>
      </c>
      <c r="B48" s="39" t="s">
        <v>358</v>
      </c>
      <c r="C48" s="48" t="s">
        <v>264</v>
      </c>
      <c r="D48" s="39" t="s">
        <v>298</v>
      </c>
      <c r="E48" s="39" t="s">
        <v>299</v>
      </c>
      <c r="F48" s="35" t="s">
        <v>266</v>
      </c>
      <c r="G48" s="35" t="s">
        <v>54</v>
      </c>
      <c r="H48" s="39">
        <v>20</v>
      </c>
      <c r="I48" s="74" t="s">
        <v>270</v>
      </c>
      <c r="J48" s="39" t="s">
        <v>300</v>
      </c>
      <c r="K48" s="36">
        <v>7910318.2759999996</v>
      </c>
      <c r="L48" s="36">
        <v>585390.696</v>
      </c>
      <c r="M48" s="37">
        <v>71.280086183309606</v>
      </c>
      <c r="N48" s="37">
        <v>-156.615606283879</v>
      </c>
      <c r="O48" s="38"/>
      <c r="P48" s="39"/>
      <c r="Q48" s="39">
        <v>6.6</v>
      </c>
      <c r="R48" s="38">
        <v>50.438969147005437</v>
      </c>
      <c r="S48" s="38"/>
      <c r="T48" s="38">
        <v>4.9985677757612414</v>
      </c>
      <c r="V48" s="38">
        <v>5.56</v>
      </c>
      <c r="W48" s="38">
        <v>21.8</v>
      </c>
      <c r="X48" s="38">
        <v>2.65</v>
      </c>
      <c r="Y48" s="38">
        <v>247.9</v>
      </c>
      <c r="Z48" s="59" t="s">
        <v>301</v>
      </c>
      <c r="AA48" s="59"/>
      <c r="AB48" s="60">
        <v>0.245</v>
      </c>
      <c r="AC48" s="59">
        <v>5.9299999999999995E-3</v>
      </c>
      <c r="AD48" s="61">
        <v>4.8700000000000002E-3</v>
      </c>
      <c r="AE48" s="61">
        <v>4.2900000000000002E-4</v>
      </c>
      <c r="AF48" s="45">
        <v>7.0999999999999994E-2</v>
      </c>
      <c r="AG48" s="59">
        <v>2.3E-3</v>
      </c>
      <c r="AH48" s="62" t="s">
        <v>302</v>
      </c>
      <c r="AI48" s="62"/>
      <c r="AJ48" s="59" t="s">
        <v>303</v>
      </c>
      <c r="AK48" s="59"/>
      <c r="AL48" s="59" t="s">
        <v>336</v>
      </c>
      <c r="AM48" s="63"/>
      <c r="AP48" s="64">
        <v>10.3</v>
      </c>
      <c r="AQ48" s="60">
        <v>0.28199999999999997</v>
      </c>
      <c r="AR48" s="63" t="s">
        <v>305</v>
      </c>
      <c r="AS48" s="63"/>
      <c r="AT48" s="63">
        <v>3.3500000000000001E-4</v>
      </c>
      <c r="AU48" s="63">
        <v>3.04E-5</v>
      </c>
      <c r="AV48" s="65">
        <v>83.289400068059081</v>
      </c>
      <c r="AW48" s="66">
        <v>0.48629974419459393</v>
      </c>
      <c r="AX48" s="53">
        <v>3.3399999999999997E-3</v>
      </c>
      <c r="AY48" s="67">
        <v>3.3199999999999999E-4</v>
      </c>
      <c r="AZ48" s="43">
        <v>4.8999999999999998E-4</v>
      </c>
      <c r="BA48" s="67">
        <v>4.9400000000000001E-5</v>
      </c>
      <c r="BB48" s="61" t="s">
        <v>306</v>
      </c>
      <c r="BC48" s="67"/>
      <c r="BD48" s="45"/>
      <c r="BE48" s="63"/>
      <c r="BF48" s="60">
        <v>3.3599999999999998E-2</v>
      </c>
      <c r="BG48" s="60">
        <v>8.2100000000000003E-3</v>
      </c>
      <c r="BH48" s="60" t="s">
        <v>325</v>
      </c>
      <c r="BI48" s="60"/>
      <c r="BJ48" s="64">
        <v>17.7</v>
      </c>
      <c r="BK48" s="61">
        <v>0.2</v>
      </c>
      <c r="BL48" s="68"/>
      <c r="BM48" s="70"/>
      <c r="BN48" s="59" t="s">
        <v>301</v>
      </c>
      <c r="BO48" s="59"/>
      <c r="BP48" s="51">
        <v>0.13200000000000001</v>
      </c>
      <c r="BQ48" s="59">
        <v>3.3999999999999998E-3</v>
      </c>
      <c r="BR48" s="60">
        <v>0.14699999999999999</v>
      </c>
      <c r="BS48" s="60">
        <v>8.9800000000000001E-3</v>
      </c>
      <c r="BT48" s="51">
        <v>1.01E-2</v>
      </c>
      <c r="BU48" s="41">
        <v>8.9999999999999998E-4</v>
      </c>
      <c r="BV48" s="64">
        <v>13.5</v>
      </c>
      <c r="BW48" s="60">
        <v>0.67400000000000004</v>
      </c>
      <c r="BX48" s="54">
        <v>5.1700000000000003E-2</v>
      </c>
      <c r="BY48" s="63">
        <v>0.65900000000000003</v>
      </c>
      <c r="BZ48" s="63" t="s">
        <v>308</v>
      </c>
      <c r="CA48" s="63"/>
      <c r="CB48" s="64">
        <v>36.200000000000003</v>
      </c>
      <c r="CC48" s="64">
        <v>0.94299999999999995</v>
      </c>
      <c r="CD48" s="61" t="s">
        <v>317</v>
      </c>
      <c r="CE48" s="61"/>
      <c r="CF48" s="51">
        <v>8.9600000000000009E-3</v>
      </c>
      <c r="CG48" s="59">
        <v>0.90200000000000002</v>
      </c>
      <c r="CH48" s="65">
        <v>0.12725268634711828</v>
      </c>
      <c r="CI48" s="69">
        <v>1.1644607986120656E-3</v>
      </c>
      <c r="CJ48" s="69">
        <v>2.8746381845814017E-2</v>
      </c>
      <c r="CK48" s="65"/>
      <c r="CL48" s="65"/>
      <c r="CM48" s="65" t="s">
        <v>312</v>
      </c>
      <c r="CN48" s="68"/>
      <c r="CO48" s="61">
        <v>3.6600000000000001E-4</v>
      </c>
      <c r="CP48" s="63">
        <v>4.3600000000000003E-5</v>
      </c>
      <c r="CQ48" s="63" t="s">
        <v>313</v>
      </c>
      <c r="CR48" s="63"/>
      <c r="CS48" s="61">
        <v>6.9000000000000008E-3</v>
      </c>
      <c r="CT48" s="63">
        <v>1.1799999999999998E-3</v>
      </c>
      <c r="CU48" s="60">
        <v>8.8000000000000007</v>
      </c>
      <c r="CV48" s="59">
        <v>0.46300000000000002</v>
      </c>
      <c r="CW48" s="60"/>
      <c r="CX48" s="59"/>
      <c r="CY48" s="61" t="s">
        <v>313</v>
      </c>
      <c r="CZ48" s="63"/>
      <c r="DA48" s="65">
        <v>0.3717565663840286</v>
      </c>
      <c r="DB48" s="69">
        <v>4.4246673360057718E-4</v>
      </c>
      <c r="DC48" s="47">
        <v>7.3200000000000001E-2</v>
      </c>
      <c r="DD48" s="63">
        <v>3.6900000000000001E-3</v>
      </c>
      <c r="DE48" s="72">
        <v>5.4299999999999997E-6</v>
      </c>
      <c r="DF48" s="72">
        <v>5.2300000000000001E-7</v>
      </c>
      <c r="DG48" s="63" t="s">
        <v>313</v>
      </c>
      <c r="DH48" s="63"/>
      <c r="DI48" s="63">
        <v>6.4399999999999993E-5</v>
      </c>
      <c r="DJ48" s="63">
        <v>1.2099999999999999E-5</v>
      </c>
      <c r="DK48" s="63" t="s">
        <v>319</v>
      </c>
      <c r="DL48" s="63"/>
      <c r="DM48" s="63">
        <v>2.2400000000000002E-3</v>
      </c>
      <c r="DN48" s="63">
        <v>1.4399999999999998E-4</v>
      </c>
      <c r="DO48" s="45" t="s">
        <v>314</v>
      </c>
      <c r="DP48" s="45"/>
      <c r="DQ48" s="47"/>
      <c r="DR48" s="73"/>
      <c r="DS48" s="45">
        <v>0.74199999999999999</v>
      </c>
      <c r="DT48" s="45">
        <v>3.5200000000000002E-2</v>
      </c>
    </row>
    <row r="49" spans="1:124">
      <c r="A49" s="33" t="s">
        <v>296</v>
      </c>
      <c r="B49" s="39" t="s">
        <v>359</v>
      </c>
      <c r="C49" s="48" t="s">
        <v>264</v>
      </c>
      <c r="D49" s="39" t="s">
        <v>298</v>
      </c>
      <c r="E49" s="39" t="s">
        <v>299</v>
      </c>
      <c r="F49" s="35" t="s">
        <v>266</v>
      </c>
      <c r="G49" s="35" t="s">
        <v>54</v>
      </c>
      <c r="H49" s="39">
        <v>10</v>
      </c>
      <c r="I49" s="33" t="s">
        <v>316</v>
      </c>
      <c r="J49" s="39" t="s">
        <v>300</v>
      </c>
      <c r="K49" s="36">
        <v>7910319.5999999996</v>
      </c>
      <c r="L49" s="36">
        <v>585391.75199999998</v>
      </c>
      <c r="M49" s="37">
        <v>71.280097670873701</v>
      </c>
      <c r="N49" s="37">
        <v>-156.61557537269201</v>
      </c>
      <c r="O49" s="38">
        <v>4.92</v>
      </c>
      <c r="P49" s="39">
        <v>29</v>
      </c>
      <c r="Q49" s="39">
        <v>9.6999999999999993</v>
      </c>
      <c r="R49" s="38">
        <v>18.331372928728289</v>
      </c>
      <c r="S49" s="38"/>
      <c r="T49" s="38">
        <v>2.7639954282291872</v>
      </c>
      <c r="V49" s="38">
        <v>5.3</v>
      </c>
      <c r="W49" s="38">
        <v>32.700000000000003</v>
      </c>
      <c r="X49" s="38">
        <v>3.66</v>
      </c>
      <c r="Y49" s="38">
        <v>224</v>
      </c>
      <c r="Z49" s="59" t="s">
        <v>317</v>
      </c>
      <c r="AA49" s="59"/>
      <c r="AB49" s="60">
        <v>7.8400000000000011E-2</v>
      </c>
      <c r="AC49" s="59">
        <v>4.6600000000000001E-3</v>
      </c>
      <c r="AD49" s="61">
        <v>8.8599999999999996E-4</v>
      </c>
      <c r="AE49" s="61">
        <v>1.26E-4</v>
      </c>
      <c r="AF49" s="45">
        <v>3.5400000000000001E-2</v>
      </c>
      <c r="AG49" s="59">
        <v>1.41E-3</v>
      </c>
      <c r="AH49" s="62" t="s">
        <v>302</v>
      </c>
      <c r="AI49" s="62"/>
      <c r="AJ49" s="59">
        <v>0.154</v>
      </c>
      <c r="AK49" s="59">
        <v>1.8100000000000002E-2</v>
      </c>
      <c r="AL49" s="51">
        <v>3.7699999999999999E-3</v>
      </c>
      <c r="AM49" s="63">
        <v>7.3399999999999995E-4</v>
      </c>
      <c r="AP49" s="64">
        <v>7.27</v>
      </c>
      <c r="AQ49" s="60">
        <v>0.161</v>
      </c>
      <c r="AR49" s="63" t="s">
        <v>305</v>
      </c>
      <c r="AS49" s="63"/>
      <c r="AT49" s="63">
        <v>1.73E-5</v>
      </c>
      <c r="AU49" s="63">
        <v>2.7499999999999999E-6</v>
      </c>
      <c r="AV49" s="65">
        <v>82.842188873419005</v>
      </c>
      <c r="AW49" s="66">
        <v>0.60360420522654556</v>
      </c>
      <c r="AX49" s="53">
        <v>3.2699999999999999E-3</v>
      </c>
      <c r="AY49" s="67">
        <v>2.6400000000000002E-4</v>
      </c>
      <c r="AZ49" s="43">
        <v>2.8000000000000003E-4</v>
      </c>
      <c r="BA49" s="67">
        <v>3.7699999999999995E-5</v>
      </c>
      <c r="BB49" s="61" t="s">
        <v>318</v>
      </c>
      <c r="BC49" s="67"/>
      <c r="BD49" s="45"/>
      <c r="BE49" s="63"/>
      <c r="BF49" s="60" t="s">
        <v>307</v>
      </c>
      <c r="BG49" s="60"/>
      <c r="BH49" s="60" t="s">
        <v>325</v>
      </c>
      <c r="BI49" s="60"/>
      <c r="BJ49" s="64">
        <v>0.36099999999999999</v>
      </c>
      <c r="BK49" s="61">
        <v>1.8100000000000002E-2</v>
      </c>
      <c r="BL49" s="68"/>
      <c r="BM49" s="70"/>
      <c r="BN49" s="59" t="s">
        <v>301</v>
      </c>
      <c r="BO49" s="59"/>
      <c r="BP49" s="51">
        <v>0.41299999999999998</v>
      </c>
      <c r="BQ49" s="59">
        <v>9.1000000000000004E-3</v>
      </c>
      <c r="BR49" s="60" t="s">
        <v>323</v>
      </c>
      <c r="BS49" s="60"/>
      <c r="BT49" s="51">
        <v>1.15E-2</v>
      </c>
      <c r="BU49" s="41">
        <v>8.0000000000000004E-4</v>
      </c>
      <c r="BV49" s="64">
        <v>12.6</v>
      </c>
      <c r="BW49" s="60">
        <v>0.83299999999999996</v>
      </c>
      <c r="BX49" s="54">
        <v>0.13800000000000001</v>
      </c>
      <c r="BY49" s="63">
        <v>1.48</v>
      </c>
      <c r="BZ49" s="63" t="s">
        <v>308</v>
      </c>
      <c r="CA49" s="63"/>
      <c r="CB49" s="64">
        <v>33.200000000000003</v>
      </c>
      <c r="CC49" s="64">
        <v>1.71</v>
      </c>
      <c r="CD49" s="61" t="s">
        <v>317</v>
      </c>
      <c r="CE49" s="61"/>
      <c r="CF49" s="51">
        <v>3.1199999999999999E-3</v>
      </c>
      <c r="CG49" s="59">
        <v>0.32100000000000001</v>
      </c>
      <c r="CH49" s="65">
        <v>0.11226016302090747</v>
      </c>
      <c r="CI49" s="69">
        <v>3.9763826049582663E-3</v>
      </c>
      <c r="CJ49" s="69">
        <v>2.5359570826422994E-2</v>
      </c>
      <c r="CK49" s="65"/>
      <c r="CL49" s="65"/>
      <c r="CM49" s="65" t="s">
        <v>312</v>
      </c>
      <c r="CN49" s="68"/>
      <c r="CO49" s="61">
        <v>2.4100000000000002E-3</v>
      </c>
      <c r="CP49" s="63">
        <v>3.88E-4</v>
      </c>
      <c r="CQ49" s="63" t="s">
        <v>313</v>
      </c>
      <c r="CR49" s="63"/>
      <c r="CS49" s="61" t="s">
        <v>307</v>
      </c>
      <c r="CT49" s="63"/>
      <c r="CU49" s="60">
        <v>4.97</v>
      </c>
      <c r="CV49" s="59">
        <v>0.42</v>
      </c>
      <c r="CW49" s="60"/>
      <c r="CX49" s="59"/>
      <c r="CY49" s="61" t="s">
        <v>313</v>
      </c>
      <c r="CZ49" s="63"/>
      <c r="DA49" s="65">
        <v>0.25726142645752437</v>
      </c>
      <c r="DB49" s="69">
        <v>8.3662592428151474E-3</v>
      </c>
      <c r="DC49" s="47">
        <v>7.8799999999999995E-2</v>
      </c>
      <c r="DD49" s="63">
        <v>5.64E-3</v>
      </c>
      <c r="DE49" s="72">
        <v>2.5800000000000003E-6</v>
      </c>
      <c r="DF49" s="72">
        <v>4.9900000000000001E-7</v>
      </c>
      <c r="DG49" s="63" t="s">
        <v>313</v>
      </c>
      <c r="DH49" s="63"/>
      <c r="DI49" s="63" t="s">
        <v>337</v>
      </c>
      <c r="DJ49" s="63"/>
      <c r="DK49" s="63" t="s">
        <v>319</v>
      </c>
      <c r="DL49" s="63"/>
      <c r="DM49" s="63" t="s">
        <v>340</v>
      </c>
      <c r="DN49" s="63"/>
      <c r="DO49" s="45" t="s">
        <v>314</v>
      </c>
      <c r="DP49" s="45"/>
      <c r="DQ49" s="47">
        <v>4.5200000000000004E-2</v>
      </c>
      <c r="DR49" s="73">
        <v>2.5</v>
      </c>
      <c r="DS49" s="45">
        <v>0.58499999999999996</v>
      </c>
      <c r="DT49" s="45">
        <v>2.9000000000000001E-2</v>
      </c>
    </row>
    <row r="50" spans="1:124">
      <c r="A50" s="33" t="s">
        <v>296</v>
      </c>
      <c r="B50" s="39" t="s">
        <v>360</v>
      </c>
      <c r="C50" s="48" t="s">
        <v>264</v>
      </c>
      <c r="D50" s="39" t="s">
        <v>298</v>
      </c>
      <c r="E50" s="39" t="s">
        <v>299</v>
      </c>
      <c r="F50" s="35" t="s">
        <v>266</v>
      </c>
      <c r="G50" s="35" t="s">
        <v>54</v>
      </c>
      <c r="H50" s="39">
        <v>20</v>
      </c>
      <c r="I50" s="74" t="s">
        <v>270</v>
      </c>
      <c r="J50" s="39" t="s">
        <v>300</v>
      </c>
      <c r="K50" s="36">
        <v>7910319.5999999996</v>
      </c>
      <c r="L50" s="36">
        <v>585391.75199999998</v>
      </c>
      <c r="M50" s="37">
        <v>71.280097670873701</v>
      </c>
      <c r="N50" s="37">
        <v>-156.61557537269201</v>
      </c>
      <c r="O50" s="38"/>
      <c r="P50" s="39"/>
      <c r="Q50" s="39">
        <v>5.8</v>
      </c>
      <c r="R50" s="38">
        <v>27.053263719512199</v>
      </c>
      <c r="S50" s="38"/>
      <c r="T50" s="38">
        <v>2.6242289634146347</v>
      </c>
      <c r="V50" s="38">
        <v>5.31</v>
      </c>
      <c r="W50" s="38">
        <v>13.8</v>
      </c>
      <c r="X50" s="38">
        <v>1.71</v>
      </c>
      <c r="Y50" s="38">
        <v>255.4</v>
      </c>
      <c r="Z50" s="59" t="s">
        <v>317</v>
      </c>
      <c r="AA50" s="59"/>
      <c r="AB50" s="60">
        <v>0.35499999999999998</v>
      </c>
      <c r="AC50" s="59">
        <v>2.4E-2</v>
      </c>
      <c r="AD50" s="61">
        <v>7.4200000000000004E-4</v>
      </c>
      <c r="AE50" s="61">
        <v>1.5200000000000001E-4</v>
      </c>
      <c r="AF50" s="45">
        <v>6.5599999999999992E-2</v>
      </c>
      <c r="AG50" s="59">
        <v>3.31E-3</v>
      </c>
      <c r="AH50" s="62" t="s">
        <v>302</v>
      </c>
      <c r="AI50" s="62"/>
      <c r="AJ50" s="59" t="s">
        <v>325</v>
      </c>
      <c r="AK50" s="59"/>
      <c r="AL50" s="59" t="s">
        <v>336</v>
      </c>
      <c r="AM50" s="63"/>
      <c r="AP50" s="64">
        <v>10.5</v>
      </c>
      <c r="AQ50" s="60">
        <v>0.28100000000000003</v>
      </c>
      <c r="AR50" s="63" t="s">
        <v>305</v>
      </c>
      <c r="AS50" s="63"/>
      <c r="AT50" s="63">
        <v>1.4199999999999998E-4</v>
      </c>
      <c r="AU50" s="63">
        <v>1.7E-5</v>
      </c>
      <c r="AV50" s="65">
        <v>97.627634691710369</v>
      </c>
      <c r="AW50" s="66">
        <v>1.688759411968006E-2</v>
      </c>
      <c r="AX50" s="53">
        <v>7.980000000000001E-3</v>
      </c>
      <c r="AY50" s="67">
        <v>6.4099999999999997E-4</v>
      </c>
      <c r="AZ50" s="43" t="s">
        <v>335</v>
      </c>
      <c r="BA50" s="67">
        <v>0</v>
      </c>
      <c r="BB50" s="61" t="s">
        <v>318</v>
      </c>
      <c r="BC50" s="67"/>
      <c r="BD50" s="45"/>
      <c r="BE50" s="63"/>
      <c r="BF50" s="60" t="s">
        <v>307</v>
      </c>
      <c r="BG50" s="60"/>
      <c r="BH50" s="60" t="s">
        <v>325</v>
      </c>
      <c r="BI50" s="60"/>
      <c r="BJ50" s="64">
        <v>0.439</v>
      </c>
      <c r="BK50" s="61">
        <v>6.2799999999999995E-2</v>
      </c>
      <c r="BL50" s="68"/>
      <c r="BM50" s="70"/>
      <c r="BN50" s="59" t="s">
        <v>301</v>
      </c>
      <c r="BO50" s="59"/>
      <c r="BP50" s="51">
        <v>0.14699999999999999</v>
      </c>
      <c r="BQ50" s="59">
        <v>3.7299999999999998E-3</v>
      </c>
      <c r="BR50" s="60">
        <v>8.5800000000000001E-2</v>
      </c>
      <c r="BS50" s="60">
        <v>1.7500000000000002E-2</v>
      </c>
      <c r="BT50" s="51">
        <v>1.47E-2</v>
      </c>
      <c r="BU50" s="41">
        <v>1.1000000000000001E-3</v>
      </c>
      <c r="BV50" s="64">
        <v>12.6</v>
      </c>
      <c r="BW50" s="60">
        <v>0.71099999999999997</v>
      </c>
      <c r="BX50" s="54">
        <v>5.0299999999999997E-2</v>
      </c>
      <c r="BY50" s="63">
        <v>1.18</v>
      </c>
      <c r="BZ50" s="63" t="s">
        <v>308</v>
      </c>
      <c r="CA50" s="63"/>
      <c r="CB50" s="64">
        <v>35.200000000000003</v>
      </c>
      <c r="CC50" s="64">
        <v>1.36</v>
      </c>
      <c r="CD50" s="61" t="s">
        <v>317</v>
      </c>
      <c r="CE50" s="61"/>
      <c r="CF50" s="51">
        <v>1.1900000000000001E-2</v>
      </c>
      <c r="CG50" s="59">
        <v>0.96199999999999997</v>
      </c>
      <c r="CH50" s="65">
        <v>0.10583179448682802</v>
      </c>
      <c r="CI50" s="69">
        <v>1.7904901619668011E-3</v>
      </c>
      <c r="CJ50" s="69">
        <v>2.3907402374574449E-2</v>
      </c>
      <c r="CK50" s="65"/>
      <c r="CL50" s="65"/>
      <c r="CM50" s="65" t="s">
        <v>312</v>
      </c>
      <c r="CN50" s="68"/>
      <c r="CO50" s="61">
        <v>2.4699999999999999E-4</v>
      </c>
      <c r="CP50" s="63">
        <v>3.6100000000000003E-5</v>
      </c>
      <c r="CQ50" s="63">
        <v>1.48E-3</v>
      </c>
      <c r="CR50" s="63">
        <v>2.8100000000000005E-4</v>
      </c>
      <c r="CS50" s="61" t="s">
        <v>307</v>
      </c>
      <c r="CT50" s="63"/>
      <c r="CU50" s="60">
        <v>14.8</v>
      </c>
      <c r="CV50" s="59">
        <v>1.03</v>
      </c>
      <c r="CW50" s="60"/>
      <c r="CX50" s="59"/>
      <c r="CY50" s="61" t="s">
        <v>313</v>
      </c>
      <c r="CZ50" s="63"/>
      <c r="DA50" s="65">
        <v>0.29101627349389364</v>
      </c>
      <c r="DB50" s="69">
        <v>1.0305635662961828E-2</v>
      </c>
      <c r="DC50" s="47">
        <v>5.9700000000000003E-2</v>
      </c>
      <c r="DD50" s="63">
        <v>2.32E-3</v>
      </c>
      <c r="DE50" s="72">
        <v>4.3200000000000001E-6</v>
      </c>
      <c r="DF50" s="72">
        <v>4.6300000000000006E-7</v>
      </c>
      <c r="DG50" s="63" t="s">
        <v>313</v>
      </c>
      <c r="DH50" s="63"/>
      <c r="DI50" s="63" t="s">
        <v>337</v>
      </c>
      <c r="DJ50" s="63"/>
      <c r="DK50" s="63" t="s">
        <v>319</v>
      </c>
      <c r="DL50" s="63"/>
      <c r="DM50" s="63">
        <v>1.1300000000000001E-4</v>
      </c>
      <c r="DN50" s="63">
        <v>1.6899999999999997E-5</v>
      </c>
      <c r="DO50" s="45" t="s">
        <v>314</v>
      </c>
      <c r="DP50" s="45"/>
      <c r="DQ50" s="47">
        <v>0.218</v>
      </c>
      <c r="DR50" s="73">
        <v>3.39</v>
      </c>
      <c r="DS50" s="45">
        <v>0.84199999999999997</v>
      </c>
      <c r="DT50" s="45">
        <v>5.3900000000000003E-2</v>
      </c>
    </row>
    <row r="51" spans="1:124">
      <c r="A51" s="33" t="s">
        <v>296</v>
      </c>
      <c r="B51" s="39" t="s">
        <v>361</v>
      </c>
      <c r="C51" s="48" t="s">
        <v>264</v>
      </c>
      <c r="D51" s="39" t="s">
        <v>298</v>
      </c>
      <c r="E51" s="39" t="s">
        <v>299</v>
      </c>
      <c r="F51" s="35" t="s">
        <v>266</v>
      </c>
      <c r="G51" s="35" t="s">
        <v>54</v>
      </c>
      <c r="H51" s="39">
        <v>10</v>
      </c>
      <c r="I51" s="33" t="s">
        <v>316</v>
      </c>
      <c r="J51" s="39" t="s">
        <v>300</v>
      </c>
      <c r="K51" s="36">
        <v>7910320.9210000001</v>
      </c>
      <c r="L51" s="36">
        <v>585392.87</v>
      </c>
      <c r="M51" s="37">
        <v>71.280109109654006</v>
      </c>
      <c r="N51" s="37">
        <v>-156.615542735415</v>
      </c>
      <c r="O51" s="38">
        <v>4.9850000000000003</v>
      </c>
      <c r="P51" s="39">
        <v>28</v>
      </c>
      <c r="Q51" s="39">
        <v>9.6</v>
      </c>
      <c r="R51" s="38">
        <v>52.980229581470937</v>
      </c>
      <c r="S51" s="38"/>
      <c r="T51" s="38">
        <v>4.4538324867939858</v>
      </c>
      <c r="V51" s="38">
        <v>5.35</v>
      </c>
      <c r="W51" s="38">
        <v>53.2</v>
      </c>
      <c r="X51" s="38">
        <v>6.04</v>
      </c>
      <c r="Y51" s="38">
        <v>244.7</v>
      </c>
      <c r="Z51" s="59" t="s">
        <v>317</v>
      </c>
      <c r="AA51" s="59"/>
      <c r="AB51" s="60">
        <v>0.22500000000000001</v>
      </c>
      <c r="AC51" s="59">
        <v>1.9699999999999999E-2</v>
      </c>
      <c r="AD51" s="61">
        <v>3.1900000000000001E-3</v>
      </c>
      <c r="AE51" s="61">
        <v>3.3800000000000003E-4</v>
      </c>
      <c r="AF51" s="45">
        <v>5.6399999999999999E-2</v>
      </c>
      <c r="AG51" s="59">
        <v>1.2999999999999999E-3</v>
      </c>
      <c r="AH51" s="62" t="s">
        <v>334</v>
      </c>
      <c r="AI51" s="62"/>
      <c r="AJ51" s="59" t="s">
        <v>325</v>
      </c>
      <c r="AK51" s="59"/>
      <c r="AL51" s="51">
        <v>3.5899999999999999E-3</v>
      </c>
      <c r="AM51" s="63">
        <v>6.02E-4</v>
      </c>
      <c r="AP51" s="64">
        <v>11.4</v>
      </c>
      <c r="AQ51" s="60">
        <v>0.33300000000000002</v>
      </c>
      <c r="AR51" s="63" t="s">
        <v>305</v>
      </c>
      <c r="AS51" s="63"/>
      <c r="AT51" s="63">
        <v>3.4300000000000004E-4</v>
      </c>
      <c r="AU51" s="63">
        <v>3.3699999999999999E-5</v>
      </c>
      <c r="AV51" s="65">
        <v>88.300296568195535</v>
      </c>
      <c r="AW51" s="66">
        <v>1.0851721524358451</v>
      </c>
      <c r="AX51" s="53">
        <v>5.5799999999999999E-3</v>
      </c>
      <c r="AY51" s="67">
        <v>4.0899999999999997E-4</v>
      </c>
      <c r="AZ51" s="43">
        <v>7.1999999999999994E-4</v>
      </c>
      <c r="BA51" s="67">
        <v>8.4800000000000001E-5</v>
      </c>
      <c r="BB51" s="61" t="s">
        <v>318</v>
      </c>
      <c r="BC51" s="67"/>
      <c r="BD51" s="45"/>
      <c r="BE51" s="63"/>
      <c r="BF51" s="60">
        <v>3.8600000000000002E-2</v>
      </c>
      <c r="BG51" s="60">
        <v>4.3699999999999998E-3</v>
      </c>
      <c r="BH51" s="60" t="s">
        <v>325</v>
      </c>
      <c r="BI51" s="60"/>
      <c r="BJ51" s="64">
        <v>5.14</v>
      </c>
      <c r="BK51" s="61">
        <v>0.114</v>
      </c>
      <c r="BL51" s="68">
        <v>1.8136165110439291E-3</v>
      </c>
      <c r="BM51" s="69">
        <v>7.1040522715734014E-4</v>
      </c>
      <c r="BN51" s="59" t="s">
        <v>301</v>
      </c>
      <c r="BO51" s="59"/>
      <c r="BP51" s="51">
        <v>1.65</v>
      </c>
      <c r="BQ51" s="59">
        <v>5.4899999999999997E-2</v>
      </c>
      <c r="BR51" s="60">
        <v>0.13800000000000001</v>
      </c>
      <c r="BS51" s="60">
        <v>2.63E-2</v>
      </c>
      <c r="BT51" s="51">
        <v>1.7500000000000002E-2</v>
      </c>
      <c r="BU51" s="41">
        <v>1.5E-3</v>
      </c>
      <c r="BV51" s="64">
        <v>17.100000000000001</v>
      </c>
      <c r="BW51" s="60">
        <v>0.93</v>
      </c>
      <c r="BX51" s="54">
        <v>0.23</v>
      </c>
      <c r="BY51" s="63">
        <v>5.17</v>
      </c>
      <c r="BZ51" s="63" t="s">
        <v>308</v>
      </c>
      <c r="CA51" s="63"/>
      <c r="CB51" s="64">
        <v>27.5</v>
      </c>
      <c r="CC51" s="64">
        <v>2.06</v>
      </c>
      <c r="CD51" s="61">
        <v>0.28299999999999997</v>
      </c>
      <c r="CE51" s="61">
        <v>6.5799999999999997E-2</v>
      </c>
      <c r="CF51" s="51">
        <v>7.3600000000000002E-3</v>
      </c>
      <c r="CG51" s="59">
        <v>0.58599999999999997</v>
      </c>
      <c r="CH51" s="65">
        <v>0.12745248917147239</v>
      </c>
      <c r="CI51" s="69">
        <v>1.3522183033813887E-3</v>
      </c>
      <c r="CJ51" s="69">
        <v>2.8791517303835612E-2</v>
      </c>
      <c r="CK51" s="65"/>
      <c r="CL51" s="65"/>
      <c r="CM51" s="65" t="s">
        <v>312</v>
      </c>
      <c r="CN51" s="68"/>
      <c r="CO51" s="61">
        <v>5.9500000000000004E-3</v>
      </c>
      <c r="CP51" s="63">
        <v>3.5599999999999998E-4</v>
      </c>
      <c r="CQ51" s="63" t="s">
        <v>313</v>
      </c>
      <c r="CR51" s="63"/>
      <c r="CS51" s="61" t="s">
        <v>307</v>
      </c>
      <c r="CT51" s="63"/>
      <c r="CU51" s="60">
        <v>11.5</v>
      </c>
      <c r="CV51" s="59">
        <v>0.66200000000000003</v>
      </c>
      <c r="CW51" s="60"/>
      <c r="CX51" s="59"/>
      <c r="CY51" s="61" t="s">
        <v>313</v>
      </c>
      <c r="CZ51" s="63"/>
      <c r="DA51" s="65">
        <v>0.35433199578900459</v>
      </c>
      <c r="DB51" s="69">
        <v>4.4906263788165824E-3</v>
      </c>
      <c r="DC51" s="47">
        <v>8.8400000000000006E-2</v>
      </c>
      <c r="DD51" s="63">
        <v>2.99E-3</v>
      </c>
      <c r="DE51" s="72">
        <v>5.5300000000000004E-6</v>
      </c>
      <c r="DF51" s="72">
        <v>6.2799999999999996E-7</v>
      </c>
      <c r="DG51" s="63" t="s">
        <v>313</v>
      </c>
      <c r="DH51" s="63"/>
      <c r="DI51" s="63">
        <v>7.8100000000000001E-5</v>
      </c>
      <c r="DJ51" s="63">
        <v>1.0399999999999999E-5</v>
      </c>
      <c r="DK51" s="63" t="s">
        <v>319</v>
      </c>
      <c r="DL51" s="63"/>
      <c r="DM51" s="63">
        <v>1.17E-3</v>
      </c>
      <c r="DN51" s="63">
        <v>1.08E-4</v>
      </c>
      <c r="DO51" s="45" t="s">
        <v>342</v>
      </c>
      <c r="DP51" s="45"/>
      <c r="DQ51" s="47">
        <v>7.2800000000000004E-2</v>
      </c>
      <c r="DR51" s="73">
        <v>3.26</v>
      </c>
      <c r="DS51" s="45">
        <v>0.80400000000000005</v>
      </c>
      <c r="DT51" s="45">
        <v>6.2300000000000001E-2</v>
      </c>
    </row>
    <row r="52" spans="1:124">
      <c r="A52" s="33" t="s">
        <v>296</v>
      </c>
      <c r="B52" s="39" t="s">
        <v>362</v>
      </c>
      <c r="C52" s="48" t="s">
        <v>264</v>
      </c>
      <c r="D52" s="39" t="s">
        <v>298</v>
      </c>
      <c r="E52" s="39" t="s">
        <v>299</v>
      </c>
      <c r="F52" s="35" t="s">
        <v>266</v>
      </c>
      <c r="G52" s="35" t="s">
        <v>54</v>
      </c>
      <c r="H52" s="39">
        <v>20</v>
      </c>
      <c r="I52" s="74" t="s">
        <v>270</v>
      </c>
      <c r="J52" s="39" t="s">
        <v>300</v>
      </c>
      <c r="K52" s="36">
        <v>7910320.9210000001</v>
      </c>
      <c r="L52" s="36">
        <v>585392.87</v>
      </c>
      <c r="M52" s="37">
        <v>71.280109109654006</v>
      </c>
      <c r="N52" s="37">
        <v>-156.615542735415</v>
      </c>
      <c r="O52" s="38"/>
      <c r="P52" s="39"/>
      <c r="Q52" s="39"/>
      <c r="R52" s="38">
        <v>111.68160584088621</v>
      </c>
      <c r="S52" s="38"/>
      <c r="T52" s="38">
        <v>3.7708528902316218</v>
      </c>
      <c r="V52" s="38"/>
      <c r="W52" s="38"/>
      <c r="X52" s="38"/>
      <c r="Y52" s="38"/>
      <c r="Z52" s="59" t="s">
        <v>317</v>
      </c>
      <c r="AA52" s="59"/>
      <c r="AB52" s="60">
        <v>0.76100000000000001</v>
      </c>
      <c r="AC52" s="59">
        <v>5.1499999999999997E-2</v>
      </c>
      <c r="AD52" s="61">
        <v>8.1199999999999987E-3</v>
      </c>
      <c r="AE52" s="61">
        <v>8.1399999999999994E-4</v>
      </c>
      <c r="AF52" s="45">
        <v>0.10299999999999999</v>
      </c>
      <c r="AG52" s="59">
        <v>4.2300000000000003E-3</v>
      </c>
      <c r="AH52" s="62" t="s">
        <v>302</v>
      </c>
      <c r="AI52" s="62"/>
      <c r="AJ52" s="59">
        <v>9.5899999999999999E-2</v>
      </c>
      <c r="AK52" s="59">
        <v>2.5100000000000001E-2</v>
      </c>
      <c r="AL52" s="59" t="s">
        <v>336</v>
      </c>
      <c r="AM52" s="63"/>
      <c r="AP52" s="64">
        <v>16.399999999999999</v>
      </c>
      <c r="AQ52" s="60">
        <v>0.28199999999999997</v>
      </c>
      <c r="AR52" s="63" t="s">
        <v>305</v>
      </c>
      <c r="AS52" s="63"/>
      <c r="AT52" s="63">
        <v>1.81E-3</v>
      </c>
      <c r="AU52" s="63">
        <v>1.4199999999999998E-4</v>
      </c>
      <c r="AV52" s="65">
        <v>98.012880109382095</v>
      </c>
      <c r="AW52" s="66">
        <v>0.81716142203526443</v>
      </c>
      <c r="AX52" s="53">
        <v>8.1600000000000006E-3</v>
      </c>
      <c r="AY52" s="67">
        <v>5.9599999999999996E-4</v>
      </c>
      <c r="AZ52" s="43">
        <v>3.0899999999999999E-3</v>
      </c>
      <c r="BA52" s="67">
        <v>1.0499999999999999E-4</v>
      </c>
      <c r="BB52" s="61">
        <v>2.2800000000000002E-5</v>
      </c>
      <c r="BC52" s="67">
        <v>3.3100000000000001E-6</v>
      </c>
      <c r="BD52" s="45"/>
      <c r="BE52" s="63"/>
      <c r="BF52" s="60">
        <v>0.113</v>
      </c>
      <c r="BG52" s="60">
        <v>1.6299999999999999E-2</v>
      </c>
      <c r="BH52" s="60">
        <v>0.316</v>
      </c>
      <c r="BI52" s="60">
        <v>6.4799999999999996E-2</v>
      </c>
      <c r="BJ52" s="64">
        <v>20.9</v>
      </c>
      <c r="BK52" s="61">
        <v>0.32300000000000001</v>
      </c>
      <c r="BL52" s="68">
        <v>1.7838624694094482E-3</v>
      </c>
      <c r="BM52" s="69">
        <v>9.0559897878964674E-4</v>
      </c>
      <c r="BN52" s="59" t="s">
        <v>301</v>
      </c>
      <c r="BO52" s="59"/>
      <c r="BP52" s="51">
        <v>0.316</v>
      </c>
      <c r="BQ52" s="59">
        <v>8.2400000000000008E-3</v>
      </c>
      <c r="BR52" s="60">
        <v>0.63</v>
      </c>
      <c r="BS52" s="60">
        <v>0.124</v>
      </c>
      <c r="BT52" s="51">
        <v>1.8700000000000001E-2</v>
      </c>
      <c r="BU52" s="41">
        <v>1E-3</v>
      </c>
      <c r="BV52" s="64">
        <v>21.5</v>
      </c>
      <c r="BW52" s="60">
        <v>1.58</v>
      </c>
      <c r="BX52" s="54">
        <v>8.4500000000000006E-2</v>
      </c>
      <c r="BY52" s="63">
        <v>2.0299999999999998</v>
      </c>
      <c r="BZ52" s="63" t="s">
        <v>308</v>
      </c>
      <c r="CA52" s="63"/>
      <c r="CB52" s="64">
        <v>29.4</v>
      </c>
      <c r="CC52" s="64">
        <v>1.4</v>
      </c>
      <c r="CD52" s="61">
        <v>1.17</v>
      </c>
      <c r="CE52" s="61">
        <v>0.16500000000000001</v>
      </c>
      <c r="CF52" s="51">
        <v>1.3699999999999999E-2</v>
      </c>
      <c r="CG52" s="59">
        <v>0.73499999999999999</v>
      </c>
      <c r="CH52" s="65">
        <v>0.10117948213637346</v>
      </c>
      <c r="CI52" s="69">
        <v>2.2688490701506E-3</v>
      </c>
      <c r="CJ52" s="69">
        <v>2.2856445014606763E-2</v>
      </c>
      <c r="CK52" s="65"/>
      <c r="CL52" s="65"/>
      <c r="CM52" s="65" t="s">
        <v>312</v>
      </c>
      <c r="CN52" s="68"/>
      <c r="CO52" s="61">
        <v>1.25E-3</v>
      </c>
      <c r="CP52" s="63">
        <v>9.2200000000000005E-5</v>
      </c>
      <c r="CQ52" s="63">
        <v>2.43E-4</v>
      </c>
      <c r="CR52" s="63">
        <v>4.1099999999999996E-5</v>
      </c>
      <c r="CS52" s="61">
        <v>7.2699999999999996E-3</v>
      </c>
      <c r="CT52" s="63">
        <v>1.9399999999999999E-3</v>
      </c>
      <c r="CU52" s="60">
        <v>17.8</v>
      </c>
      <c r="CV52" s="59">
        <v>1.36</v>
      </c>
      <c r="CW52" s="60"/>
      <c r="CX52" s="59"/>
      <c r="CY52" s="61" t="s">
        <v>313</v>
      </c>
      <c r="CZ52" s="63"/>
      <c r="DA52" s="65">
        <v>0.42108186288375732</v>
      </c>
      <c r="DB52" s="69">
        <v>4.7169029529093619E-3</v>
      </c>
      <c r="DC52" s="47">
        <v>0.111</v>
      </c>
      <c r="DD52" s="63">
        <v>3.47E-3</v>
      </c>
      <c r="DE52" s="72">
        <v>1.9199999999999999E-5</v>
      </c>
      <c r="DF52" s="72">
        <v>1.2099999999999998E-6</v>
      </c>
      <c r="DG52" s="63" t="s">
        <v>313</v>
      </c>
      <c r="DH52" s="63"/>
      <c r="DI52" s="63">
        <v>5.04E-4</v>
      </c>
      <c r="DJ52" s="63">
        <v>3.9699999999999996E-5</v>
      </c>
      <c r="DK52" s="63">
        <v>9.4199999999999999E-5</v>
      </c>
      <c r="DL52" s="63">
        <v>2.2399999999999999E-5</v>
      </c>
      <c r="DM52" s="63">
        <v>1.06E-2</v>
      </c>
      <c r="DN52" s="63">
        <v>3.88E-4</v>
      </c>
      <c r="DO52" s="45">
        <v>0.192</v>
      </c>
      <c r="DP52" s="45">
        <v>3.2399999999999998E-2</v>
      </c>
      <c r="DQ52" s="47">
        <v>3.1300000000000001E-2</v>
      </c>
      <c r="DR52" s="73">
        <v>2.17</v>
      </c>
      <c r="DS52" s="45">
        <v>2.91</v>
      </c>
      <c r="DT52" s="45">
        <v>4.1300000000000003E-2</v>
      </c>
    </row>
    <row r="53" spans="1:124">
      <c r="A53" s="33" t="s">
        <v>296</v>
      </c>
      <c r="B53" s="39" t="s">
        <v>363</v>
      </c>
      <c r="C53" s="48" t="s">
        <v>264</v>
      </c>
      <c r="D53" s="39" t="s">
        <v>298</v>
      </c>
      <c r="E53" s="39" t="s">
        <v>299</v>
      </c>
      <c r="F53" s="35" t="s">
        <v>266</v>
      </c>
      <c r="G53" s="35" t="s">
        <v>54</v>
      </c>
      <c r="H53" s="39">
        <v>10</v>
      </c>
      <c r="I53" s="33" t="s">
        <v>316</v>
      </c>
      <c r="J53" s="39" t="s">
        <v>300</v>
      </c>
      <c r="K53" s="36">
        <v>7910322.5209999997</v>
      </c>
      <c r="L53" s="36">
        <v>585394.18900000001</v>
      </c>
      <c r="M53" s="37">
        <v>71.280122976748402</v>
      </c>
      <c r="N53" s="37">
        <v>-156.61550418472899</v>
      </c>
      <c r="O53" s="38">
        <v>4.8970000000000002</v>
      </c>
      <c r="P53" s="39">
        <v>28</v>
      </c>
      <c r="Q53" s="39">
        <v>9.4</v>
      </c>
      <c r="R53" s="38">
        <v>38.752875377089282</v>
      </c>
      <c r="S53" s="38"/>
      <c r="T53" s="38">
        <v>5.5873909906237262</v>
      </c>
      <c r="V53" s="38">
        <v>5.7</v>
      </c>
      <c r="W53" s="38">
        <v>37.9</v>
      </c>
      <c r="X53" s="38">
        <v>4.2699999999999996</v>
      </c>
      <c r="Y53" s="38">
        <v>285.2</v>
      </c>
      <c r="Z53" s="59">
        <v>8.7499999999999994E-2</v>
      </c>
      <c r="AA53" s="59">
        <v>1.7899999999999999E-2</v>
      </c>
      <c r="AB53" s="60">
        <v>6.3200000000000006E-2</v>
      </c>
      <c r="AC53" s="59">
        <v>1.9E-3</v>
      </c>
      <c r="AD53" s="61">
        <v>2.3500000000000001E-3</v>
      </c>
      <c r="AE53" s="61">
        <v>3.4899999999999997E-4</v>
      </c>
      <c r="AF53" s="45">
        <v>2.1899999999999999E-2</v>
      </c>
      <c r="AG53" s="59">
        <v>9.2299999999999999E-4</v>
      </c>
      <c r="AH53" s="62" t="s">
        <v>302</v>
      </c>
      <c r="AI53" s="62"/>
      <c r="AJ53" s="59" t="s">
        <v>303</v>
      </c>
      <c r="AK53" s="59"/>
      <c r="AL53" s="51">
        <v>2.7600000000000003E-2</v>
      </c>
      <c r="AM53" s="63">
        <v>1.8700000000000001E-3</v>
      </c>
      <c r="AP53" s="64">
        <v>8.23</v>
      </c>
      <c r="AQ53" s="60">
        <v>0.15</v>
      </c>
      <c r="AR53" s="63" t="s">
        <v>305</v>
      </c>
      <c r="AS53" s="63"/>
      <c r="AT53" s="63">
        <v>7.0900000000000002E-5</v>
      </c>
      <c r="AU53" s="63">
        <v>1.7600000000000001E-5</v>
      </c>
      <c r="AV53" s="65">
        <v>78.160206362851525</v>
      </c>
      <c r="AW53" s="66">
        <v>0.20276843455025362</v>
      </c>
      <c r="AX53" s="53">
        <v>2.3500000000000001E-3</v>
      </c>
      <c r="AY53" s="67">
        <v>1.8799999999999999E-4</v>
      </c>
      <c r="AZ53" s="43">
        <v>3.8999999999999999E-4</v>
      </c>
      <c r="BA53" s="67">
        <v>8.9999999999999992E-5</v>
      </c>
      <c r="BB53" s="61" t="s">
        <v>306</v>
      </c>
      <c r="BC53" s="67"/>
      <c r="BD53" s="45"/>
      <c r="BE53" s="63"/>
      <c r="BF53" s="60" t="s">
        <v>307</v>
      </c>
      <c r="BG53" s="60"/>
      <c r="BH53" s="60" t="s">
        <v>325</v>
      </c>
      <c r="BI53" s="60"/>
      <c r="BJ53" s="64">
        <v>1.55</v>
      </c>
      <c r="BK53" s="61">
        <v>4.1200000000000001E-2</v>
      </c>
      <c r="BL53" s="68"/>
      <c r="BM53" s="70"/>
      <c r="BN53" s="59" t="s">
        <v>301</v>
      </c>
      <c r="BO53" s="59"/>
      <c r="BP53" s="51">
        <v>5.62</v>
      </c>
      <c r="BQ53" s="59">
        <v>0.155</v>
      </c>
      <c r="BR53" s="60" t="s">
        <v>326</v>
      </c>
      <c r="BS53" s="60"/>
      <c r="BT53" s="51">
        <v>1.8700000000000001E-2</v>
      </c>
      <c r="BU53" s="41">
        <v>1.9E-3</v>
      </c>
      <c r="BV53" s="64">
        <v>13.4</v>
      </c>
      <c r="BW53" s="60">
        <v>0.47</v>
      </c>
      <c r="BX53" s="54">
        <v>0.13</v>
      </c>
      <c r="BY53" s="63">
        <v>3.96</v>
      </c>
      <c r="BZ53" s="63">
        <v>3.6600000000000001E-4</v>
      </c>
      <c r="CA53" s="63">
        <v>9.0700000000000009E-5</v>
      </c>
      <c r="CB53" s="64">
        <v>28.5</v>
      </c>
      <c r="CC53" s="64">
        <v>0.73799999999999999</v>
      </c>
      <c r="CD53" s="61">
        <v>7.17E-2</v>
      </c>
      <c r="CE53" s="61">
        <v>6.8199999999999997E-3</v>
      </c>
      <c r="CF53" s="51">
        <v>8.6700000000000006E-3</v>
      </c>
      <c r="CG53" s="59">
        <v>0.43099999999999999</v>
      </c>
      <c r="CH53" s="65">
        <v>9.4800595188630807E-2</v>
      </c>
      <c r="CI53" s="69">
        <v>5.3485134772384649E-3</v>
      </c>
      <c r="CJ53" s="69">
        <v>2.1415454453111698E-2</v>
      </c>
      <c r="CK53" s="65"/>
      <c r="CL53" s="65"/>
      <c r="CM53" s="65" t="s">
        <v>312</v>
      </c>
      <c r="CN53" s="68"/>
      <c r="CO53" s="61">
        <v>1.9300000000000001E-2</v>
      </c>
      <c r="CP53" s="63">
        <v>6.2100000000000002E-4</v>
      </c>
      <c r="CQ53" s="63" t="s">
        <v>313</v>
      </c>
      <c r="CR53" s="63"/>
      <c r="CS53" s="61" t="s">
        <v>307</v>
      </c>
      <c r="CT53" s="63"/>
      <c r="CU53" s="60">
        <v>6.78</v>
      </c>
      <c r="CV53" s="59">
        <v>0.19900000000000001</v>
      </c>
      <c r="CW53" s="60"/>
      <c r="CX53" s="59"/>
      <c r="CY53" s="61">
        <v>2.5399999999999999E-4</v>
      </c>
      <c r="CZ53" s="63">
        <v>5.7200000000000001E-5</v>
      </c>
      <c r="DA53" s="65">
        <v>0.28206751168080607</v>
      </c>
      <c r="DB53" s="69">
        <v>8.0050739027170232E-4</v>
      </c>
      <c r="DC53" s="47">
        <v>5.8500000000000003E-2</v>
      </c>
      <c r="DD53" s="63">
        <v>1.82E-3</v>
      </c>
      <c r="DE53" s="72">
        <v>3.8199999999999998E-6</v>
      </c>
      <c r="DF53" s="72">
        <v>2.9299999999999999E-7</v>
      </c>
      <c r="DG53" s="63" t="s">
        <v>313</v>
      </c>
      <c r="DH53" s="63"/>
      <c r="DI53" s="63">
        <v>1.5799999999999999E-4</v>
      </c>
      <c r="DJ53" s="63">
        <v>3.5299999999999997E-5</v>
      </c>
      <c r="DK53" s="63" t="s">
        <v>319</v>
      </c>
      <c r="DL53" s="63"/>
      <c r="DM53" s="63">
        <v>4.2499999999999998E-4</v>
      </c>
      <c r="DN53" s="63">
        <v>6.3E-5</v>
      </c>
      <c r="DO53" s="45" t="s">
        <v>314</v>
      </c>
      <c r="DP53" s="45"/>
      <c r="DQ53" s="47">
        <v>2.4500000000000001E-2</v>
      </c>
      <c r="DR53" s="73">
        <v>2.1</v>
      </c>
      <c r="DS53" s="45">
        <v>0.40100000000000002</v>
      </c>
      <c r="DT53" s="45">
        <v>2.87E-2</v>
      </c>
    </row>
    <row r="54" spans="1:124">
      <c r="A54" s="33" t="s">
        <v>296</v>
      </c>
      <c r="B54" s="39" t="s">
        <v>364</v>
      </c>
      <c r="C54" s="48" t="s">
        <v>264</v>
      </c>
      <c r="D54" s="39" t="s">
        <v>298</v>
      </c>
      <c r="E54" s="39" t="s">
        <v>299</v>
      </c>
      <c r="F54" s="35" t="s">
        <v>266</v>
      </c>
      <c r="G54" s="35" t="s">
        <v>54</v>
      </c>
      <c r="H54" s="39">
        <v>20</v>
      </c>
      <c r="I54" s="74" t="s">
        <v>270</v>
      </c>
      <c r="J54" s="39" t="s">
        <v>300</v>
      </c>
      <c r="K54" s="36">
        <v>7910322.5209999997</v>
      </c>
      <c r="L54" s="36">
        <v>585394.18900000001</v>
      </c>
      <c r="M54" s="37">
        <v>71.280122976748402</v>
      </c>
      <c r="N54" s="37">
        <v>-156.61550418472899</v>
      </c>
      <c r="O54" s="38"/>
      <c r="P54" s="39"/>
      <c r="Q54" s="39">
        <v>6.1</v>
      </c>
      <c r="R54" s="38">
        <v>175.77666937614308</v>
      </c>
      <c r="S54" s="38"/>
      <c r="T54" s="38">
        <v>4.9066493598862015</v>
      </c>
      <c r="V54" s="38">
        <v>5.91</v>
      </c>
      <c r="W54" s="38">
        <v>18.8</v>
      </c>
      <c r="X54" s="38">
        <v>2.2799999999999998</v>
      </c>
      <c r="Y54" s="38">
        <v>402.5</v>
      </c>
      <c r="Z54" s="59" t="s">
        <v>301</v>
      </c>
      <c r="AA54" s="59"/>
      <c r="AB54" s="60">
        <v>0.94</v>
      </c>
      <c r="AC54" s="59">
        <v>3.5299999999999998E-2</v>
      </c>
      <c r="AD54" s="61">
        <v>4.6600000000000003E-2</v>
      </c>
      <c r="AE54" s="61">
        <v>4.17E-4</v>
      </c>
      <c r="AF54" s="45">
        <v>8.9700000000000002E-2</v>
      </c>
      <c r="AG54" s="59">
        <v>5.0400000000000002E-3</v>
      </c>
      <c r="AH54" s="62" t="s">
        <v>302</v>
      </c>
      <c r="AI54" s="62"/>
      <c r="AJ54" s="59">
        <v>9.98E-2</v>
      </c>
      <c r="AK54" s="59">
        <v>1.0500000000000001E-2</v>
      </c>
      <c r="AL54" s="51">
        <v>6.7400000000000003E-3</v>
      </c>
      <c r="AM54" s="63">
        <v>5.7899999999999998E-4</v>
      </c>
      <c r="AP54" s="64">
        <v>16.7</v>
      </c>
      <c r="AQ54" s="60">
        <v>8.2200000000000009E-2</v>
      </c>
      <c r="AR54" s="63">
        <v>2.52E-4</v>
      </c>
      <c r="AS54" s="63">
        <v>4.5900000000000004E-5</v>
      </c>
      <c r="AT54" s="63">
        <v>2.82E-3</v>
      </c>
      <c r="AU54" s="63">
        <v>9.800000000000001E-5</v>
      </c>
      <c r="AV54" s="65">
        <v>76.910054045433441</v>
      </c>
      <c r="AW54" s="66">
        <v>7.4106542797185079E-2</v>
      </c>
      <c r="AX54" s="53">
        <v>1.1300000000000001E-2</v>
      </c>
      <c r="AY54" s="67">
        <v>1.93E-4</v>
      </c>
      <c r="AZ54" s="43">
        <v>3.3900000000000002E-3</v>
      </c>
      <c r="BA54" s="67">
        <v>9.0800000000000012E-5</v>
      </c>
      <c r="BB54" s="61" t="s">
        <v>306</v>
      </c>
      <c r="BC54" s="67"/>
      <c r="BD54" s="45"/>
      <c r="BE54" s="63"/>
      <c r="BF54" s="60">
        <v>0.17199999999999999</v>
      </c>
      <c r="BG54" s="60">
        <v>3.04E-2</v>
      </c>
      <c r="BH54" s="60">
        <v>0.52200000000000002</v>
      </c>
      <c r="BI54" s="60">
        <v>5.7200000000000001E-2</v>
      </c>
      <c r="BJ54" s="64">
        <v>65.7</v>
      </c>
      <c r="BK54" s="61">
        <v>0.78800000000000003</v>
      </c>
      <c r="BL54" s="68">
        <v>1.7887246412602448E-3</v>
      </c>
      <c r="BM54" s="69">
        <v>3.3842636371933011E-4</v>
      </c>
      <c r="BN54" s="59" t="s">
        <v>301</v>
      </c>
      <c r="BO54" s="59"/>
      <c r="BP54" s="51">
        <v>0.745</v>
      </c>
      <c r="BQ54" s="59">
        <v>4.7399999999999998E-2</v>
      </c>
      <c r="BR54" s="60">
        <v>1.0900000000000001</v>
      </c>
      <c r="BS54" s="60">
        <v>0.06</v>
      </c>
      <c r="BT54" s="51">
        <v>2.3300000000000001E-2</v>
      </c>
      <c r="BU54" s="41">
        <v>1.6999999999999999E-3</v>
      </c>
      <c r="BV54" s="64">
        <v>21.6</v>
      </c>
      <c r="BW54" s="60">
        <v>0.42599999999999999</v>
      </c>
      <c r="BX54" s="54">
        <v>0.114</v>
      </c>
      <c r="BY54" s="63">
        <v>1.64</v>
      </c>
      <c r="BZ54" s="63" t="s">
        <v>308</v>
      </c>
      <c r="CA54" s="63"/>
      <c r="CB54" s="64">
        <v>22.8</v>
      </c>
      <c r="CC54" s="64">
        <v>0.39500000000000002</v>
      </c>
      <c r="CD54" s="61">
        <v>2.09</v>
      </c>
      <c r="CE54" s="61">
        <v>6.7199999999999996E-2</v>
      </c>
      <c r="CF54" s="51">
        <v>2.81E-2</v>
      </c>
      <c r="CG54" s="59">
        <v>1.0900000000000001</v>
      </c>
      <c r="CH54" s="65">
        <v>9.3549187256572505E-2</v>
      </c>
      <c r="CI54" s="69">
        <v>6.412784290146808E-3</v>
      </c>
      <c r="CJ54" s="69">
        <v>2.1132761401259727E-2</v>
      </c>
      <c r="CK54" s="65"/>
      <c r="CL54" s="65"/>
      <c r="CM54" s="65">
        <v>0.23370951825770198</v>
      </c>
      <c r="CN54" s="68">
        <v>2.8242136968137731E-2</v>
      </c>
      <c r="CO54" s="61">
        <v>1.1899999999999999E-3</v>
      </c>
      <c r="CP54" s="63">
        <v>8.9300000000000002E-5</v>
      </c>
      <c r="CQ54" s="63">
        <v>4.0500000000000003E-4</v>
      </c>
      <c r="CR54" s="63">
        <v>8.2600000000000002E-5</v>
      </c>
      <c r="CS54" s="61" t="s">
        <v>307</v>
      </c>
      <c r="CT54" s="63"/>
      <c r="CU54" s="60">
        <v>11.8</v>
      </c>
      <c r="CV54" s="59">
        <v>0.94099999999999995</v>
      </c>
      <c r="CW54" s="60"/>
      <c r="CX54" s="59"/>
      <c r="CY54" s="61" t="s">
        <v>313</v>
      </c>
      <c r="CZ54" s="63"/>
      <c r="DA54" s="65">
        <v>0.43300974977121215</v>
      </c>
      <c r="DB54" s="69">
        <v>3.4433711946344342E-3</v>
      </c>
      <c r="DC54" s="47">
        <v>0.13700000000000001</v>
      </c>
      <c r="DD54" s="63">
        <v>3.5899999999999999E-3</v>
      </c>
      <c r="DE54" s="72">
        <v>2.4300000000000001E-5</v>
      </c>
      <c r="DF54" s="72">
        <v>4.7999999999999996E-7</v>
      </c>
      <c r="DG54" s="63" t="s">
        <v>313</v>
      </c>
      <c r="DH54" s="63"/>
      <c r="DI54" s="63">
        <v>7.5699999999999997E-4</v>
      </c>
      <c r="DJ54" s="63">
        <v>4.3399999999999998E-5</v>
      </c>
      <c r="DK54" s="63">
        <v>1.4000000000000001E-4</v>
      </c>
      <c r="DL54" s="63">
        <v>1.6099999999999998E-5</v>
      </c>
      <c r="DM54" s="63">
        <v>1.7899999999999999E-2</v>
      </c>
      <c r="DN54" s="63">
        <v>3.4699999999999998E-4</v>
      </c>
      <c r="DO54" s="45">
        <v>0.246</v>
      </c>
      <c r="DP54" s="45">
        <v>2.92E-2</v>
      </c>
      <c r="DQ54" s="47">
        <v>4.5899999999999996E-2</v>
      </c>
      <c r="DR54" s="73">
        <v>1.77</v>
      </c>
      <c r="DS54" s="45">
        <v>4.43</v>
      </c>
      <c r="DT54" s="45">
        <v>0.192</v>
      </c>
    </row>
    <row r="55" spans="1:124">
      <c r="A55" s="33" t="s">
        <v>296</v>
      </c>
      <c r="B55" s="39" t="s">
        <v>365</v>
      </c>
      <c r="C55" s="48" t="s">
        <v>264</v>
      </c>
      <c r="D55" s="39" t="s">
        <v>298</v>
      </c>
      <c r="E55" s="39" t="s">
        <v>299</v>
      </c>
      <c r="F55" s="35" t="s">
        <v>266</v>
      </c>
      <c r="G55" s="35" t="s">
        <v>54</v>
      </c>
      <c r="H55" s="39">
        <v>10</v>
      </c>
      <c r="I55" s="33" t="s">
        <v>316</v>
      </c>
      <c r="J55" s="39" t="s">
        <v>300</v>
      </c>
      <c r="K55" s="36">
        <v>7910323.8480000002</v>
      </c>
      <c r="L55" s="36">
        <v>585395.29200000002</v>
      </c>
      <c r="M55" s="37">
        <v>71.280134474564804</v>
      </c>
      <c r="N55" s="37">
        <v>-156.61547195916</v>
      </c>
      <c r="O55" s="38">
        <v>4.8719999999999999</v>
      </c>
      <c r="P55" s="39">
        <v>34</v>
      </c>
      <c r="Q55" s="39">
        <v>10.5</v>
      </c>
      <c r="R55" s="38">
        <v>31.063384795673077</v>
      </c>
      <c r="S55" s="38"/>
      <c r="T55" s="38">
        <v>3.7421818509615381</v>
      </c>
      <c r="V55" s="38">
        <v>5.42</v>
      </c>
      <c r="W55" s="38">
        <v>38.700000000000003</v>
      </c>
      <c r="X55" s="38">
        <v>4.29</v>
      </c>
      <c r="Y55" s="38">
        <v>191.3</v>
      </c>
      <c r="Z55" s="59" t="s">
        <v>366</v>
      </c>
      <c r="AA55" s="59"/>
      <c r="AB55" s="60" t="s">
        <v>337</v>
      </c>
      <c r="AC55" s="59">
        <v>0</v>
      </c>
      <c r="AD55" s="61">
        <v>1.33E-3</v>
      </c>
      <c r="AE55" s="61">
        <v>3.0499999999999999E-4</v>
      </c>
      <c r="AF55" s="45">
        <v>6.7799999999999999E-2</v>
      </c>
      <c r="AG55" s="59">
        <v>1.8E-3</v>
      </c>
      <c r="AH55" s="62" t="s">
        <v>331</v>
      </c>
      <c r="AI55" s="62"/>
      <c r="AJ55" s="59" t="s">
        <v>301</v>
      </c>
      <c r="AK55" s="59"/>
      <c r="AL55" s="59" t="s">
        <v>342</v>
      </c>
      <c r="AM55" s="63"/>
      <c r="AP55" s="64">
        <v>8.61</v>
      </c>
      <c r="AQ55" s="60">
        <v>9.8900000000000002E-2</v>
      </c>
      <c r="AR55" s="63" t="s">
        <v>302</v>
      </c>
      <c r="AS55" s="63"/>
      <c r="AT55" s="63">
        <v>4.8899999999999996E-4</v>
      </c>
      <c r="AU55" s="63">
        <v>6.5900000000000003E-5</v>
      </c>
      <c r="AV55" s="42">
        <v>83.739424261987978</v>
      </c>
      <c r="AW55" s="66">
        <v>0.45235973946641755</v>
      </c>
      <c r="AX55" s="53">
        <v>2.64E-3</v>
      </c>
      <c r="AY55" s="67">
        <v>4.6100000000000004E-4</v>
      </c>
      <c r="AZ55" s="43" t="s">
        <v>305</v>
      </c>
      <c r="BA55" s="67">
        <v>0</v>
      </c>
      <c r="BB55" s="61" t="s">
        <v>313</v>
      </c>
      <c r="BC55" s="67"/>
      <c r="BD55" s="45"/>
      <c r="BE55" s="63"/>
      <c r="BF55" s="60" t="s">
        <v>323</v>
      </c>
      <c r="BG55" s="60"/>
      <c r="BH55" s="60" t="s">
        <v>301</v>
      </c>
      <c r="BI55" s="60"/>
      <c r="BJ55" s="64">
        <v>1.1200000000000001</v>
      </c>
      <c r="BK55" s="61">
        <v>1.67E-2</v>
      </c>
      <c r="BL55" s="68"/>
      <c r="BM55" s="70"/>
      <c r="BN55" s="59" t="s">
        <v>329</v>
      </c>
      <c r="BO55" s="59"/>
      <c r="BP55" s="51">
        <v>5.77</v>
      </c>
      <c r="BQ55" s="59">
        <v>4.4600000000000001E-2</v>
      </c>
      <c r="BR55" s="60">
        <v>0.34</v>
      </c>
      <c r="BS55" s="60">
        <v>5.2400000000000002E-2</v>
      </c>
      <c r="BT55" s="51">
        <v>2.3600000000000003E-2</v>
      </c>
      <c r="BU55" s="41">
        <v>2.5999999999999999E-3</v>
      </c>
      <c r="BV55" s="64">
        <v>13.4</v>
      </c>
      <c r="BW55" s="60">
        <v>0.152</v>
      </c>
      <c r="BX55" s="54">
        <v>0.127</v>
      </c>
      <c r="BY55" s="63">
        <v>1.05</v>
      </c>
      <c r="BZ55" s="63" t="s">
        <v>333</v>
      </c>
      <c r="CA55" s="63"/>
      <c r="CB55" s="64">
        <v>25.8</v>
      </c>
      <c r="CC55" s="64">
        <v>0.13900000000000001</v>
      </c>
      <c r="CD55" s="61" t="s">
        <v>366</v>
      </c>
      <c r="CE55" s="61"/>
      <c r="CF55" s="51">
        <v>3.0800000000000001E-2</v>
      </c>
      <c r="CG55" s="59">
        <v>1.1100000000000001</v>
      </c>
      <c r="CH55" s="65">
        <v>0.12729567865290758</v>
      </c>
      <c r="CI55" s="69">
        <v>2.7539625069530347E-3</v>
      </c>
      <c r="CJ55" s="69">
        <v>2.8756093807691823E-2</v>
      </c>
      <c r="CK55" s="65"/>
      <c r="CL55" s="65"/>
      <c r="CM55" s="65" t="s">
        <v>312</v>
      </c>
      <c r="CN55" s="76" t="s">
        <v>310</v>
      </c>
      <c r="CO55" s="61" t="s">
        <v>334</v>
      </c>
      <c r="CP55" s="63"/>
      <c r="CQ55" s="63" t="s">
        <v>313</v>
      </c>
      <c r="CR55" s="63">
        <v>2.3599999999999997E-3</v>
      </c>
      <c r="CS55" s="61" t="s">
        <v>314</v>
      </c>
      <c r="CT55" s="63"/>
      <c r="CU55" s="60">
        <v>5.01</v>
      </c>
      <c r="CV55" s="59">
        <v>0.221</v>
      </c>
      <c r="CW55" s="60"/>
      <c r="CX55" s="59"/>
      <c r="CY55" s="61" t="s">
        <v>335</v>
      </c>
      <c r="CZ55" s="63"/>
      <c r="DA55" s="42">
        <v>0.36714651537622084</v>
      </c>
      <c r="DB55" s="69">
        <v>5.8538846164626918E-3</v>
      </c>
      <c r="DC55" s="47">
        <v>6.5599999999999992E-2</v>
      </c>
      <c r="DD55" s="63">
        <v>3.6700000000000001E-3</v>
      </c>
      <c r="DE55" s="72" t="s">
        <v>336</v>
      </c>
      <c r="DF55" s="72"/>
      <c r="DG55" s="63" t="s">
        <v>334</v>
      </c>
      <c r="DH55" s="63"/>
      <c r="DI55" s="63" t="s">
        <v>333</v>
      </c>
      <c r="DJ55" s="63"/>
      <c r="DK55" s="41" t="s">
        <v>305</v>
      </c>
      <c r="DL55" s="63"/>
      <c r="DM55" s="63">
        <v>1.1999999999999999E-3</v>
      </c>
      <c r="DN55" s="63">
        <v>2.9799999999999998E-4</v>
      </c>
      <c r="DO55" s="45" t="s">
        <v>337</v>
      </c>
      <c r="DP55" s="45"/>
      <c r="DQ55" s="47"/>
      <c r="DR55" s="73"/>
      <c r="DS55" s="45" t="s">
        <v>348</v>
      </c>
      <c r="DT55" s="45"/>
    </row>
    <row r="56" spans="1:124">
      <c r="A56" s="33" t="s">
        <v>296</v>
      </c>
      <c r="B56" s="39" t="s">
        <v>365</v>
      </c>
      <c r="C56" s="48" t="s">
        <v>264</v>
      </c>
      <c r="D56" s="39" t="s">
        <v>298</v>
      </c>
      <c r="E56" s="39" t="s">
        <v>299</v>
      </c>
      <c r="F56" s="35" t="s">
        <v>266</v>
      </c>
      <c r="G56" s="35" t="s">
        <v>54</v>
      </c>
      <c r="H56" s="39">
        <v>10</v>
      </c>
      <c r="I56" s="33" t="s">
        <v>316</v>
      </c>
      <c r="J56" s="39" t="s">
        <v>300</v>
      </c>
      <c r="K56" s="36">
        <v>7910323.8480000002</v>
      </c>
      <c r="L56" s="36">
        <v>585395.29200000002</v>
      </c>
      <c r="M56" s="37">
        <v>71.280134474564804</v>
      </c>
      <c r="N56" s="37">
        <v>-156.61547195916</v>
      </c>
      <c r="O56" s="38"/>
      <c r="P56" s="39"/>
      <c r="Q56" s="39"/>
      <c r="R56" s="38"/>
      <c r="S56" s="38"/>
      <c r="T56" s="38"/>
      <c r="V56" s="38"/>
      <c r="W56" s="38"/>
      <c r="X56" s="38"/>
      <c r="Y56" s="38"/>
      <c r="Z56" s="59" t="s">
        <v>301</v>
      </c>
      <c r="AA56" s="59"/>
      <c r="AB56" s="60">
        <v>0.15</v>
      </c>
      <c r="AC56" s="59">
        <v>3.8500000000000001E-3</v>
      </c>
      <c r="AD56" s="61">
        <v>1.3500000000000001E-3</v>
      </c>
      <c r="AE56" s="61">
        <v>1.5200000000000001E-4</v>
      </c>
      <c r="AF56" s="45">
        <v>6.88E-2</v>
      </c>
      <c r="AG56" s="59">
        <v>2.8799999999999997E-3</v>
      </c>
      <c r="AH56" s="62" t="s">
        <v>321</v>
      </c>
      <c r="AI56" s="62"/>
      <c r="AJ56" s="59">
        <v>0.26800000000000002</v>
      </c>
      <c r="AK56" s="59">
        <v>4.6199999999999998E-2</v>
      </c>
      <c r="AL56" s="51">
        <v>5.8799999999999998E-2</v>
      </c>
      <c r="AM56" s="63">
        <v>1.0200000000000001E-3</v>
      </c>
      <c r="AP56" s="64">
        <v>8.89</v>
      </c>
      <c r="AQ56" s="60">
        <v>0.11700000000000001</v>
      </c>
      <c r="AR56" s="63" t="s">
        <v>305</v>
      </c>
      <c r="AS56" s="63"/>
      <c r="AT56" s="63">
        <v>1.6000000000000001E-4</v>
      </c>
      <c r="AU56" s="63">
        <v>1.5299999999999999E-5</v>
      </c>
      <c r="AV56" s="65"/>
      <c r="AW56" s="39"/>
      <c r="AX56" s="53">
        <v>3.31E-3</v>
      </c>
      <c r="AY56" s="67">
        <v>2.2100000000000001E-4</v>
      </c>
      <c r="AZ56" s="43">
        <v>5.9999999999999995E-4</v>
      </c>
      <c r="BA56" s="67">
        <v>8.7800000000000006E-5</v>
      </c>
      <c r="BB56" s="61">
        <v>5.1200000000000004E-5</v>
      </c>
      <c r="BC56" s="67">
        <v>1.0900000000000001E-5</v>
      </c>
      <c r="BD56" s="45"/>
      <c r="BE56" s="63"/>
      <c r="BF56" s="60" t="s">
        <v>307</v>
      </c>
      <c r="BG56" s="60"/>
      <c r="BH56" s="60" t="s">
        <v>325</v>
      </c>
      <c r="BI56" s="60"/>
      <c r="BJ56" s="64">
        <v>1.17</v>
      </c>
      <c r="BK56" s="61">
        <v>1.7299999999999999E-2</v>
      </c>
      <c r="BL56" s="68"/>
      <c r="BM56" s="43"/>
      <c r="BN56" s="59">
        <v>6.27</v>
      </c>
      <c r="BO56" s="59">
        <v>0.315</v>
      </c>
      <c r="BP56" s="51">
        <v>5.72</v>
      </c>
      <c r="BQ56" s="59">
        <v>3.85E-2</v>
      </c>
      <c r="BR56" s="60">
        <v>8.0699999999999994E-2</v>
      </c>
      <c r="BS56" s="60">
        <v>1.6299999999999999E-2</v>
      </c>
      <c r="BT56" s="51">
        <v>2.7400000000000001E-2</v>
      </c>
      <c r="BU56" s="41">
        <v>1.1000000000000001E-3</v>
      </c>
      <c r="BV56" s="64">
        <v>13.6</v>
      </c>
      <c r="BW56" s="60">
        <v>0.67300000000000004</v>
      </c>
      <c r="BX56" s="54">
        <v>0.129</v>
      </c>
      <c r="BY56" s="63">
        <v>3.13</v>
      </c>
      <c r="BZ56" s="63">
        <v>4.0300000000000006E-3</v>
      </c>
      <c r="CA56" s="63">
        <v>1.84E-4</v>
      </c>
      <c r="CB56" s="64">
        <v>23.7</v>
      </c>
      <c r="CC56" s="64">
        <v>0.65600000000000003</v>
      </c>
      <c r="CD56" s="61" t="s">
        <v>301</v>
      </c>
      <c r="CE56" s="61"/>
      <c r="CF56" s="51">
        <v>3.3299999999999996E-2</v>
      </c>
      <c r="CG56" s="59">
        <v>0.97699999999999998</v>
      </c>
      <c r="CH56" s="65"/>
      <c r="CI56" s="43"/>
      <c r="CJ56" s="43"/>
      <c r="CK56" s="65"/>
      <c r="CL56" s="39"/>
      <c r="CM56" s="42"/>
      <c r="CN56" s="40"/>
      <c r="CO56" s="61">
        <v>2.5500000000000002E-4</v>
      </c>
      <c r="CP56" s="63">
        <v>4.7700000000000001E-5</v>
      </c>
      <c r="CQ56" s="63">
        <v>3.96E-3</v>
      </c>
      <c r="CR56" s="63">
        <v>1.18E-4</v>
      </c>
      <c r="CS56" s="61" t="s">
        <v>307</v>
      </c>
      <c r="CT56" s="63"/>
      <c r="CU56" s="60">
        <v>6.25</v>
      </c>
      <c r="CV56" s="59">
        <v>0.58499999999999996</v>
      </c>
      <c r="CW56" s="60"/>
      <c r="CX56" s="59"/>
      <c r="CY56" s="61">
        <v>2.5899999999999999E-3</v>
      </c>
      <c r="CZ56" s="63">
        <v>1.75E-4</v>
      </c>
      <c r="DA56" s="65"/>
      <c r="DB56" s="43"/>
      <c r="DC56" s="47">
        <v>7.3700000000000002E-2</v>
      </c>
      <c r="DD56" s="63">
        <v>1.39E-3</v>
      </c>
      <c r="DE56" s="72">
        <v>6.8600000000000004E-6</v>
      </c>
      <c r="DF56" s="72">
        <v>7.8199999999999999E-7</v>
      </c>
      <c r="DG56" s="63" t="s">
        <v>305</v>
      </c>
      <c r="DH56" s="63"/>
      <c r="DI56" s="63" t="s">
        <v>308</v>
      </c>
      <c r="DJ56" s="63"/>
      <c r="DK56" s="63">
        <v>5.4399999999999994E-5</v>
      </c>
      <c r="DL56" s="63">
        <v>7.7300000000000005E-6</v>
      </c>
      <c r="DM56" s="63">
        <v>1.31E-3</v>
      </c>
      <c r="DN56" s="63">
        <v>7.4800000000000002E-5</v>
      </c>
      <c r="DO56" s="45" t="s">
        <v>323</v>
      </c>
      <c r="DP56" s="45"/>
      <c r="DQ56" s="47">
        <v>2.7800000000000002E-2</v>
      </c>
      <c r="DR56" s="73">
        <v>3.33</v>
      </c>
      <c r="DS56" s="45">
        <v>0.61299999999999999</v>
      </c>
      <c r="DT56" s="45">
        <v>6.7500000000000004E-2</v>
      </c>
    </row>
    <row r="57" spans="1:124">
      <c r="A57" s="33" t="s">
        <v>296</v>
      </c>
      <c r="B57" s="39" t="s">
        <v>367</v>
      </c>
      <c r="C57" s="48" t="s">
        <v>264</v>
      </c>
      <c r="D57" s="39" t="s">
        <v>298</v>
      </c>
      <c r="E57" s="39" t="s">
        <v>299</v>
      </c>
      <c r="F57" s="35" t="s">
        <v>266</v>
      </c>
      <c r="G57" s="35" t="s">
        <v>54</v>
      </c>
      <c r="H57" s="39">
        <v>10</v>
      </c>
      <c r="I57" s="33" t="s">
        <v>316</v>
      </c>
      <c r="J57" s="39" t="s">
        <v>300</v>
      </c>
      <c r="K57" s="36">
        <v>7910323.8480000002</v>
      </c>
      <c r="L57" s="36">
        <v>585395.29200000002</v>
      </c>
      <c r="M57" s="37">
        <v>71.280134474564804</v>
      </c>
      <c r="N57" s="37">
        <v>-156.61547195916</v>
      </c>
      <c r="O57" s="38"/>
      <c r="P57" s="39"/>
      <c r="Q57" s="39"/>
      <c r="R57" s="38">
        <v>22.98804555984556</v>
      </c>
      <c r="S57" s="38"/>
      <c r="T57" s="38">
        <v>4.6615339768339767</v>
      </c>
      <c r="V57" s="38"/>
      <c r="W57" s="38"/>
      <c r="X57" s="38"/>
      <c r="Y57" s="38"/>
      <c r="Z57" s="59" t="s">
        <v>301</v>
      </c>
      <c r="AA57" s="59"/>
      <c r="AB57" s="60">
        <v>8.5599999999999996E-2</v>
      </c>
      <c r="AC57" s="59">
        <v>4.62E-3</v>
      </c>
      <c r="AD57" s="61">
        <v>9.9200000000000004E-4</v>
      </c>
      <c r="AE57" s="61">
        <v>2.5099999999999998E-4</v>
      </c>
      <c r="AF57" s="45">
        <v>0.05</v>
      </c>
      <c r="AG57" s="59">
        <v>1.7900000000000001E-3</v>
      </c>
      <c r="AH57" s="62" t="s">
        <v>302</v>
      </c>
      <c r="AI57" s="62"/>
      <c r="AJ57" s="59" t="s">
        <v>303</v>
      </c>
      <c r="AK57" s="59"/>
      <c r="AL57" s="51">
        <v>5.11E-2</v>
      </c>
      <c r="AM57" s="63">
        <v>1.6000000000000001E-3</v>
      </c>
      <c r="AP57" s="64">
        <v>8.9499999999999993</v>
      </c>
      <c r="AQ57" s="60">
        <v>0.221</v>
      </c>
      <c r="AR57" s="63" t="s">
        <v>305</v>
      </c>
      <c r="AS57" s="63"/>
      <c r="AT57" s="63">
        <v>1.03E-4</v>
      </c>
      <c r="AU57" s="63">
        <v>1.7500000000000002E-5</v>
      </c>
      <c r="AV57" s="65">
        <v>64.547042350616849</v>
      </c>
      <c r="AW57" s="66">
        <v>0.60050760777227152</v>
      </c>
      <c r="AX57" s="53">
        <v>2.1099999999999999E-3</v>
      </c>
      <c r="AY57" s="67">
        <v>7.3100000000000001E-5</v>
      </c>
      <c r="AZ57" s="43">
        <v>2.5000000000000001E-4</v>
      </c>
      <c r="BA57" s="67">
        <v>3.1399999999999998E-5</v>
      </c>
      <c r="BB57" s="61" t="s">
        <v>306</v>
      </c>
      <c r="BC57" s="67"/>
      <c r="BD57" s="45"/>
      <c r="BE57" s="63"/>
      <c r="BF57" s="60" t="s">
        <v>307</v>
      </c>
      <c r="BG57" s="60"/>
      <c r="BH57" s="60" t="s">
        <v>325</v>
      </c>
      <c r="BI57" s="60"/>
      <c r="BJ57" s="64">
        <v>0.30299999999999999</v>
      </c>
      <c r="BK57" s="61">
        <v>2.2600000000000002E-2</v>
      </c>
      <c r="BL57" s="68"/>
      <c r="BM57" s="70"/>
      <c r="BN57" s="59" t="s">
        <v>301</v>
      </c>
      <c r="BO57" s="59"/>
      <c r="BP57" s="51">
        <v>1.4</v>
      </c>
      <c r="BQ57" s="59">
        <v>2.8500000000000001E-2</v>
      </c>
      <c r="BR57" s="60">
        <v>5.3199999999999997E-2</v>
      </c>
      <c r="BS57" s="60">
        <v>1.21E-2</v>
      </c>
      <c r="BT57" s="51">
        <v>2.35E-2</v>
      </c>
      <c r="BU57" s="41">
        <v>1.5E-3</v>
      </c>
      <c r="BV57" s="64">
        <v>12.9</v>
      </c>
      <c r="BW57" s="60">
        <v>0.69399999999999995</v>
      </c>
      <c r="BX57" s="54">
        <v>0.14899999999999999</v>
      </c>
      <c r="BY57" s="63">
        <v>4.9400000000000004</v>
      </c>
      <c r="BZ57" s="63" t="s">
        <v>308</v>
      </c>
      <c r="CA57" s="63"/>
      <c r="CB57" s="64">
        <v>18.5</v>
      </c>
      <c r="CC57" s="64">
        <v>0.51800000000000002</v>
      </c>
      <c r="CD57" s="61" t="s">
        <v>317</v>
      </c>
      <c r="CE57" s="61"/>
      <c r="CF57" s="51">
        <v>2.8500000000000001E-3</v>
      </c>
      <c r="CG57" s="59">
        <v>0.34</v>
      </c>
      <c r="CH57" s="65">
        <v>0.1592382839365464</v>
      </c>
      <c r="CI57" s="69">
        <v>3.3648038678872837E-3</v>
      </c>
      <c r="CJ57" s="69">
        <v>3.5971928341265828E-2</v>
      </c>
      <c r="CK57" s="65"/>
      <c r="CL57" s="65"/>
      <c r="CM57" s="65" t="s">
        <v>312</v>
      </c>
      <c r="CN57" s="76" t="s">
        <v>310</v>
      </c>
      <c r="CO57" s="61">
        <v>4.8799999999999998E-3</v>
      </c>
      <c r="CP57" s="63">
        <v>1.1700000000000001E-4</v>
      </c>
      <c r="CQ57" s="63">
        <v>5.13E-5</v>
      </c>
      <c r="CR57" s="63">
        <v>1.22E-5</v>
      </c>
      <c r="CS57" s="61" t="s">
        <v>307</v>
      </c>
      <c r="CT57" s="63"/>
      <c r="CU57" s="60">
        <v>5.57</v>
      </c>
      <c r="CV57" s="59">
        <v>0.315</v>
      </c>
      <c r="CW57" s="60"/>
      <c r="CX57" s="59"/>
      <c r="CY57" s="61" t="s">
        <v>313</v>
      </c>
      <c r="CZ57" s="63"/>
      <c r="DA57" s="65">
        <v>0.27402365573901682</v>
      </c>
      <c r="DB57" s="69">
        <v>1.7178392504298125E-2</v>
      </c>
      <c r="DC57" s="47">
        <v>6.5000000000000002E-2</v>
      </c>
      <c r="DD57" s="63">
        <v>2.4399999999999999E-3</v>
      </c>
      <c r="DE57" s="72">
        <v>3.0200000000000003E-6</v>
      </c>
      <c r="DF57" s="72">
        <v>4.89E-7</v>
      </c>
      <c r="DG57" s="63" t="s">
        <v>313</v>
      </c>
      <c r="DH57" s="63"/>
      <c r="DI57" s="63">
        <v>5.0500000000000001E-5</v>
      </c>
      <c r="DJ57" s="63">
        <v>1.2999999999999999E-5</v>
      </c>
      <c r="DK57" s="63" t="s">
        <v>319</v>
      </c>
      <c r="DL57" s="63"/>
      <c r="DM57" s="63">
        <v>4.2699999999999997E-4</v>
      </c>
      <c r="DN57" s="63">
        <v>4.5300000000000003E-5</v>
      </c>
      <c r="DO57" s="45" t="s">
        <v>314</v>
      </c>
      <c r="DP57" s="45"/>
      <c r="DQ57" s="47">
        <v>5.28E-2</v>
      </c>
      <c r="DR57" s="73">
        <v>6.79</v>
      </c>
      <c r="DS57" s="45">
        <v>0.66200000000000003</v>
      </c>
      <c r="DT57" s="45">
        <v>4.0899999999999999E-2</v>
      </c>
    </row>
    <row r="58" spans="1:124">
      <c r="A58" s="33" t="s">
        <v>296</v>
      </c>
      <c r="B58" s="39" t="s">
        <v>368</v>
      </c>
      <c r="C58" s="48" t="s">
        <v>264</v>
      </c>
      <c r="D58" s="39" t="s">
        <v>298</v>
      </c>
      <c r="E58" s="39" t="s">
        <v>299</v>
      </c>
      <c r="F58" s="35" t="s">
        <v>266</v>
      </c>
      <c r="G58" s="35" t="s">
        <v>54</v>
      </c>
      <c r="H58" s="39">
        <v>20</v>
      </c>
      <c r="I58" s="74" t="s">
        <v>270</v>
      </c>
      <c r="J58" s="39" t="s">
        <v>300</v>
      </c>
      <c r="K58" s="36">
        <v>7910323.8480000002</v>
      </c>
      <c r="L58" s="36">
        <v>585395.29200000002</v>
      </c>
      <c r="M58" s="37">
        <v>71.280134474564804</v>
      </c>
      <c r="N58" s="37">
        <v>-156.61547195916</v>
      </c>
      <c r="O58" s="38"/>
      <c r="P58" s="39"/>
      <c r="Q58" s="39">
        <v>6.6</v>
      </c>
      <c r="R58" s="38">
        <v>214.80896630590158</v>
      </c>
      <c r="S58" s="38"/>
      <c r="T58" s="38">
        <v>15.210413191750048</v>
      </c>
      <c r="V58" s="38">
        <v>5.99</v>
      </c>
      <c r="W58" s="38">
        <v>22.2</v>
      </c>
      <c r="X58" s="38">
        <v>2.87</v>
      </c>
      <c r="Y58" s="38">
        <v>461.6</v>
      </c>
      <c r="Z58" s="59" t="s">
        <v>317</v>
      </c>
      <c r="AA58" s="59"/>
      <c r="AB58" s="60">
        <v>1.72</v>
      </c>
      <c r="AC58" s="59">
        <v>4.4899999999999995E-2</v>
      </c>
      <c r="AD58" s="61">
        <v>7.5400000000000009E-2</v>
      </c>
      <c r="AE58" s="61">
        <v>3.2200000000000002E-3</v>
      </c>
      <c r="AF58" s="45">
        <v>0.13800000000000001</v>
      </c>
      <c r="AG58" s="59">
        <v>6.43E-3</v>
      </c>
      <c r="AH58" s="62" t="s">
        <v>302</v>
      </c>
      <c r="AI58" s="62"/>
      <c r="AJ58" s="59">
        <v>0.25800000000000001</v>
      </c>
      <c r="AK58" s="59">
        <v>1.89E-2</v>
      </c>
      <c r="AL58" s="59" t="s">
        <v>336</v>
      </c>
      <c r="AM58" s="63"/>
      <c r="AP58" s="64">
        <v>26.5</v>
      </c>
      <c r="AQ58" s="60">
        <v>0.98199999999999998</v>
      </c>
      <c r="AR58" s="63">
        <v>4.08E-4</v>
      </c>
      <c r="AS58" s="63">
        <v>9.0199999999999997E-5</v>
      </c>
      <c r="AT58" s="63">
        <v>8.3800000000000003E-3</v>
      </c>
      <c r="AU58" s="63">
        <v>1.56E-4</v>
      </c>
      <c r="AV58" s="65">
        <v>65.624352073071833</v>
      </c>
      <c r="AW58" s="66">
        <v>0.28400455784471557</v>
      </c>
      <c r="AX58" s="53">
        <v>1.9800000000000002E-2</v>
      </c>
      <c r="AY58" s="67">
        <v>8.2599999999999991E-4</v>
      </c>
      <c r="AZ58" s="43">
        <v>9.1599999999999997E-3</v>
      </c>
      <c r="BA58" s="67">
        <v>2.7E-4</v>
      </c>
      <c r="BB58" s="61">
        <v>3.3099999999999998E-5</v>
      </c>
      <c r="BC58" s="67">
        <v>8.0199999999999994E-6</v>
      </c>
      <c r="BD58" s="45"/>
      <c r="BE58" s="63"/>
      <c r="BF58" s="60">
        <v>0.47099999999999997</v>
      </c>
      <c r="BG58" s="60">
        <v>5.9700000000000003E-2</v>
      </c>
      <c r="BH58" s="60">
        <v>1.61</v>
      </c>
      <c r="BI58" s="60">
        <v>0.10100000000000001</v>
      </c>
      <c r="BJ58" s="64">
        <v>76.599999999999994</v>
      </c>
      <c r="BK58" s="61">
        <v>1.81</v>
      </c>
      <c r="BL58" s="68">
        <v>2.7723716390962759E-3</v>
      </c>
      <c r="BM58" s="69">
        <v>6.7735475193538269E-3</v>
      </c>
      <c r="BN58" s="59">
        <v>0.373</v>
      </c>
      <c r="BO58" s="59">
        <v>2.8799999999999999E-2</v>
      </c>
      <c r="BP58" s="51">
        <v>0.38300000000000001</v>
      </c>
      <c r="BQ58" s="59">
        <v>5.1200000000000004E-3</v>
      </c>
      <c r="BR58" s="60">
        <v>3.29</v>
      </c>
      <c r="BS58" s="60">
        <v>0.23899999999999999</v>
      </c>
      <c r="BT58" s="51">
        <v>3.5400000000000001E-2</v>
      </c>
      <c r="BU58" s="41">
        <v>1.5E-3</v>
      </c>
      <c r="BV58" s="64">
        <v>28.1</v>
      </c>
      <c r="BW58" s="60">
        <v>1.34</v>
      </c>
      <c r="BX58" s="54">
        <v>0.151</v>
      </c>
      <c r="BY58" s="63">
        <v>2.58</v>
      </c>
      <c r="BZ58" s="63" t="s">
        <v>308</v>
      </c>
      <c r="CA58" s="63"/>
      <c r="CB58" s="64">
        <v>21.5</v>
      </c>
      <c r="CC58" s="64">
        <v>0.67800000000000005</v>
      </c>
      <c r="CD58" s="61">
        <v>6.01</v>
      </c>
      <c r="CE58" s="61">
        <v>0.17</v>
      </c>
      <c r="CF58" s="51">
        <v>5.5600000000000004E-2</v>
      </c>
      <c r="CG58" s="59">
        <v>2.3199999999999998</v>
      </c>
      <c r="CH58" s="65">
        <v>0.72505607730543675</v>
      </c>
      <c r="CI58" s="69">
        <v>2.4893663283111979E-3</v>
      </c>
      <c r="CJ58" s="69">
        <v>0.16379016786329814</v>
      </c>
      <c r="CK58" s="65"/>
      <c r="CL58" s="65"/>
      <c r="CM58" s="65">
        <v>0.27421755559202826</v>
      </c>
      <c r="CN58" s="68">
        <v>5.8512639848834792E-3</v>
      </c>
      <c r="CO58" s="61">
        <v>1.3600000000000001E-3</v>
      </c>
      <c r="CP58" s="63">
        <v>1.8099999999999998E-4</v>
      </c>
      <c r="CQ58" s="63" t="s">
        <v>313</v>
      </c>
      <c r="CR58" s="63"/>
      <c r="CS58" s="61" t="s">
        <v>307</v>
      </c>
      <c r="CT58" s="63"/>
      <c r="CU58" s="60">
        <v>18.399999999999999</v>
      </c>
      <c r="CV58" s="59">
        <v>1.46</v>
      </c>
      <c r="CW58" s="60"/>
      <c r="CX58" s="59"/>
      <c r="CY58" s="61" t="s">
        <v>313</v>
      </c>
      <c r="CZ58" s="63"/>
      <c r="DA58" s="65">
        <v>0.65303316493553187</v>
      </c>
      <c r="DB58" s="69">
        <v>2.6630045561673518E-3</v>
      </c>
      <c r="DC58" s="47">
        <v>0.159</v>
      </c>
      <c r="DD58" s="63">
        <v>6.2900000000000005E-3</v>
      </c>
      <c r="DE58" s="72">
        <v>5.7000000000000003E-5</v>
      </c>
      <c r="DF58" s="72">
        <v>1.24E-6</v>
      </c>
      <c r="DG58" s="63" t="s">
        <v>313</v>
      </c>
      <c r="DH58" s="63"/>
      <c r="DI58" s="63">
        <v>2.4100000000000002E-3</v>
      </c>
      <c r="DJ58" s="63">
        <v>5.52E-5</v>
      </c>
      <c r="DK58" s="63">
        <v>5.669999999999999E-4</v>
      </c>
      <c r="DL58" s="63">
        <v>2.1000000000000002E-5</v>
      </c>
      <c r="DM58" s="63">
        <v>4.6399999999999997E-2</v>
      </c>
      <c r="DN58" s="63">
        <v>1.1999999999999999E-3</v>
      </c>
      <c r="DO58" s="45">
        <v>0.63300000000000001</v>
      </c>
      <c r="DP58" s="45">
        <v>4.82E-2</v>
      </c>
      <c r="DQ58" s="47">
        <v>3.5900000000000001E-2</v>
      </c>
      <c r="DR58" s="73">
        <v>3.67</v>
      </c>
      <c r="DS58" s="45">
        <v>14</v>
      </c>
      <c r="DT58" s="45">
        <v>0.58899999999999997</v>
      </c>
    </row>
    <row r="59" spans="1:124">
      <c r="A59" s="33" t="s">
        <v>296</v>
      </c>
      <c r="B59" s="39" t="s">
        <v>369</v>
      </c>
      <c r="C59" s="48" t="s">
        <v>264</v>
      </c>
      <c r="D59" s="39" t="s">
        <v>298</v>
      </c>
      <c r="E59" s="39" t="s">
        <v>299</v>
      </c>
      <c r="F59" s="35" t="s">
        <v>266</v>
      </c>
      <c r="G59" s="35" t="s">
        <v>54</v>
      </c>
      <c r="H59" s="39">
        <v>10</v>
      </c>
      <c r="I59" s="33" t="s">
        <v>316</v>
      </c>
      <c r="J59" s="39" t="s">
        <v>300</v>
      </c>
      <c r="K59" s="36">
        <v>7910325.1830000002</v>
      </c>
      <c r="L59" s="36">
        <v>585396.49100000004</v>
      </c>
      <c r="M59" s="37">
        <v>71.280146010123701</v>
      </c>
      <c r="N59" s="37">
        <v>-156.615437047038</v>
      </c>
      <c r="O59" s="38">
        <v>4.9119999999999999</v>
      </c>
      <c r="P59" s="39">
        <v>31</v>
      </c>
      <c r="Q59" s="39">
        <v>8.4</v>
      </c>
      <c r="R59" s="38">
        <v>35.848840332051026</v>
      </c>
      <c r="S59" s="38"/>
      <c r="T59" s="38">
        <v>3.7432357562259568</v>
      </c>
      <c r="V59" s="38">
        <v>5.49</v>
      </c>
      <c r="W59" s="38">
        <v>26.1</v>
      </c>
      <c r="X59" s="38">
        <v>2.98</v>
      </c>
      <c r="Y59" s="38">
        <v>262.7</v>
      </c>
      <c r="Z59" s="59" t="s">
        <v>317</v>
      </c>
      <c r="AA59" s="59"/>
      <c r="AB59" s="60">
        <v>9.3799999999999994E-2</v>
      </c>
      <c r="AC59" s="59">
        <v>7.5899999999999995E-3</v>
      </c>
      <c r="AD59" s="61">
        <v>1.5E-3</v>
      </c>
      <c r="AE59" s="61">
        <v>2.5300000000000002E-4</v>
      </c>
      <c r="AF59" s="45">
        <v>5.6100000000000004E-2</v>
      </c>
      <c r="AG59" s="59">
        <v>2.6099999999999999E-3</v>
      </c>
      <c r="AH59" s="62" t="s">
        <v>302</v>
      </c>
      <c r="AI59" s="62"/>
      <c r="AJ59" s="59" t="s">
        <v>325</v>
      </c>
      <c r="AK59" s="59"/>
      <c r="AL59" s="51">
        <v>1.9899999999999998E-2</v>
      </c>
      <c r="AM59" s="63">
        <v>7.7999999999999999E-4</v>
      </c>
      <c r="AP59" s="64">
        <v>9.4499999999999993</v>
      </c>
      <c r="AQ59" s="60">
        <v>0.14799999999999999</v>
      </c>
      <c r="AR59" s="63" t="s">
        <v>305</v>
      </c>
      <c r="AS59" s="63"/>
      <c r="AT59" s="63">
        <v>6.7999999999999999E-5</v>
      </c>
      <c r="AU59" s="63">
        <v>9.2299999999999997E-6</v>
      </c>
      <c r="AV59" s="65">
        <v>87.537386205964111</v>
      </c>
      <c r="AW59" s="66">
        <v>0.29345330447627432</v>
      </c>
      <c r="AX59" s="53">
        <v>2.8900000000000002E-3</v>
      </c>
      <c r="AY59" s="67">
        <v>9.2E-5</v>
      </c>
      <c r="AZ59" s="43">
        <v>2.3999999999999998E-4</v>
      </c>
      <c r="BA59" s="67">
        <v>3.2099999999999994E-5</v>
      </c>
      <c r="BB59" s="61">
        <v>1.2300000000000001E-5</v>
      </c>
      <c r="BC59" s="67">
        <v>3.0300000000000002E-6</v>
      </c>
      <c r="BD59" s="45"/>
      <c r="BE59" s="63"/>
      <c r="BF59" s="60" t="s">
        <v>307</v>
      </c>
      <c r="BG59" s="60"/>
      <c r="BH59" s="60" t="s">
        <v>325</v>
      </c>
      <c r="BI59" s="60"/>
      <c r="BJ59" s="64">
        <v>1.52</v>
      </c>
      <c r="BK59" s="61">
        <v>3.7600000000000001E-2</v>
      </c>
      <c r="BL59" s="68"/>
      <c r="BM59" s="70"/>
      <c r="BN59" s="59" t="s">
        <v>301</v>
      </c>
      <c r="BO59" s="59"/>
      <c r="BP59" s="51">
        <v>5.0599999999999996</v>
      </c>
      <c r="BQ59" s="59">
        <v>5.8099999999999999E-2</v>
      </c>
      <c r="BR59" s="60" t="s">
        <v>323</v>
      </c>
      <c r="BS59" s="60"/>
      <c r="BT59" s="51">
        <v>2.63E-2</v>
      </c>
      <c r="BU59" s="41">
        <v>2E-3</v>
      </c>
      <c r="BV59" s="64">
        <v>14.9</v>
      </c>
      <c r="BW59" s="60">
        <v>0.77500000000000002</v>
      </c>
      <c r="BX59" s="54">
        <v>0.16200000000000001</v>
      </c>
      <c r="BY59" s="63">
        <v>0.81899999999999995</v>
      </c>
      <c r="BZ59" s="63">
        <v>3.6999999999999999E-4</v>
      </c>
      <c r="CA59" s="63">
        <v>8.9300000000000002E-5</v>
      </c>
      <c r="CB59" s="64">
        <v>26.5</v>
      </c>
      <c r="CC59" s="64">
        <v>1.24</v>
      </c>
      <c r="CD59" s="61" t="s">
        <v>317</v>
      </c>
      <c r="CE59" s="61"/>
      <c r="CF59" s="51">
        <v>2.9100000000000003E-3</v>
      </c>
      <c r="CG59" s="59">
        <v>0.32400000000000001</v>
      </c>
      <c r="CH59" s="65">
        <v>0.1085134285807367</v>
      </c>
      <c r="CI59" s="69">
        <v>4.3026518656644275E-3</v>
      </c>
      <c r="CJ59" s="69">
        <v>2.4513183516388419E-2</v>
      </c>
      <c r="CK59" s="65"/>
      <c r="CL59" s="65"/>
      <c r="CM59" s="65" t="s">
        <v>312</v>
      </c>
      <c r="CN59" s="76" t="s">
        <v>310</v>
      </c>
      <c r="CO59" s="61">
        <v>2.58E-2</v>
      </c>
      <c r="CP59" s="63">
        <v>8.3799999999999999E-4</v>
      </c>
      <c r="CQ59" s="63" t="s">
        <v>313</v>
      </c>
      <c r="CR59" s="63"/>
      <c r="CS59" s="61" t="s">
        <v>307</v>
      </c>
      <c r="CT59" s="63"/>
      <c r="CU59" s="60">
        <v>7.41</v>
      </c>
      <c r="CV59" s="59">
        <v>0.34100000000000003</v>
      </c>
      <c r="CW59" s="60"/>
      <c r="CX59" s="59"/>
      <c r="CY59" s="61" t="s">
        <v>313</v>
      </c>
      <c r="CZ59" s="63"/>
      <c r="DA59" s="65">
        <v>0.26386808454623789</v>
      </c>
      <c r="DB59" s="69">
        <v>1.2199880892138233E-2</v>
      </c>
      <c r="DC59" s="47">
        <v>6.9099999999999995E-2</v>
      </c>
      <c r="DD59" s="63">
        <v>1.9E-3</v>
      </c>
      <c r="DE59" s="72">
        <v>3.7000000000000002E-6</v>
      </c>
      <c r="DF59" s="72">
        <v>5.3099999999999998E-7</v>
      </c>
      <c r="DG59" s="63" t="s">
        <v>313</v>
      </c>
      <c r="DH59" s="63"/>
      <c r="DI59" s="63">
        <v>2.8400000000000003E-5</v>
      </c>
      <c r="DJ59" s="63">
        <v>5.8100000000000003E-6</v>
      </c>
      <c r="DK59" s="63" t="s">
        <v>319</v>
      </c>
      <c r="DL59" s="63"/>
      <c r="DM59" s="63">
        <v>6.0800000000000003E-4</v>
      </c>
      <c r="DN59" s="63">
        <v>5.52E-5</v>
      </c>
      <c r="DO59" s="45" t="s">
        <v>314</v>
      </c>
      <c r="DP59" s="45"/>
      <c r="DQ59" s="47">
        <v>6.5200000000000008E-2</v>
      </c>
      <c r="DR59" s="73">
        <v>5.59</v>
      </c>
      <c r="DS59" s="45">
        <v>0.78800000000000003</v>
      </c>
      <c r="DT59" s="45">
        <v>3.8100000000000002E-2</v>
      </c>
    </row>
    <row r="60" spans="1:124">
      <c r="A60" s="33" t="s">
        <v>296</v>
      </c>
      <c r="B60" s="39" t="s">
        <v>370</v>
      </c>
      <c r="C60" s="48" t="s">
        <v>264</v>
      </c>
      <c r="D60" s="39" t="s">
        <v>298</v>
      </c>
      <c r="E60" s="39" t="s">
        <v>299</v>
      </c>
      <c r="F60" s="35" t="s">
        <v>266</v>
      </c>
      <c r="G60" s="35" t="s">
        <v>54</v>
      </c>
      <c r="H60" s="39">
        <v>20</v>
      </c>
      <c r="I60" s="74" t="s">
        <v>270</v>
      </c>
      <c r="J60" s="39" t="s">
        <v>300</v>
      </c>
      <c r="K60" s="36">
        <v>7910325.1830000002</v>
      </c>
      <c r="L60" s="36">
        <v>585396.49100000004</v>
      </c>
      <c r="M60" s="37">
        <v>71.280146010123701</v>
      </c>
      <c r="N60" s="37">
        <v>-156.615437047038</v>
      </c>
      <c r="O60" s="38"/>
      <c r="P60" s="39"/>
      <c r="Q60" s="39">
        <v>6.2</v>
      </c>
      <c r="R60" s="38">
        <v>249.59266817063167</v>
      </c>
      <c r="S60" s="38"/>
      <c r="T60" s="38">
        <v>2.9559569319114032</v>
      </c>
      <c r="V60" s="38">
        <v>5.67</v>
      </c>
      <c r="W60" s="38">
        <v>17.3</v>
      </c>
      <c r="X60" s="38">
        <v>2.08</v>
      </c>
      <c r="Y60" s="38">
        <v>348.6</v>
      </c>
      <c r="Z60" s="59">
        <v>0.21199999999999999</v>
      </c>
      <c r="AA60" s="59">
        <v>2.5499999999999998E-2</v>
      </c>
      <c r="AB60" s="60">
        <v>2</v>
      </c>
      <c r="AC60" s="59">
        <v>0.18</v>
      </c>
      <c r="AD60" s="61">
        <v>9.69E-2</v>
      </c>
      <c r="AE60" s="61">
        <v>4.3299999999999996E-3</v>
      </c>
      <c r="AF60" s="45">
        <v>0.114</v>
      </c>
      <c r="AG60" s="59">
        <v>3.49E-3</v>
      </c>
      <c r="AH60" s="62" t="s">
        <v>302</v>
      </c>
      <c r="AI60" s="62"/>
      <c r="AJ60" s="59">
        <v>9.8699999999999996E-2</v>
      </c>
      <c r="AK60" s="59">
        <v>7.2199999999999999E-3</v>
      </c>
      <c r="AL60" s="59" t="s">
        <v>307</v>
      </c>
      <c r="AM60" s="63"/>
      <c r="AP60" s="64">
        <v>20.5</v>
      </c>
      <c r="AQ60" s="60">
        <v>0.19600000000000001</v>
      </c>
      <c r="AR60" s="63" t="s">
        <v>305</v>
      </c>
      <c r="AS60" s="63"/>
      <c r="AT60" s="63">
        <v>4.28E-3</v>
      </c>
      <c r="AU60" s="63">
        <v>5.7599999999999997E-5</v>
      </c>
      <c r="AV60" s="65">
        <v>74.686763661604914</v>
      </c>
      <c r="AW60" s="66">
        <v>0.35721246428041298</v>
      </c>
      <c r="AX60" s="53">
        <v>2.1100000000000001E-2</v>
      </c>
      <c r="AY60" s="67">
        <v>8.0600000000000008E-4</v>
      </c>
      <c r="AZ60" s="43">
        <v>7.9299999999999995E-3</v>
      </c>
      <c r="BA60" s="67">
        <v>2.8499999999999999E-4</v>
      </c>
      <c r="BB60" s="61" t="s">
        <v>306</v>
      </c>
      <c r="BC60" s="67"/>
      <c r="BD60" s="45"/>
      <c r="BE60" s="63"/>
      <c r="BF60" s="60">
        <v>0.28399999999999997</v>
      </c>
      <c r="BG60" s="60">
        <v>4.2700000000000002E-2</v>
      </c>
      <c r="BH60" s="60">
        <v>1.02</v>
      </c>
      <c r="BI60" s="60">
        <v>9.3899999999999997E-2</v>
      </c>
      <c r="BJ60" s="64">
        <v>95.9</v>
      </c>
      <c r="BK60" s="61">
        <v>0.33400000000000002</v>
      </c>
      <c r="BL60" s="68">
        <v>2.1799063758717123E-3</v>
      </c>
      <c r="BM60" s="69">
        <v>1.5597303705947496E-3</v>
      </c>
      <c r="BN60" s="59" t="s">
        <v>301</v>
      </c>
      <c r="BO60" s="59"/>
      <c r="BP60" s="51">
        <v>0.161</v>
      </c>
      <c r="BQ60" s="59">
        <v>1.48E-3</v>
      </c>
      <c r="BR60" s="60">
        <v>1.78</v>
      </c>
      <c r="BS60" s="60">
        <v>0.13</v>
      </c>
      <c r="BT60" s="51">
        <v>3.6400000000000002E-2</v>
      </c>
      <c r="BU60" s="41">
        <v>5.9999999999999995E-4</v>
      </c>
      <c r="BV60" s="64">
        <v>21.9</v>
      </c>
      <c r="BW60" s="60">
        <v>0.97399999999999998</v>
      </c>
      <c r="BX60" s="54">
        <v>7.2400000000000006E-2</v>
      </c>
      <c r="BY60" s="63">
        <v>0.88100000000000001</v>
      </c>
      <c r="BZ60" s="63" t="s">
        <v>308</v>
      </c>
      <c r="CA60" s="63"/>
      <c r="CB60" s="64">
        <v>15</v>
      </c>
      <c r="CC60" s="64">
        <v>0.72399999999999998</v>
      </c>
      <c r="CD60" s="61">
        <v>3.46</v>
      </c>
      <c r="CE60" s="61">
        <v>0.14399999999999999</v>
      </c>
      <c r="CF60" s="51">
        <v>4.9200000000000001E-2</v>
      </c>
      <c r="CG60" s="59">
        <v>2.2200000000000002</v>
      </c>
      <c r="CH60" s="65">
        <v>0.14260091762459121</v>
      </c>
      <c r="CI60" s="69">
        <v>8.3304549377338551E-3</v>
      </c>
      <c r="CJ60" s="69">
        <v>3.2213547291395153E-2</v>
      </c>
      <c r="CK60" s="65"/>
      <c r="CL60" s="65"/>
      <c r="CM60" s="65">
        <v>0.3495884500309353</v>
      </c>
      <c r="CN60" s="68">
        <v>4.9240516485502669E-3</v>
      </c>
      <c r="CO60" s="61">
        <v>6.7600000000000006E-4</v>
      </c>
      <c r="CP60" s="63">
        <v>8.9800000000000001E-5</v>
      </c>
      <c r="CQ60" s="63">
        <v>3.6600000000000001E-4</v>
      </c>
      <c r="CR60" s="63">
        <v>4.2200000000000003E-5</v>
      </c>
      <c r="CS60" s="61" t="s">
        <v>307</v>
      </c>
      <c r="CT60" s="63"/>
      <c r="CU60" s="60">
        <v>19.899999999999999</v>
      </c>
      <c r="CV60" s="59">
        <v>1.02</v>
      </c>
      <c r="CW60" s="60"/>
      <c r="CX60" s="59"/>
      <c r="CY60" s="61">
        <v>3.0899999999999998E-4</v>
      </c>
      <c r="CZ60" s="63">
        <v>2.5899999999999999E-5</v>
      </c>
      <c r="DA60" s="65">
        <v>0.61116606241283966</v>
      </c>
      <c r="DB60" s="69">
        <v>9.9570362186810635E-3</v>
      </c>
      <c r="DC60" s="47">
        <v>0.158</v>
      </c>
      <c r="DD60" s="63">
        <v>5.0599999999999994E-3</v>
      </c>
      <c r="DE60" s="72">
        <v>4.5300000000000003E-5</v>
      </c>
      <c r="DF60" s="72">
        <v>5.5600000000000001E-6</v>
      </c>
      <c r="DG60" s="63" t="s">
        <v>313</v>
      </c>
      <c r="DH60" s="63"/>
      <c r="DI60" s="63">
        <v>1.4399999999999999E-3</v>
      </c>
      <c r="DJ60" s="63">
        <v>3.9399999999999995E-5</v>
      </c>
      <c r="DK60" s="63">
        <v>4.1899999999999999E-4</v>
      </c>
      <c r="DL60" s="63">
        <v>1.1900000000000001E-5</v>
      </c>
      <c r="DM60" s="63">
        <v>1.9100000000000002E-2</v>
      </c>
      <c r="DN60" s="63">
        <v>5.0799999999999999E-4</v>
      </c>
      <c r="DO60" s="45">
        <v>0.49399999999999999</v>
      </c>
      <c r="DP60" s="45">
        <v>3.2099999999999997E-2</v>
      </c>
      <c r="DQ60" s="47">
        <v>7.740000000000001E-2</v>
      </c>
      <c r="DR60" s="73">
        <v>6.38</v>
      </c>
      <c r="DS60" s="45">
        <v>9.33</v>
      </c>
      <c r="DT60" s="45">
        <v>0.60399999999999998</v>
      </c>
    </row>
    <row r="61" spans="1:124">
      <c r="A61" s="33" t="s">
        <v>296</v>
      </c>
      <c r="B61" s="39" t="s">
        <v>371</v>
      </c>
      <c r="C61" s="48" t="s">
        <v>264</v>
      </c>
      <c r="D61" s="39" t="s">
        <v>298</v>
      </c>
      <c r="E61" s="39" t="s">
        <v>299</v>
      </c>
      <c r="F61" s="35" t="s">
        <v>266</v>
      </c>
      <c r="G61" s="35" t="s">
        <v>54</v>
      </c>
      <c r="H61" s="39">
        <v>20</v>
      </c>
      <c r="I61" s="74" t="s">
        <v>270</v>
      </c>
      <c r="J61" s="39" t="s">
        <v>300</v>
      </c>
      <c r="K61" s="36">
        <v>7910325.1830000002</v>
      </c>
      <c r="L61" s="36">
        <v>585396.49100000004</v>
      </c>
      <c r="M61" s="37">
        <v>71.280146010123701</v>
      </c>
      <c r="N61" s="37">
        <v>-156.615437047038</v>
      </c>
      <c r="O61" s="38"/>
      <c r="P61" s="39"/>
      <c r="Q61" s="39"/>
      <c r="R61" s="38">
        <v>215.25128732799342</v>
      </c>
      <c r="S61" s="38"/>
      <c r="T61" s="38">
        <v>3.4267063585951942</v>
      </c>
      <c r="V61" s="38"/>
      <c r="W61" s="38"/>
      <c r="X61" s="38"/>
      <c r="Y61" s="38"/>
      <c r="Z61" s="59" t="s">
        <v>317</v>
      </c>
      <c r="AA61" s="59"/>
      <c r="AB61" s="60">
        <v>1.4</v>
      </c>
      <c r="AC61" s="59">
        <v>6.409999999999999E-2</v>
      </c>
      <c r="AD61" s="61">
        <v>7.3499999999999996E-2</v>
      </c>
      <c r="AE61" s="61">
        <v>3.8500000000000001E-3</v>
      </c>
      <c r="AF61" s="45">
        <v>0.121</v>
      </c>
      <c r="AG61" s="59">
        <v>5.6799999999999993E-3</v>
      </c>
      <c r="AH61" s="62" t="s">
        <v>302</v>
      </c>
      <c r="AI61" s="62"/>
      <c r="AJ61" s="59">
        <v>0.20499999999999999</v>
      </c>
      <c r="AK61" s="59">
        <v>2.3699999999999999E-2</v>
      </c>
      <c r="AL61" s="59" t="s">
        <v>336</v>
      </c>
      <c r="AM61" s="63"/>
      <c r="AP61" s="64">
        <v>19</v>
      </c>
      <c r="AQ61" s="60">
        <v>0.505</v>
      </c>
      <c r="AR61" s="63">
        <v>4.4499999999999997E-4</v>
      </c>
      <c r="AS61" s="63">
        <v>8.6900000000000012E-5</v>
      </c>
      <c r="AT61" s="63">
        <v>3.2499999999999999E-3</v>
      </c>
      <c r="AU61" s="63">
        <v>2.9299999999999997E-4</v>
      </c>
      <c r="AV61" s="65">
        <v>76.15818104196525</v>
      </c>
      <c r="AW61" s="66">
        <v>5.2647728276161473E-2</v>
      </c>
      <c r="AX61" s="53">
        <v>1.1599999999999999E-2</v>
      </c>
      <c r="AY61" s="67">
        <v>3.7599999999999998E-4</v>
      </c>
      <c r="AZ61" s="43">
        <v>5.6600000000000001E-3</v>
      </c>
      <c r="BA61" s="67">
        <v>1.1400000000000001E-4</v>
      </c>
      <c r="BB61" s="61" t="s">
        <v>318</v>
      </c>
      <c r="BC61" s="67"/>
      <c r="BD61" s="45"/>
      <c r="BE61" s="63"/>
      <c r="BF61" s="60">
        <v>0.24099999999999999</v>
      </c>
      <c r="BG61" s="60">
        <v>3.44E-2</v>
      </c>
      <c r="BH61" s="60">
        <v>0.70099999999999996</v>
      </c>
      <c r="BI61" s="60">
        <v>6.13E-2</v>
      </c>
      <c r="BJ61" s="64">
        <v>73.400000000000006</v>
      </c>
      <c r="BK61" s="61">
        <v>1.26</v>
      </c>
      <c r="BL61" s="68">
        <v>1.8596052801637868E-3</v>
      </c>
      <c r="BM61" s="69">
        <v>1.6249868400814529E-3</v>
      </c>
      <c r="BN61" s="59" t="s">
        <v>301</v>
      </c>
      <c r="BO61" s="59"/>
      <c r="BP61" s="51">
        <v>0.314</v>
      </c>
      <c r="BQ61" s="59">
        <v>6.7999999999999996E-3</v>
      </c>
      <c r="BR61" s="60">
        <v>1.21</v>
      </c>
      <c r="BS61" s="60">
        <v>7.5999999999999998E-2</v>
      </c>
      <c r="BT61" s="51">
        <v>3.3799999999999997E-2</v>
      </c>
      <c r="BU61" s="41">
        <v>1.1999999999999999E-3</v>
      </c>
      <c r="BV61" s="64">
        <v>20.100000000000001</v>
      </c>
      <c r="BW61" s="60">
        <v>0.85799999999999998</v>
      </c>
      <c r="BX61" s="54">
        <v>7.4900000000000008E-2</v>
      </c>
      <c r="BY61" s="63">
        <v>1.08</v>
      </c>
      <c r="BZ61" s="63">
        <v>1.01E-3</v>
      </c>
      <c r="CA61" s="63">
        <v>7.7799999999999994E-5</v>
      </c>
      <c r="CB61" s="64">
        <v>20.2</v>
      </c>
      <c r="CC61" s="64">
        <v>0.98499999999999999</v>
      </c>
      <c r="CD61" s="61">
        <v>2.2799999999999998</v>
      </c>
      <c r="CE61" s="61">
        <v>0.16500000000000001</v>
      </c>
      <c r="CF61" s="51">
        <v>2.7899999999999998E-2</v>
      </c>
      <c r="CG61" s="59">
        <v>1.7</v>
      </c>
      <c r="CH61" s="65">
        <v>9.4136845717034914E-2</v>
      </c>
      <c r="CI61" s="69">
        <v>1.6049150717534692E-3</v>
      </c>
      <c r="CJ61" s="69">
        <v>2.1265513447478186E-2</v>
      </c>
      <c r="CK61" s="65"/>
      <c r="CL61" s="65"/>
      <c r="CM61" s="65">
        <v>0.33568668979084565</v>
      </c>
      <c r="CN61" s="68">
        <v>5.8781514459395996E-4</v>
      </c>
      <c r="CO61" s="61">
        <v>1.6699999999999998E-3</v>
      </c>
      <c r="CP61" s="63">
        <v>7.5900000000000002E-5</v>
      </c>
      <c r="CQ61" s="63">
        <v>3.1599999999999998E-4</v>
      </c>
      <c r="CR61" s="63">
        <v>8.0799999999999999E-5</v>
      </c>
      <c r="CS61" s="61" t="s">
        <v>307</v>
      </c>
      <c r="CT61" s="63"/>
      <c r="CU61" s="60">
        <v>19.600000000000001</v>
      </c>
      <c r="CV61" s="59">
        <v>1.1399999999999999</v>
      </c>
      <c r="CW61" s="60"/>
      <c r="CX61" s="59"/>
      <c r="CY61" s="61" t="s">
        <v>313</v>
      </c>
      <c r="CZ61" s="63"/>
      <c r="DA61" s="65">
        <v>0.67113755652082419</v>
      </c>
      <c r="DB61" s="69">
        <v>4.8347307233586427E-3</v>
      </c>
      <c r="DC61" s="47">
        <v>0.125</v>
      </c>
      <c r="DD61" s="63">
        <v>4.0099999999999997E-3</v>
      </c>
      <c r="DE61" s="72">
        <v>3.6600000000000002E-5</v>
      </c>
      <c r="DF61" s="72">
        <v>1.66E-6</v>
      </c>
      <c r="DG61" s="63" t="s">
        <v>313</v>
      </c>
      <c r="DH61" s="63"/>
      <c r="DI61" s="63">
        <v>1.1100000000000001E-3</v>
      </c>
      <c r="DJ61" s="63">
        <v>1.54E-4</v>
      </c>
      <c r="DK61" s="63">
        <v>2.3699999999999999E-4</v>
      </c>
      <c r="DL61" s="63">
        <v>2.7400000000000002E-5</v>
      </c>
      <c r="DM61" s="63">
        <v>2.8899999999999999E-2</v>
      </c>
      <c r="DN61" s="63">
        <v>7.1900000000000002E-4</v>
      </c>
      <c r="DO61" s="45">
        <v>0.30099999999999999</v>
      </c>
      <c r="DP61" s="45">
        <v>5.6899999999999999E-2</v>
      </c>
      <c r="DQ61" s="47">
        <v>7.9500000000000001E-2</v>
      </c>
      <c r="DR61" s="73">
        <v>6.23</v>
      </c>
      <c r="DS61" s="45">
        <v>6.83</v>
      </c>
      <c r="DT61" s="45">
        <v>0.308</v>
      </c>
    </row>
    <row r="62" spans="1:124">
      <c r="A62" s="33" t="s">
        <v>296</v>
      </c>
      <c r="B62" s="39" t="s">
        <v>372</v>
      </c>
      <c r="C62" s="48" t="s">
        <v>264</v>
      </c>
      <c r="D62" s="39" t="s">
        <v>298</v>
      </c>
      <c r="E62" s="39" t="s">
        <v>299</v>
      </c>
      <c r="F62" s="35" t="s">
        <v>266</v>
      </c>
      <c r="G62" s="35" t="s">
        <v>54</v>
      </c>
      <c r="H62" s="39">
        <v>10</v>
      </c>
      <c r="I62" s="33" t="s">
        <v>316</v>
      </c>
      <c r="J62" s="39" t="s">
        <v>300</v>
      </c>
      <c r="K62" s="36">
        <v>7910326.7359999996</v>
      </c>
      <c r="L62" s="36">
        <v>585397.90300000005</v>
      </c>
      <c r="M62" s="37">
        <v>71.280159423303601</v>
      </c>
      <c r="N62" s="37">
        <v>-156.615395953871</v>
      </c>
      <c r="O62" s="38">
        <v>4.9740000000000002</v>
      </c>
      <c r="P62" s="39">
        <v>31</v>
      </c>
      <c r="Q62" s="39">
        <v>8.4</v>
      </c>
      <c r="R62" s="38">
        <v>60.598895207148658</v>
      </c>
      <c r="S62" s="38"/>
      <c r="T62" s="38">
        <v>5.8855639317627952</v>
      </c>
      <c r="V62" s="38">
        <v>5.72</v>
      </c>
      <c r="W62" s="38">
        <v>16.5</v>
      </c>
      <c r="X62" s="38">
        <v>1.9</v>
      </c>
      <c r="Y62" s="38">
        <v>258.60000000000002</v>
      </c>
      <c r="Z62" s="59" t="s">
        <v>301</v>
      </c>
      <c r="AA62" s="59"/>
      <c r="AB62" s="60">
        <v>0.48099999999999998</v>
      </c>
      <c r="AC62" s="59">
        <v>2.24E-2</v>
      </c>
      <c r="AD62" s="61">
        <v>1.0999999999999999E-2</v>
      </c>
      <c r="AE62" s="61">
        <v>5.71E-4</v>
      </c>
      <c r="AF62" s="45">
        <v>8.14E-2</v>
      </c>
      <c r="AG62" s="59">
        <v>4.4299999999999999E-3</v>
      </c>
      <c r="AH62" s="62" t="s">
        <v>302</v>
      </c>
      <c r="AI62" s="62"/>
      <c r="AJ62" s="59" t="s">
        <v>303</v>
      </c>
      <c r="AK62" s="59"/>
      <c r="AL62" s="51">
        <v>2.8000000000000001E-2</v>
      </c>
      <c r="AM62" s="63">
        <v>1.01E-3</v>
      </c>
      <c r="AP62" s="64">
        <v>11.5</v>
      </c>
      <c r="AQ62" s="60">
        <v>0.40899999999999997</v>
      </c>
      <c r="AR62" s="63" t="s">
        <v>305</v>
      </c>
      <c r="AS62" s="63"/>
      <c r="AT62" s="63">
        <v>1.7800000000000001E-3</v>
      </c>
      <c r="AU62" s="63">
        <v>1.15E-4</v>
      </c>
      <c r="AV62" s="65">
        <v>81.795081229969071</v>
      </c>
      <c r="AW62" s="66">
        <v>0.3809381170822671</v>
      </c>
      <c r="AX62" s="53">
        <v>3.13E-3</v>
      </c>
      <c r="AY62" s="67">
        <v>6.7299999999999996E-5</v>
      </c>
      <c r="AZ62" s="43">
        <v>9.2000000000000003E-4</v>
      </c>
      <c r="BA62" s="67">
        <v>7.6000000000000004E-5</v>
      </c>
      <c r="BB62" s="61" t="s">
        <v>306</v>
      </c>
      <c r="BC62" s="67"/>
      <c r="BD62" s="45"/>
      <c r="BE62" s="63"/>
      <c r="BF62" s="60">
        <v>7.0800000000000002E-2</v>
      </c>
      <c r="BG62" s="60">
        <v>8.2500000000000004E-3</v>
      </c>
      <c r="BH62" s="60" t="s">
        <v>325</v>
      </c>
      <c r="BI62" s="60"/>
      <c r="BJ62" s="64">
        <v>20.7</v>
      </c>
      <c r="BK62" s="61">
        <v>0.66800000000000004</v>
      </c>
      <c r="BL62" s="68">
        <v>1.8478130125605583E-3</v>
      </c>
      <c r="BM62" s="69">
        <v>1.8279698589551434E-3</v>
      </c>
      <c r="BN62" s="59" t="s">
        <v>301</v>
      </c>
      <c r="BO62" s="59"/>
      <c r="BP62" s="51">
        <v>0.183</v>
      </c>
      <c r="BQ62" s="59">
        <v>2.8599999999999997E-3</v>
      </c>
      <c r="BR62" s="60">
        <v>0.29399999999999998</v>
      </c>
      <c r="BS62" s="60">
        <v>4.3999999999999997E-2</v>
      </c>
      <c r="BT62" s="51">
        <v>1.9300000000000001E-2</v>
      </c>
      <c r="BU62" s="41">
        <v>1.6999999999999999E-3</v>
      </c>
      <c r="BV62" s="64">
        <v>14.3</v>
      </c>
      <c r="BW62" s="60">
        <v>0.745</v>
      </c>
      <c r="BX62" s="54">
        <v>5.3999999999999999E-2</v>
      </c>
      <c r="BY62" s="63">
        <v>1.46</v>
      </c>
      <c r="BZ62" s="63" t="s">
        <v>308</v>
      </c>
      <c r="CA62" s="63"/>
      <c r="CB62" s="64">
        <v>28.4</v>
      </c>
      <c r="CC62" s="64">
        <v>1.35</v>
      </c>
      <c r="CD62" s="61">
        <v>0.59599999999999997</v>
      </c>
      <c r="CE62" s="61">
        <v>0.13500000000000001</v>
      </c>
      <c r="CF62" s="51">
        <v>6.6600000000000001E-3</v>
      </c>
      <c r="CG62" s="59">
        <v>0.42499999999999999</v>
      </c>
      <c r="CH62" s="65" t="s">
        <v>309</v>
      </c>
      <c r="CI62" s="70" t="s">
        <v>310</v>
      </c>
      <c r="CJ62" s="69" t="s">
        <v>311</v>
      </c>
      <c r="CK62" s="65"/>
      <c r="CL62" s="71"/>
      <c r="CM62" s="65">
        <v>0.1261880869759783</v>
      </c>
      <c r="CN62" s="68">
        <v>9.4657742438703368E-3</v>
      </c>
      <c r="CO62" s="61">
        <v>1.1100000000000001E-3</v>
      </c>
      <c r="CP62" s="63">
        <v>1.65E-4</v>
      </c>
      <c r="CQ62" s="63" t="s">
        <v>313</v>
      </c>
      <c r="CR62" s="63"/>
      <c r="CS62" s="61" t="s">
        <v>307</v>
      </c>
      <c r="CT62" s="63"/>
      <c r="CU62" s="60">
        <v>9.0399999999999991</v>
      </c>
      <c r="CV62" s="59">
        <v>1.01</v>
      </c>
      <c r="CW62" s="60"/>
      <c r="CX62" s="59"/>
      <c r="CY62" s="61" t="s">
        <v>313</v>
      </c>
      <c r="CZ62" s="63"/>
      <c r="DA62" s="65">
        <v>0.34206643272214032</v>
      </c>
      <c r="DB62" s="69">
        <v>2.1024716395501848E-3</v>
      </c>
      <c r="DC62" s="47">
        <v>9.0799999999999992E-2</v>
      </c>
      <c r="DD62" s="63">
        <v>2.6900000000000001E-3</v>
      </c>
      <c r="DE62" s="72">
        <v>1.3099999999999998E-5</v>
      </c>
      <c r="DF62" s="72">
        <v>1.72E-6</v>
      </c>
      <c r="DG62" s="63" t="s">
        <v>313</v>
      </c>
      <c r="DH62" s="63"/>
      <c r="DI62" s="63">
        <v>1.6900000000000002E-4</v>
      </c>
      <c r="DJ62" s="63">
        <v>2.8500000000000002E-5</v>
      </c>
      <c r="DK62" s="63">
        <v>4.6300000000000001E-5</v>
      </c>
      <c r="DL62" s="63">
        <v>1.06E-5</v>
      </c>
      <c r="DM62" s="63">
        <v>1.24E-2</v>
      </c>
      <c r="DN62" s="63">
        <v>1.85E-4</v>
      </c>
      <c r="DO62" s="45" t="s">
        <v>314</v>
      </c>
      <c r="DP62" s="45"/>
      <c r="DQ62" s="47">
        <v>2.6600000000000002E-2</v>
      </c>
      <c r="DR62" s="73">
        <v>3.51</v>
      </c>
      <c r="DS62" s="45">
        <v>0.98799999999999999</v>
      </c>
      <c r="DT62" s="45">
        <v>0.106</v>
      </c>
    </row>
    <row r="63" spans="1:124">
      <c r="A63" s="33" t="s">
        <v>296</v>
      </c>
      <c r="B63" s="39" t="s">
        <v>373</v>
      </c>
      <c r="C63" s="48" t="s">
        <v>264</v>
      </c>
      <c r="D63" s="39" t="s">
        <v>298</v>
      </c>
      <c r="E63" s="39" t="s">
        <v>299</v>
      </c>
      <c r="F63" s="35" t="s">
        <v>266</v>
      </c>
      <c r="G63" s="35" t="s">
        <v>54</v>
      </c>
      <c r="H63" s="39">
        <v>20</v>
      </c>
      <c r="I63" s="74" t="s">
        <v>270</v>
      </c>
      <c r="J63" s="39" t="s">
        <v>300</v>
      </c>
      <c r="K63" s="36">
        <v>7910326.7359999996</v>
      </c>
      <c r="L63" s="36">
        <v>585397.90300000005</v>
      </c>
      <c r="M63" s="37">
        <v>71.280159423303601</v>
      </c>
      <c r="N63" s="37">
        <v>-156.615395953871</v>
      </c>
      <c r="O63" s="38"/>
      <c r="P63" s="39"/>
      <c r="Q63" s="39">
        <v>7.2</v>
      </c>
      <c r="R63" s="38">
        <v>91.385227991886396</v>
      </c>
      <c r="S63" s="38"/>
      <c r="T63" s="38">
        <v>7.2039397768762665</v>
      </c>
      <c r="V63" s="38">
        <v>5.68</v>
      </c>
      <c r="W63" s="38">
        <v>15.7</v>
      </c>
      <c r="X63" s="38">
        <v>1.85</v>
      </c>
      <c r="Y63" s="38">
        <v>303.3</v>
      </c>
      <c r="Z63" s="59" t="s">
        <v>317</v>
      </c>
      <c r="AA63" s="59"/>
      <c r="AB63" s="60">
        <v>0.70899999999999996</v>
      </c>
      <c r="AC63" s="59">
        <v>3.6899999999999995E-2</v>
      </c>
      <c r="AD63" s="61">
        <v>1.29E-2</v>
      </c>
      <c r="AE63" s="61">
        <v>5.7699999999999993E-4</v>
      </c>
      <c r="AF63" s="45">
        <v>8.1000000000000003E-2</v>
      </c>
      <c r="AG63" s="59">
        <v>1.6200000000000001E-3</v>
      </c>
      <c r="AH63" s="62" t="s">
        <v>302</v>
      </c>
      <c r="AI63" s="62"/>
      <c r="AJ63" s="59">
        <v>0.10199999999999999</v>
      </c>
      <c r="AK63" s="59">
        <v>1.29E-2</v>
      </c>
      <c r="AL63" s="51">
        <v>1.1800000000000001E-2</v>
      </c>
      <c r="AM63" s="63">
        <v>1.64E-3</v>
      </c>
      <c r="AP63" s="64">
        <v>13.7</v>
      </c>
      <c r="AQ63" s="60">
        <v>0.33600000000000002</v>
      </c>
      <c r="AR63" s="63">
        <v>1.73E-4</v>
      </c>
      <c r="AS63" s="63">
        <v>4.0899999999999998E-5</v>
      </c>
      <c r="AT63" s="63">
        <v>1.2800000000000001E-3</v>
      </c>
      <c r="AU63" s="63">
        <v>1.4099999999999998E-4</v>
      </c>
      <c r="AV63" s="65">
        <v>76.852257802966903</v>
      </c>
      <c r="AW63" s="66">
        <v>1.0781351860820132</v>
      </c>
      <c r="AX63" s="53">
        <v>5.3699999999999998E-3</v>
      </c>
      <c r="AY63" s="67">
        <v>1.7699999999999999E-4</v>
      </c>
      <c r="AZ63" s="43">
        <v>1.91E-3</v>
      </c>
      <c r="BA63" s="67">
        <v>1.4899999999999999E-4</v>
      </c>
      <c r="BB63" s="61">
        <v>2.6599999999999999E-5</v>
      </c>
      <c r="BC63" s="67">
        <v>4.69E-6</v>
      </c>
      <c r="BD63" s="45"/>
      <c r="BE63" s="63"/>
      <c r="BF63" s="60" t="s">
        <v>307</v>
      </c>
      <c r="BG63" s="60"/>
      <c r="BH63" s="60">
        <v>0.26500000000000001</v>
      </c>
      <c r="BI63" s="60">
        <v>4.3200000000000002E-2</v>
      </c>
      <c r="BJ63" s="64">
        <v>23.7</v>
      </c>
      <c r="BK63" s="61">
        <v>0.31</v>
      </c>
      <c r="BL63" s="68">
        <v>1.8787932766605887E-3</v>
      </c>
      <c r="BM63" s="69">
        <v>1.6783997030742878E-4</v>
      </c>
      <c r="BN63" s="59" t="s">
        <v>301</v>
      </c>
      <c r="BO63" s="59"/>
      <c r="BP63" s="51">
        <v>0.126</v>
      </c>
      <c r="BQ63" s="59">
        <v>2.64E-3</v>
      </c>
      <c r="BR63" s="60">
        <v>0.48499999999999999</v>
      </c>
      <c r="BS63" s="60">
        <v>5.1700000000000003E-2</v>
      </c>
      <c r="BT63" s="51">
        <v>1.9600000000000003E-2</v>
      </c>
      <c r="BU63" s="41">
        <v>1.2999999999999999E-3</v>
      </c>
      <c r="BV63" s="64">
        <v>14.9</v>
      </c>
      <c r="BW63" s="60">
        <v>0.61899999999999999</v>
      </c>
      <c r="BX63" s="54">
        <v>5.3399999999999996E-2</v>
      </c>
      <c r="BY63" s="63">
        <v>1.58</v>
      </c>
      <c r="BZ63" s="63" t="s">
        <v>308</v>
      </c>
      <c r="CA63" s="63"/>
      <c r="CB63" s="64">
        <v>32.700000000000003</v>
      </c>
      <c r="CC63" s="64">
        <v>1.23</v>
      </c>
      <c r="CD63" s="61">
        <v>0.95899999999999996</v>
      </c>
      <c r="CE63" s="61">
        <v>9.3399999999999997E-2</v>
      </c>
      <c r="CF63" s="51">
        <v>1.0500000000000001E-2</v>
      </c>
      <c r="CG63" s="59">
        <v>0.58199999999999996</v>
      </c>
      <c r="CH63" s="65">
        <v>0.13692610132658212</v>
      </c>
      <c r="CI63" s="69">
        <v>6.3849059889646616E-3</v>
      </c>
      <c r="CJ63" s="69">
        <v>3.0931606289674899E-2</v>
      </c>
      <c r="CK63" s="65"/>
      <c r="CL63" s="65"/>
      <c r="CM63" s="65" t="s">
        <v>312</v>
      </c>
      <c r="CN63" s="76" t="s">
        <v>310</v>
      </c>
      <c r="CO63" s="61">
        <v>1.24E-3</v>
      </c>
      <c r="CP63" s="63">
        <v>1.08E-4</v>
      </c>
      <c r="CQ63" s="63" t="s">
        <v>313</v>
      </c>
      <c r="CR63" s="63"/>
      <c r="CS63" s="61">
        <v>7.5599999999999999E-3</v>
      </c>
      <c r="CT63" s="63">
        <v>1.33E-3</v>
      </c>
      <c r="CU63" s="60">
        <v>10.6</v>
      </c>
      <c r="CV63" s="59">
        <v>0.63300000000000001</v>
      </c>
      <c r="CW63" s="60"/>
      <c r="CX63" s="59"/>
      <c r="CY63" s="61" t="s">
        <v>313</v>
      </c>
      <c r="CZ63" s="63"/>
      <c r="DA63" s="65">
        <v>0.41398293148105031</v>
      </c>
      <c r="DB63" s="69">
        <v>4.2363887151371585E-3</v>
      </c>
      <c r="DC63" s="47">
        <v>9.01E-2</v>
      </c>
      <c r="DD63" s="63">
        <v>1.8E-3</v>
      </c>
      <c r="DE63" s="72">
        <v>1.8699999999999997E-5</v>
      </c>
      <c r="DF63" s="72">
        <v>2.4599999999999997E-6</v>
      </c>
      <c r="DG63" s="63" t="s">
        <v>313</v>
      </c>
      <c r="DH63" s="63"/>
      <c r="DI63" s="63">
        <v>4.2999999999999999E-4</v>
      </c>
      <c r="DJ63" s="63">
        <v>3.4500000000000005E-5</v>
      </c>
      <c r="DK63" s="63">
        <v>1.08E-4</v>
      </c>
      <c r="DL63" s="63">
        <v>2.7199999999999997E-5</v>
      </c>
      <c r="DM63" s="63">
        <v>1.0699999999999999E-2</v>
      </c>
      <c r="DN63" s="63">
        <v>2.3699999999999999E-4</v>
      </c>
      <c r="DO63" s="45">
        <v>0.13900000000000001</v>
      </c>
      <c r="DP63" s="45">
        <v>2.63E-2</v>
      </c>
      <c r="DQ63" s="47">
        <v>2.9399999999999999E-2</v>
      </c>
      <c r="DR63" s="73">
        <v>1.84</v>
      </c>
      <c r="DS63" s="45">
        <v>2.2599999999999998</v>
      </c>
      <c r="DT63" s="45">
        <v>0.16600000000000001</v>
      </c>
    </row>
    <row r="64" spans="1:124">
      <c r="A64" s="33" t="s">
        <v>296</v>
      </c>
      <c r="B64" s="39" t="s">
        <v>374</v>
      </c>
      <c r="C64" s="48" t="s">
        <v>264</v>
      </c>
      <c r="D64" s="39" t="s">
        <v>298</v>
      </c>
      <c r="E64" s="39" t="s">
        <v>299</v>
      </c>
      <c r="F64" s="35" t="s">
        <v>266</v>
      </c>
      <c r="G64" s="35" t="s">
        <v>54</v>
      </c>
      <c r="H64" s="39">
        <v>10</v>
      </c>
      <c r="I64" s="33" t="s">
        <v>316</v>
      </c>
      <c r="J64" s="39" t="s">
        <v>300</v>
      </c>
      <c r="K64" s="36">
        <v>7910327.9419999998</v>
      </c>
      <c r="L64" s="36">
        <v>585399.005</v>
      </c>
      <c r="M64" s="37">
        <v>71.280169837514904</v>
      </c>
      <c r="N64" s="37">
        <v>-156.61536388918401</v>
      </c>
      <c r="O64" s="38">
        <v>4.9370000000000003</v>
      </c>
      <c r="P64" s="39">
        <v>28</v>
      </c>
      <c r="Q64" s="39">
        <v>9.8000000000000007</v>
      </c>
      <c r="R64" s="38"/>
      <c r="S64" s="38"/>
      <c r="T64" s="38"/>
      <c r="V64" s="38">
        <v>5.54</v>
      </c>
      <c r="W64" s="38">
        <v>25.8</v>
      </c>
      <c r="X64" s="38">
        <v>2.89</v>
      </c>
      <c r="Y64" s="38">
        <v>226.7</v>
      </c>
      <c r="Z64" s="59" t="s">
        <v>366</v>
      </c>
      <c r="AA64" s="59"/>
      <c r="AB64" s="60" t="s">
        <v>337</v>
      </c>
      <c r="AC64" s="59">
        <v>0</v>
      </c>
      <c r="AD64" s="61" t="s">
        <v>305</v>
      </c>
      <c r="AE64" s="61">
        <v>0</v>
      </c>
      <c r="AF64" s="45">
        <v>3.5400000000000001E-2</v>
      </c>
      <c r="AG64" s="59">
        <v>1.98E-3</v>
      </c>
      <c r="AH64" s="77" t="s">
        <v>331</v>
      </c>
      <c r="AI64" s="62"/>
      <c r="AJ64" s="59" t="s">
        <v>301</v>
      </c>
      <c r="AK64" s="59"/>
      <c r="AL64" s="59" t="s">
        <v>342</v>
      </c>
      <c r="AM64" s="63"/>
      <c r="AP64" s="64">
        <v>7.52</v>
      </c>
      <c r="AQ64" s="60">
        <v>0.10299999999999999</v>
      </c>
      <c r="AR64" s="63" t="s">
        <v>302</v>
      </c>
      <c r="AS64" s="63"/>
      <c r="AT64" s="63">
        <v>4.08E-4</v>
      </c>
      <c r="AU64" s="63">
        <v>7.7999999999999999E-5</v>
      </c>
      <c r="AV64" s="42">
        <v>85.071548477590014</v>
      </c>
      <c r="AW64" s="66">
        <v>0.17643682675352793</v>
      </c>
      <c r="AX64" s="53">
        <v>2.9100000000000003E-3</v>
      </c>
      <c r="AY64" s="67">
        <v>3.1100000000000002E-4</v>
      </c>
      <c r="AZ64" s="43" t="s">
        <v>305</v>
      </c>
      <c r="BA64" s="67">
        <v>0</v>
      </c>
      <c r="BB64" s="61" t="s">
        <v>313</v>
      </c>
      <c r="BC64" s="67"/>
      <c r="BD64" s="45"/>
      <c r="BE64" s="63"/>
      <c r="BF64" s="60" t="s">
        <v>323</v>
      </c>
      <c r="BG64" s="60"/>
      <c r="BH64" s="60" t="s">
        <v>301</v>
      </c>
      <c r="BI64" s="60"/>
      <c r="BJ64" s="64">
        <v>0.48799999999999999</v>
      </c>
      <c r="BK64" s="61">
        <v>4.4900000000000001E-3</v>
      </c>
      <c r="BL64" s="68"/>
      <c r="BM64" s="70"/>
      <c r="BN64" s="59" t="s">
        <v>332</v>
      </c>
      <c r="BO64" s="59"/>
      <c r="BP64" s="51">
        <v>0.47</v>
      </c>
      <c r="BQ64" s="59">
        <v>7.3200000000000001E-3</v>
      </c>
      <c r="BR64" s="60">
        <v>0.33400000000000002</v>
      </c>
      <c r="BS64" s="60">
        <v>5.7099999999999998E-2</v>
      </c>
      <c r="BT64" s="51">
        <v>9.7400000000000004E-3</v>
      </c>
      <c r="BU64" s="41">
        <v>8.9999999999999998E-4</v>
      </c>
      <c r="BV64" s="64">
        <v>10.199999999999999</v>
      </c>
      <c r="BW64" s="60">
        <v>0.113</v>
      </c>
      <c r="BX64" s="54">
        <v>0.106</v>
      </c>
      <c r="BY64" s="63">
        <v>0.99299999999999999</v>
      </c>
      <c r="BZ64" s="63">
        <v>4.5200000000000004E-2</v>
      </c>
      <c r="CA64" s="63">
        <v>1.04E-2</v>
      </c>
      <c r="CB64" s="64">
        <v>32.9</v>
      </c>
      <c r="CC64" s="64">
        <v>0.378</v>
      </c>
      <c r="CD64" s="61" t="s">
        <v>366</v>
      </c>
      <c r="CE64" s="61"/>
      <c r="CF64" s="51">
        <v>3.0099999999999997E-3</v>
      </c>
      <c r="CG64" s="59">
        <v>0.72599999999999998</v>
      </c>
      <c r="CH64" s="65">
        <v>0.11608879432602098</v>
      </c>
      <c r="CI64" s="69">
        <v>9.8348519410808299E-4</v>
      </c>
      <c r="CJ64" s="69">
        <v>2.6224458638248137E-2</v>
      </c>
      <c r="CK64" s="65"/>
      <c r="CL64" s="65"/>
      <c r="CM64" s="65" t="s">
        <v>312</v>
      </c>
      <c r="CN64" s="76" t="s">
        <v>310</v>
      </c>
      <c r="CO64" s="61">
        <v>2.3400000000000001E-3</v>
      </c>
      <c r="CP64" s="63">
        <v>1.55E-4</v>
      </c>
      <c r="CQ64" s="63">
        <v>4.0100000000000004E-2</v>
      </c>
      <c r="CR64" s="63">
        <v>7.0999999999999995E-3</v>
      </c>
      <c r="CS64" s="61" t="s">
        <v>314</v>
      </c>
      <c r="CT64" s="63"/>
      <c r="CU64" s="60">
        <v>2.6</v>
      </c>
      <c r="CV64" s="59">
        <v>0.16800000000000001</v>
      </c>
      <c r="CW64" s="60"/>
      <c r="CX64" s="59"/>
      <c r="CY64" s="61" t="s">
        <v>335</v>
      </c>
      <c r="CZ64" s="63"/>
      <c r="DA64" s="42">
        <v>0.30422471421519598</v>
      </c>
      <c r="DB64" s="69">
        <v>8.0345122243399691E-3</v>
      </c>
      <c r="DC64" s="47">
        <v>6.4899999999999999E-2</v>
      </c>
      <c r="DD64" s="63">
        <v>4.9800000000000001E-3</v>
      </c>
      <c r="DE64" s="72" t="s">
        <v>336</v>
      </c>
      <c r="DF64" s="72"/>
      <c r="DG64" s="63">
        <v>2.4699999999999999E-4</v>
      </c>
      <c r="DH64" s="63">
        <v>5.6199999999999997E-5</v>
      </c>
      <c r="DI64" s="63" t="s">
        <v>333</v>
      </c>
      <c r="DJ64" s="63"/>
      <c r="DK64" s="41" t="s">
        <v>305</v>
      </c>
      <c r="DL64" s="63"/>
      <c r="DM64" s="63" t="s">
        <v>375</v>
      </c>
      <c r="DN64" s="63"/>
      <c r="DO64" s="45" t="s">
        <v>337</v>
      </c>
      <c r="DP64" s="45"/>
      <c r="DQ64" s="47"/>
      <c r="DR64" s="73"/>
      <c r="DS64" s="45">
        <v>18.600000000000001</v>
      </c>
      <c r="DT64" s="45">
        <v>4.96</v>
      </c>
    </row>
    <row r="65" spans="1:124">
      <c r="A65" s="33" t="s">
        <v>296</v>
      </c>
      <c r="B65" s="39" t="s">
        <v>374</v>
      </c>
      <c r="C65" s="48" t="s">
        <v>264</v>
      </c>
      <c r="D65" s="39" t="s">
        <v>298</v>
      </c>
      <c r="E65" s="39" t="s">
        <v>299</v>
      </c>
      <c r="F65" s="35" t="s">
        <v>266</v>
      </c>
      <c r="G65" s="35" t="s">
        <v>54</v>
      </c>
      <c r="H65" s="39">
        <v>10</v>
      </c>
      <c r="I65" s="33" t="s">
        <v>316</v>
      </c>
      <c r="J65" s="39" t="s">
        <v>300</v>
      </c>
      <c r="K65" s="36">
        <v>7910327.9419999998</v>
      </c>
      <c r="L65" s="36">
        <v>585399.005</v>
      </c>
      <c r="M65" s="37">
        <v>71.280169837514904</v>
      </c>
      <c r="N65" s="37">
        <v>-156.61536388918401</v>
      </c>
      <c r="O65" s="38"/>
      <c r="P65" s="39"/>
      <c r="Q65" s="39"/>
      <c r="R65" s="38">
        <v>21.525738430583502</v>
      </c>
      <c r="S65" s="38"/>
      <c r="T65" s="38">
        <v>4.63060861167002</v>
      </c>
      <c r="V65" s="38"/>
      <c r="W65" s="38"/>
      <c r="X65" s="38"/>
      <c r="Y65" s="38"/>
      <c r="Z65" s="59">
        <v>0.121</v>
      </c>
      <c r="AA65" s="59">
        <v>2.7199999999999998E-2</v>
      </c>
      <c r="AB65" s="60">
        <v>7.7499999999999999E-2</v>
      </c>
      <c r="AC65" s="59">
        <v>9.9100000000000004E-3</v>
      </c>
      <c r="AD65" s="61">
        <v>8.9599999999999999E-4</v>
      </c>
      <c r="AE65" s="61">
        <v>1.45E-4</v>
      </c>
      <c r="AF65" s="45">
        <v>3.6299999999999999E-2</v>
      </c>
      <c r="AG65" s="59">
        <v>6.2E-4</v>
      </c>
      <c r="AH65" s="62" t="s">
        <v>302</v>
      </c>
      <c r="AI65" s="62"/>
      <c r="AJ65" s="59" t="s">
        <v>303</v>
      </c>
      <c r="AK65" s="59"/>
      <c r="AL65" s="51">
        <v>8.0500000000000002E-2</v>
      </c>
      <c r="AM65" s="63">
        <v>6.5300000000000004E-4</v>
      </c>
      <c r="AP65" s="64">
        <v>7.66</v>
      </c>
      <c r="AQ65" s="60">
        <v>0.17399999999999999</v>
      </c>
      <c r="AR65" s="63">
        <v>2.1800000000000001E-4</v>
      </c>
      <c r="AS65" s="63">
        <v>5.2599999999999998E-5</v>
      </c>
      <c r="AT65" s="63">
        <v>9.5600000000000006E-5</v>
      </c>
      <c r="AU65" s="63">
        <v>1.3700000000000001E-5</v>
      </c>
      <c r="AV65" s="65"/>
      <c r="AW65" s="39"/>
      <c r="AX65" s="53">
        <v>2.82E-3</v>
      </c>
      <c r="AY65" s="67">
        <v>1.1899999999999999E-4</v>
      </c>
      <c r="AZ65" s="43">
        <v>1.6899999999999999E-3</v>
      </c>
      <c r="BA65" s="67">
        <v>1.5900000000000002E-4</v>
      </c>
      <c r="BB65" s="61" t="s">
        <v>306</v>
      </c>
      <c r="BC65" s="67"/>
      <c r="BD65" s="45"/>
      <c r="BE65" s="63"/>
      <c r="BF65" s="60" t="s">
        <v>307</v>
      </c>
      <c r="BG65" s="60"/>
      <c r="BH65" s="60" t="s">
        <v>325</v>
      </c>
      <c r="BI65" s="60"/>
      <c r="BJ65" s="64">
        <v>0.51900000000000002</v>
      </c>
      <c r="BK65" s="61">
        <v>1.41E-2</v>
      </c>
      <c r="BL65" s="68"/>
      <c r="BM65" s="43">
        <v>0</v>
      </c>
      <c r="BN65" s="59" t="s">
        <v>301</v>
      </c>
      <c r="BO65" s="59"/>
      <c r="BP65" s="51">
        <v>0.51200000000000001</v>
      </c>
      <c r="BQ65" s="59">
        <v>1.5800000000000002E-2</v>
      </c>
      <c r="BR65" s="60">
        <v>2.7900000000000001E-2</v>
      </c>
      <c r="BS65" s="60">
        <v>4.3800000000000002E-3</v>
      </c>
      <c r="BT65" s="51">
        <v>1.17E-2</v>
      </c>
      <c r="BU65" s="41">
        <v>2.9999999999999997E-4</v>
      </c>
      <c r="BV65" s="64">
        <v>10.4</v>
      </c>
      <c r="BW65" s="60">
        <v>0.56299999999999994</v>
      </c>
      <c r="BX65" s="54">
        <v>0.111</v>
      </c>
      <c r="BY65" s="63">
        <v>1.75</v>
      </c>
      <c r="BZ65" s="63" t="s">
        <v>308</v>
      </c>
      <c r="CA65" s="63"/>
      <c r="CB65" s="64">
        <v>30.9</v>
      </c>
      <c r="CC65" s="64">
        <v>0.63400000000000001</v>
      </c>
      <c r="CD65" s="61" t="s">
        <v>317</v>
      </c>
      <c r="CE65" s="61"/>
      <c r="CF65" s="51">
        <v>3.13E-3</v>
      </c>
      <c r="CG65" s="59">
        <v>0.20300000000000001</v>
      </c>
      <c r="CH65" s="65"/>
      <c r="CI65" s="43"/>
      <c r="CJ65" s="43"/>
      <c r="CK65" s="65"/>
      <c r="CL65" s="39"/>
      <c r="CM65" s="42"/>
      <c r="CN65" s="40"/>
      <c r="CO65" s="61">
        <v>2.5000000000000001E-3</v>
      </c>
      <c r="CP65" s="63">
        <v>1.6700000000000002E-4</v>
      </c>
      <c r="CQ65" s="63" t="s">
        <v>313</v>
      </c>
      <c r="CR65" s="63"/>
      <c r="CS65" s="61" t="s">
        <v>307</v>
      </c>
      <c r="CT65" s="63"/>
      <c r="CU65" s="60">
        <v>3.95</v>
      </c>
      <c r="CV65" s="59">
        <v>0.29399999999999998</v>
      </c>
      <c r="CW65" s="60"/>
      <c r="CX65" s="59"/>
      <c r="CY65" s="61">
        <v>9.5799999999999998E-4</v>
      </c>
      <c r="CZ65" s="63">
        <v>2.1599999999999999E-4</v>
      </c>
      <c r="DA65" s="65"/>
      <c r="DB65" s="43"/>
      <c r="DC65" s="47">
        <v>6.2899999999999998E-2</v>
      </c>
      <c r="DD65" s="63">
        <v>2.0699999999999998E-3</v>
      </c>
      <c r="DE65" s="72">
        <v>1.6500000000000001E-6</v>
      </c>
      <c r="DF65" s="72">
        <v>4.1099999999999996E-7</v>
      </c>
      <c r="DG65" s="63">
        <v>5.4500000000000003E-5</v>
      </c>
      <c r="DH65" s="63">
        <v>1.22E-5</v>
      </c>
      <c r="DI65" s="63" t="s">
        <v>308</v>
      </c>
      <c r="DJ65" s="63"/>
      <c r="DK65" s="63" t="s">
        <v>319</v>
      </c>
      <c r="DL65" s="63"/>
      <c r="DM65" s="63" t="s">
        <v>340</v>
      </c>
      <c r="DN65" s="63"/>
      <c r="DO65" s="45" t="s">
        <v>314</v>
      </c>
      <c r="DP65" s="45"/>
      <c r="DQ65" s="47">
        <v>3.2399999999999998E-2</v>
      </c>
      <c r="DR65" s="73">
        <v>1.64</v>
      </c>
      <c r="DS65" s="45">
        <v>0.88300000000000001</v>
      </c>
      <c r="DT65" s="45">
        <v>0.193</v>
      </c>
    </row>
    <row r="66" spans="1:124">
      <c r="A66" s="33" t="s">
        <v>296</v>
      </c>
      <c r="B66" s="39" t="s">
        <v>376</v>
      </c>
      <c r="C66" s="48" t="s">
        <v>264</v>
      </c>
      <c r="D66" s="39" t="s">
        <v>298</v>
      </c>
      <c r="E66" s="39" t="s">
        <v>299</v>
      </c>
      <c r="F66" s="35" t="s">
        <v>266</v>
      </c>
      <c r="G66" s="35" t="s">
        <v>54</v>
      </c>
      <c r="H66" s="39">
        <v>20</v>
      </c>
      <c r="I66" s="74" t="s">
        <v>270</v>
      </c>
      <c r="J66" s="39" t="s">
        <v>300</v>
      </c>
      <c r="K66" s="36">
        <v>7910327.9419999998</v>
      </c>
      <c r="L66" s="36">
        <v>585399.005</v>
      </c>
      <c r="M66" s="37">
        <v>71.280169837514904</v>
      </c>
      <c r="N66" s="37">
        <v>-156.61536388918401</v>
      </c>
      <c r="O66" s="38"/>
      <c r="P66" s="39"/>
      <c r="Q66" s="39">
        <v>7.4</v>
      </c>
      <c r="R66" s="38">
        <v>78.21379728635074</v>
      </c>
      <c r="S66" s="38"/>
      <c r="T66" s="38">
        <v>4.1526521668691778</v>
      </c>
      <c r="V66" s="38">
        <v>5.75</v>
      </c>
      <c r="W66" s="38">
        <v>13.4</v>
      </c>
      <c r="X66" s="38">
        <v>1.6</v>
      </c>
      <c r="Y66" s="38">
        <v>318.10000000000002</v>
      </c>
      <c r="Z66" s="59" t="s">
        <v>317</v>
      </c>
      <c r="AA66" s="59"/>
      <c r="AB66" s="60">
        <v>0.433</v>
      </c>
      <c r="AC66" s="59">
        <v>3.5999999999999997E-2</v>
      </c>
      <c r="AD66" s="61">
        <v>1.5699999999999999E-2</v>
      </c>
      <c r="AE66" s="61">
        <v>1.16E-3</v>
      </c>
      <c r="AF66" s="45">
        <v>5.91E-2</v>
      </c>
      <c r="AG66" s="59">
        <v>3.9700000000000004E-3</v>
      </c>
      <c r="AH66" s="62" t="s">
        <v>302</v>
      </c>
      <c r="AI66" s="62"/>
      <c r="AJ66" s="59" t="s">
        <v>303</v>
      </c>
      <c r="AK66" s="59"/>
      <c r="AL66" s="59" t="s">
        <v>336</v>
      </c>
      <c r="AM66" s="63"/>
      <c r="AP66" s="64">
        <v>12.2</v>
      </c>
      <c r="AQ66" s="60">
        <v>0.17100000000000001</v>
      </c>
      <c r="AR66" s="63" t="s">
        <v>305</v>
      </c>
      <c r="AS66" s="63"/>
      <c r="AT66" s="63">
        <v>7.6000000000000004E-4</v>
      </c>
      <c r="AU66" s="63">
        <v>7.4300000000000004E-5</v>
      </c>
      <c r="AV66" s="65">
        <v>87.690963437905765</v>
      </c>
      <c r="AW66" s="66">
        <v>1.4141089855439746</v>
      </c>
      <c r="AX66" s="53">
        <v>4.9000000000000007E-3</v>
      </c>
      <c r="AY66" s="67">
        <v>4.0300000000000004E-4</v>
      </c>
      <c r="AZ66" s="43">
        <v>1.0300000000000001E-3</v>
      </c>
      <c r="BA66" s="67">
        <v>3.8600000000000003E-5</v>
      </c>
      <c r="BB66" s="61" t="s">
        <v>318</v>
      </c>
      <c r="BC66" s="67"/>
      <c r="BD66" s="45"/>
      <c r="BE66" s="63"/>
      <c r="BF66" s="60">
        <v>5.9400000000000001E-2</v>
      </c>
      <c r="BG66" s="60">
        <v>1.4500000000000001E-2</v>
      </c>
      <c r="BH66" s="60" t="s">
        <v>325</v>
      </c>
      <c r="BI66" s="60"/>
      <c r="BJ66" s="64">
        <v>27.2</v>
      </c>
      <c r="BK66" s="61">
        <v>0.873</v>
      </c>
      <c r="BL66" s="68"/>
      <c r="BM66" s="70"/>
      <c r="BN66" s="59" t="s">
        <v>301</v>
      </c>
      <c r="BO66" s="59"/>
      <c r="BP66" s="51">
        <v>5.3100000000000001E-2</v>
      </c>
      <c r="BQ66" s="59">
        <v>2.0200000000000001E-3</v>
      </c>
      <c r="BR66" s="60">
        <v>0.30399999999999999</v>
      </c>
      <c r="BS66" s="60">
        <v>2.9499999999999998E-2</v>
      </c>
      <c r="BT66" s="51">
        <v>1.1800000000000001E-2</v>
      </c>
      <c r="BU66" s="41">
        <v>1.5E-3</v>
      </c>
      <c r="BV66" s="64">
        <v>16.8</v>
      </c>
      <c r="BW66" s="60">
        <v>0.89200000000000002</v>
      </c>
      <c r="BX66" s="54">
        <v>5.67E-2</v>
      </c>
      <c r="BY66" s="63">
        <v>1.1399999999999999</v>
      </c>
      <c r="BZ66" s="63">
        <v>8.3799999999999999E-4</v>
      </c>
      <c r="CA66" s="63">
        <v>1.21E-4</v>
      </c>
      <c r="CB66" s="64">
        <v>39.200000000000003</v>
      </c>
      <c r="CC66" s="64">
        <v>1.05</v>
      </c>
      <c r="CD66" s="61">
        <v>0.57899999999999996</v>
      </c>
      <c r="CE66" s="61">
        <v>5.9799999999999999E-2</v>
      </c>
      <c r="CF66" s="51">
        <v>9.4600000000000014E-3</v>
      </c>
      <c r="CG66" s="59">
        <v>0.73599999999999999</v>
      </c>
      <c r="CH66" s="65">
        <v>0.19174964264469183</v>
      </c>
      <c r="CI66" s="69">
        <v>2.8879598420414559E-3</v>
      </c>
      <c r="CJ66" s="69">
        <v>4.3316244273435882E-2</v>
      </c>
      <c r="CK66" s="65"/>
      <c r="CL66" s="65"/>
      <c r="CM66" s="65" t="s">
        <v>312</v>
      </c>
      <c r="CN66" s="76" t="s">
        <v>310</v>
      </c>
      <c r="CO66" s="61">
        <v>3.6999999999999999E-4</v>
      </c>
      <c r="CP66" s="63">
        <v>4.5300000000000003E-5</v>
      </c>
      <c r="CQ66" s="63" t="s">
        <v>313</v>
      </c>
      <c r="CR66" s="63"/>
      <c r="CS66" s="61" t="s">
        <v>307</v>
      </c>
      <c r="CT66" s="63"/>
      <c r="CU66" s="60">
        <v>8.27</v>
      </c>
      <c r="CV66" s="59">
        <v>0.55300000000000005</v>
      </c>
      <c r="CW66" s="60"/>
      <c r="CX66" s="59"/>
      <c r="CY66" s="61" t="s">
        <v>313</v>
      </c>
      <c r="CZ66" s="63"/>
      <c r="DA66" s="65">
        <v>0.37290129724913318</v>
      </c>
      <c r="DB66" s="69">
        <v>4.8749909073442779E-3</v>
      </c>
      <c r="DC66" s="47">
        <v>8.5099999999999995E-2</v>
      </c>
      <c r="DD66" s="63">
        <v>3.7200000000000002E-3</v>
      </c>
      <c r="DE66" s="72">
        <v>8.6199999999999988E-6</v>
      </c>
      <c r="DF66" s="72">
        <v>9.9900000000000009E-7</v>
      </c>
      <c r="DG66" s="63" t="s">
        <v>313</v>
      </c>
      <c r="DH66" s="63"/>
      <c r="DI66" s="63">
        <v>1.7699999999999999E-4</v>
      </c>
      <c r="DJ66" s="63">
        <v>1.4200000000000001E-5</v>
      </c>
      <c r="DK66" s="63">
        <v>5.1700000000000003E-5</v>
      </c>
      <c r="DL66" s="63">
        <v>1.0900000000000001E-5</v>
      </c>
      <c r="DM66" s="63">
        <v>3.16E-3</v>
      </c>
      <c r="DN66" s="63">
        <v>7.0999999999999991E-5</v>
      </c>
      <c r="DO66" s="45" t="s">
        <v>314</v>
      </c>
      <c r="DP66" s="45"/>
      <c r="DQ66" s="47">
        <v>1.43E-2</v>
      </c>
      <c r="DR66" s="73">
        <v>2.64</v>
      </c>
      <c r="DS66" s="45">
        <v>1.41</v>
      </c>
      <c r="DT66" s="45">
        <v>8.8499999999999995E-2</v>
      </c>
    </row>
    <row r="67" spans="1:124">
      <c r="A67" s="33" t="s">
        <v>296</v>
      </c>
      <c r="B67" s="39" t="s">
        <v>377</v>
      </c>
      <c r="C67" s="48" t="s">
        <v>264</v>
      </c>
      <c r="D67" s="39" t="s">
        <v>298</v>
      </c>
      <c r="E67" s="39" t="s">
        <v>299</v>
      </c>
      <c r="F67" s="35" t="s">
        <v>266</v>
      </c>
      <c r="G67" s="35" t="s">
        <v>54</v>
      </c>
      <c r="H67" s="39">
        <v>10</v>
      </c>
      <c r="I67" s="33" t="s">
        <v>316</v>
      </c>
      <c r="J67" s="39" t="s">
        <v>300</v>
      </c>
      <c r="K67" s="36">
        <v>7910329.352</v>
      </c>
      <c r="L67" s="36">
        <v>585400.02599999995</v>
      </c>
      <c r="M67" s="37">
        <v>71.2801821078084</v>
      </c>
      <c r="N67" s="37">
        <v>-156.61533385936099</v>
      </c>
      <c r="O67" s="38">
        <v>5.0730000000000004</v>
      </c>
      <c r="P67" s="39"/>
      <c r="Q67" s="39"/>
      <c r="R67" s="38">
        <v>70.017590799031481</v>
      </c>
      <c r="S67" s="38"/>
      <c r="T67" s="38">
        <v>1.9183580629539954</v>
      </c>
      <c r="V67" s="38"/>
      <c r="W67" s="38"/>
      <c r="X67" s="38"/>
      <c r="Y67" s="38"/>
      <c r="Z67" s="59" t="s">
        <v>301</v>
      </c>
      <c r="AA67" s="59"/>
      <c r="AB67" s="60">
        <v>0.442</v>
      </c>
      <c r="AC67" s="59">
        <v>4.2700000000000002E-2</v>
      </c>
      <c r="AD67" s="61">
        <v>4.6500000000000005E-3</v>
      </c>
      <c r="AE67" s="61">
        <v>2.5900000000000001E-4</v>
      </c>
      <c r="AF67" s="45">
        <v>6.1399999999999996E-2</v>
      </c>
      <c r="AG67" s="59">
        <v>2.5999999999999999E-3</v>
      </c>
      <c r="AH67" s="62" t="s">
        <v>302</v>
      </c>
      <c r="AI67" s="62"/>
      <c r="AJ67" s="59">
        <v>4.2000000000000003E-2</v>
      </c>
      <c r="AK67" s="59">
        <v>7.3000000000000001E-3</v>
      </c>
      <c r="AL67" s="51">
        <v>4.6600000000000001E-3</v>
      </c>
      <c r="AM67" s="63">
        <v>8.0500000000000005E-4</v>
      </c>
      <c r="AP67" s="64">
        <v>9.2200000000000006</v>
      </c>
      <c r="AQ67" s="60">
        <v>0.41</v>
      </c>
      <c r="AR67" s="63" t="s">
        <v>305</v>
      </c>
      <c r="AS67" s="63"/>
      <c r="AT67" s="63">
        <v>8.9099999999999997E-4</v>
      </c>
      <c r="AU67" s="63">
        <v>2.19E-5</v>
      </c>
      <c r="AV67" s="65">
        <v>78.346259796597721</v>
      </c>
      <c r="AW67" s="66">
        <v>0.70888751343678591</v>
      </c>
      <c r="AX67" s="53">
        <v>2.8700000000000002E-3</v>
      </c>
      <c r="AY67" s="67">
        <v>2.7600000000000004E-4</v>
      </c>
      <c r="AZ67" s="43">
        <v>9.8999999999999999E-4</v>
      </c>
      <c r="BA67" s="67">
        <v>6.97E-5</v>
      </c>
      <c r="BB67" s="61" t="s">
        <v>306</v>
      </c>
      <c r="BC67" s="67"/>
      <c r="BD67" s="45"/>
      <c r="BE67" s="63"/>
      <c r="BF67" s="60">
        <v>6.8500000000000005E-2</v>
      </c>
      <c r="BG67" s="60">
        <v>1.2200000000000001E-2</v>
      </c>
      <c r="BH67" s="60" t="s">
        <v>325</v>
      </c>
      <c r="BI67" s="60"/>
      <c r="BJ67" s="64">
        <v>8.44</v>
      </c>
      <c r="BK67" s="61">
        <v>0.223</v>
      </c>
      <c r="BL67" s="68">
        <v>1.8434693821060052E-3</v>
      </c>
      <c r="BM67" s="69">
        <v>2.9709581856199908E-3</v>
      </c>
      <c r="BN67" s="59" t="s">
        <v>301</v>
      </c>
      <c r="BO67" s="59"/>
      <c r="BP67" s="51">
        <v>1.02</v>
      </c>
      <c r="BQ67" s="59">
        <v>2.4E-2</v>
      </c>
      <c r="BR67" s="60">
        <v>0.36399999999999999</v>
      </c>
      <c r="BS67" s="60">
        <v>6.7499999999999999E-3</v>
      </c>
      <c r="BT67" s="51">
        <v>1.14E-2</v>
      </c>
      <c r="BU67" s="41">
        <v>1.9E-3</v>
      </c>
      <c r="BV67" s="64">
        <v>12.2</v>
      </c>
      <c r="BW67" s="60">
        <v>0.83899999999999997</v>
      </c>
      <c r="BX67" s="54">
        <v>6.6900000000000001E-2</v>
      </c>
      <c r="BY67" s="63">
        <v>2.2599999999999998</v>
      </c>
      <c r="BZ67" s="63">
        <v>7.6000000000000004E-4</v>
      </c>
      <c r="CA67" s="63">
        <v>1.27E-4</v>
      </c>
      <c r="CB67" s="64">
        <v>32.5</v>
      </c>
      <c r="CC67" s="64">
        <v>1.56</v>
      </c>
      <c r="CD67" s="61">
        <v>0.59799999999999998</v>
      </c>
      <c r="CE67" s="61">
        <v>5.3800000000000001E-2</v>
      </c>
      <c r="CF67" s="51">
        <v>5.9500000000000004E-3</v>
      </c>
      <c r="CG67" s="59">
        <v>0.57199999999999995</v>
      </c>
      <c r="CH67" s="65">
        <v>9.3595435948130273E-2</v>
      </c>
      <c r="CI67" s="69">
        <v>1.4498530912064852E-3</v>
      </c>
      <c r="CJ67" s="69">
        <v>2.1143208980682629E-2</v>
      </c>
      <c r="CK67" s="65"/>
      <c r="CL67" s="65"/>
      <c r="CM67" s="65" t="s">
        <v>312</v>
      </c>
      <c r="CN67" s="76" t="s">
        <v>310</v>
      </c>
      <c r="CO67" s="61">
        <v>1.58E-3</v>
      </c>
      <c r="CP67" s="63">
        <v>8.9399999999999991E-5</v>
      </c>
      <c r="CQ67" s="63">
        <v>9.0200000000000002E-4</v>
      </c>
      <c r="CR67" s="63">
        <v>1.1300000000000001E-4</v>
      </c>
      <c r="CS67" s="61" t="s">
        <v>307</v>
      </c>
      <c r="CT67" s="63"/>
      <c r="CU67" s="60">
        <v>5.66</v>
      </c>
      <c r="CV67" s="59">
        <v>0.502</v>
      </c>
      <c r="CW67" s="60"/>
      <c r="CX67" s="59"/>
      <c r="CY67" s="61">
        <v>4.75E-4</v>
      </c>
      <c r="CZ67" s="63">
        <v>1.1E-4</v>
      </c>
      <c r="DA67" s="65">
        <v>0.63728263530568829</v>
      </c>
      <c r="DB67" s="69">
        <v>4.1676993026431288E-3</v>
      </c>
      <c r="DC67" s="47">
        <v>6.3100000000000003E-2</v>
      </c>
      <c r="DD67" s="63">
        <v>3.2400000000000003E-3</v>
      </c>
      <c r="DE67" s="72">
        <v>9.6500000000000008E-6</v>
      </c>
      <c r="DF67" s="72">
        <v>1.17E-6</v>
      </c>
      <c r="DG67" s="63" t="s">
        <v>313</v>
      </c>
      <c r="DH67" s="63"/>
      <c r="DI67" s="63">
        <v>2.02E-4</v>
      </c>
      <c r="DJ67" s="63">
        <v>1.98E-5</v>
      </c>
      <c r="DK67" s="63">
        <v>4.8599999999999995E-5</v>
      </c>
      <c r="DL67" s="63">
        <v>1.11E-5</v>
      </c>
      <c r="DM67" s="63">
        <v>5.4599999999999996E-3</v>
      </c>
      <c r="DN67" s="63">
        <v>2.2600000000000002E-4</v>
      </c>
      <c r="DO67" s="45" t="s">
        <v>314</v>
      </c>
      <c r="DP67" s="45"/>
      <c r="DQ67" s="47"/>
      <c r="DR67" s="73"/>
      <c r="DS67" s="45">
        <v>1.4</v>
      </c>
      <c r="DT67" s="45">
        <v>9.7199999999999995E-2</v>
      </c>
    </row>
    <row r="68" spans="1:124">
      <c r="A68" s="33" t="s">
        <v>296</v>
      </c>
      <c r="B68" s="39" t="s">
        <v>378</v>
      </c>
      <c r="C68" s="48" t="s">
        <v>264</v>
      </c>
      <c r="D68" s="39" t="s">
        <v>298</v>
      </c>
      <c r="E68" s="39" t="s">
        <v>299</v>
      </c>
      <c r="F68" s="35" t="s">
        <v>266</v>
      </c>
      <c r="G68" s="35" t="s">
        <v>54</v>
      </c>
      <c r="H68" s="39">
        <v>20</v>
      </c>
      <c r="I68" s="74" t="s">
        <v>270</v>
      </c>
      <c r="J68" s="39" t="s">
        <v>300</v>
      </c>
      <c r="K68" s="36">
        <v>7910329.352</v>
      </c>
      <c r="L68" s="36">
        <v>585400.02599999995</v>
      </c>
      <c r="M68" s="37">
        <v>71.2801821078084</v>
      </c>
      <c r="N68" s="37">
        <v>-156.61533385936099</v>
      </c>
      <c r="O68" s="38"/>
      <c r="P68" s="39">
        <v>26</v>
      </c>
      <c r="Q68" s="39">
        <v>6.8</v>
      </c>
      <c r="R68" s="38">
        <v>96.264567296102868</v>
      </c>
      <c r="S68" s="38"/>
      <c r="T68" s="38">
        <v>5.2485544797107284</v>
      </c>
      <c r="V68" s="38">
        <v>5.45</v>
      </c>
      <c r="W68" s="38">
        <v>26.6</v>
      </c>
      <c r="X68" s="38">
        <v>3.21</v>
      </c>
      <c r="Y68" s="38">
        <v>228.3</v>
      </c>
      <c r="Z68" s="59" t="s">
        <v>317</v>
      </c>
      <c r="AA68" s="59"/>
      <c r="AB68" s="60">
        <v>0.51</v>
      </c>
      <c r="AC68" s="59">
        <v>2.3300000000000001E-2</v>
      </c>
      <c r="AD68" s="61">
        <v>7.7599999999999995E-3</v>
      </c>
      <c r="AE68" s="61">
        <v>4.3399999999999998E-4</v>
      </c>
      <c r="AF68" s="45">
        <v>5.4100000000000002E-2</v>
      </c>
      <c r="AG68" s="59">
        <v>1.6799999999999999E-3</v>
      </c>
      <c r="AH68" s="62" t="s">
        <v>334</v>
      </c>
      <c r="AI68" s="62"/>
      <c r="AJ68" s="59" t="s">
        <v>325</v>
      </c>
      <c r="AK68" s="59"/>
      <c r="AL68" s="59" t="s">
        <v>336</v>
      </c>
      <c r="AM68" s="63"/>
      <c r="AP68" s="64">
        <v>12.4</v>
      </c>
      <c r="AQ68" s="60">
        <v>0.41</v>
      </c>
      <c r="AR68" s="63" t="s">
        <v>313</v>
      </c>
      <c r="AS68" s="63"/>
      <c r="AT68" s="63">
        <v>8.5499999999999997E-4</v>
      </c>
      <c r="AU68" s="63">
        <v>2.0000000000000002E-5</v>
      </c>
      <c r="AV68" s="65">
        <v>73.311774317177665</v>
      </c>
      <c r="AW68" s="66">
        <v>6.2807413893384005</v>
      </c>
      <c r="AX68" s="53">
        <v>6.0499999999999998E-3</v>
      </c>
      <c r="AY68" s="67">
        <v>1.3900000000000002E-4</v>
      </c>
      <c r="AZ68" s="43">
        <v>1.1899999999999999E-3</v>
      </c>
      <c r="BA68" s="67">
        <v>5.7500000000000002E-5</v>
      </c>
      <c r="BB68" s="61" t="s">
        <v>318</v>
      </c>
      <c r="BC68" s="67"/>
      <c r="BD68" s="45"/>
      <c r="BE68" s="63"/>
      <c r="BF68" s="60" t="s">
        <v>307</v>
      </c>
      <c r="BG68" s="60"/>
      <c r="BH68" s="60">
        <v>0.17</v>
      </c>
      <c r="BI68" s="60">
        <v>2.1999999999999999E-2</v>
      </c>
      <c r="BJ68" s="64">
        <v>16.399999999999999</v>
      </c>
      <c r="BK68" s="61">
        <v>0.27300000000000002</v>
      </c>
      <c r="BL68" s="68"/>
      <c r="BM68" s="70"/>
      <c r="BN68" s="59" t="s">
        <v>301</v>
      </c>
      <c r="BO68" s="59"/>
      <c r="BP68" s="51">
        <v>0.14599999999999999</v>
      </c>
      <c r="BQ68" s="59">
        <v>3.5999999999999999E-3</v>
      </c>
      <c r="BR68" s="60">
        <v>0.32600000000000001</v>
      </c>
      <c r="BS68" s="60">
        <v>1.38E-2</v>
      </c>
      <c r="BT68" s="51">
        <v>8.7299999999999999E-3</v>
      </c>
      <c r="BU68" s="41">
        <v>1.6999999999999999E-3</v>
      </c>
      <c r="BV68" s="64">
        <v>14.3</v>
      </c>
      <c r="BW68" s="60">
        <v>0.76800000000000002</v>
      </c>
      <c r="BX68" s="54">
        <v>4.4400000000000002E-2</v>
      </c>
      <c r="BY68" s="63">
        <v>0.92200000000000004</v>
      </c>
      <c r="BZ68" s="63">
        <v>1.7999999999999998E-4</v>
      </c>
      <c r="CA68" s="63">
        <v>4.6100000000000002E-5</v>
      </c>
      <c r="CB68" s="64">
        <v>32.6</v>
      </c>
      <c r="CC68" s="64">
        <v>0.86199999999999999</v>
      </c>
      <c r="CD68" s="61">
        <v>0.62</v>
      </c>
      <c r="CE68" s="61">
        <v>6.9099999999999995E-2</v>
      </c>
      <c r="CF68" s="51">
        <v>2.0399999999999998E-2</v>
      </c>
      <c r="CG68" s="59">
        <v>0.92500000000000004</v>
      </c>
      <c r="CH68" s="65">
        <v>9.319877752880168E-2</v>
      </c>
      <c r="CI68" s="69">
        <v>3.383952672493471E-3</v>
      </c>
      <c r="CJ68" s="69">
        <v>2.1053603843756298E-2</v>
      </c>
      <c r="CK68" s="65"/>
      <c r="CL68" s="65"/>
      <c r="CM68" s="65" t="s">
        <v>312</v>
      </c>
      <c r="CN68" s="76" t="s">
        <v>310</v>
      </c>
      <c r="CO68" s="61">
        <v>3.77E-4</v>
      </c>
      <c r="CP68" s="63">
        <v>3.96E-5</v>
      </c>
      <c r="CQ68" s="63" t="s">
        <v>313</v>
      </c>
      <c r="CR68" s="63"/>
      <c r="CS68" s="61" t="s">
        <v>336</v>
      </c>
      <c r="CT68" s="63"/>
      <c r="CU68" s="60">
        <v>4.6900000000000004</v>
      </c>
      <c r="CV68" s="59">
        <v>0.36099999999999999</v>
      </c>
      <c r="CW68" s="60"/>
      <c r="CX68" s="59"/>
      <c r="CY68" s="61" t="s">
        <v>313</v>
      </c>
      <c r="CZ68" s="63"/>
      <c r="DA68" s="65">
        <v>0.26829339953324799</v>
      </c>
      <c r="DB68" s="69">
        <v>2.1320820967982296E-2</v>
      </c>
      <c r="DC68" s="47">
        <v>7.8E-2</v>
      </c>
      <c r="DD68" s="63">
        <v>3.2699999999999999E-3</v>
      </c>
      <c r="DE68" s="72">
        <v>1.0199999999999999E-5</v>
      </c>
      <c r="DF68" s="72">
        <v>1.0899999999999999E-6</v>
      </c>
      <c r="DG68" s="63" t="s">
        <v>313</v>
      </c>
      <c r="DH68" s="63"/>
      <c r="DI68" s="63">
        <v>1.8599999999999999E-4</v>
      </c>
      <c r="DJ68" s="63">
        <v>4.2299999999999998E-5</v>
      </c>
      <c r="DK68" s="63" t="s">
        <v>379</v>
      </c>
      <c r="DL68" s="63"/>
      <c r="DM68" s="63">
        <v>3.3999999999999998E-3</v>
      </c>
      <c r="DN68" s="63">
        <v>8.350000000000001E-5</v>
      </c>
      <c r="DO68" s="45">
        <v>7.3999999999999996E-2</v>
      </c>
      <c r="DP68" s="45">
        <v>1.9699999999999999E-2</v>
      </c>
      <c r="DQ68" s="47"/>
      <c r="DR68" s="73"/>
      <c r="DS68" s="45">
        <v>1.22</v>
      </c>
      <c r="DT68" s="45">
        <v>7.3599999999999999E-2</v>
      </c>
    </row>
    <row r="69" spans="1:124">
      <c r="A69" s="33" t="s">
        <v>296</v>
      </c>
      <c r="B69" s="39" t="s">
        <v>380</v>
      </c>
      <c r="C69" s="48" t="s">
        <v>264</v>
      </c>
      <c r="D69" s="39" t="s">
        <v>298</v>
      </c>
      <c r="E69" s="39" t="s">
        <v>299</v>
      </c>
      <c r="F69" s="35" t="s">
        <v>266</v>
      </c>
      <c r="G69" s="58" t="s">
        <v>273</v>
      </c>
      <c r="H69" s="39">
        <v>20</v>
      </c>
      <c r="I69" s="74" t="s">
        <v>270</v>
      </c>
      <c r="J69" s="39" t="s">
        <v>300</v>
      </c>
      <c r="K69" s="36">
        <v>7910306.9610000001</v>
      </c>
      <c r="L69" s="36">
        <v>585399.66099999996</v>
      </c>
      <c r="M69" s="37">
        <v>71.279981654165894</v>
      </c>
      <c r="N69" s="37">
        <v>-156.61536867297201</v>
      </c>
      <c r="O69" s="38">
        <v>5.2380000000000004</v>
      </c>
      <c r="P69" s="39">
        <v>24</v>
      </c>
      <c r="Q69" s="39"/>
      <c r="R69" s="38">
        <v>51.84844234252364</v>
      </c>
      <c r="S69" s="38"/>
      <c r="T69" s="38">
        <v>5.6823590259609578</v>
      </c>
      <c r="V69" s="38"/>
      <c r="W69" s="38"/>
      <c r="X69" s="38"/>
      <c r="Y69" s="38"/>
      <c r="Z69" s="59" t="s">
        <v>301</v>
      </c>
      <c r="AA69" s="59"/>
      <c r="AB69" s="60">
        <v>1.54</v>
      </c>
      <c r="AC69" s="59">
        <v>6.2299999999999994E-2</v>
      </c>
      <c r="AD69" s="61">
        <v>1.4599999999999999E-3</v>
      </c>
      <c r="AE69" s="61">
        <v>2.31E-4</v>
      </c>
      <c r="AF69" s="45">
        <v>9.0799999999999992E-2</v>
      </c>
      <c r="AG69" s="59">
        <v>3.62E-3</v>
      </c>
      <c r="AH69" s="45">
        <v>1.3999999999999999E-4</v>
      </c>
      <c r="AI69" s="45">
        <v>3.7100000000000001E-5</v>
      </c>
      <c r="AJ69" s="59" t="s">
        <v>303</v>
      </c>
      <c r="AK69" s="59"/>
      <c r="AL69" s="51">
        <v>7.0000000000000007E-2</v>
      </c>
      <c r="AM69" s="63">
        <v>2.3E-3</v>
      </c>
      <c r="AP69" s="64">
        <v>16.600000000000001</v>
      </c>
      <c r="AQ69" s="60">
        <v>0.159</v>
      </c>
      <c r="AR69" s="63" t="s">
        <v>305</v>
      </c>
      <c r="AS69" s="63"/>
      <c r="AT69" s="63">
        <v>2E-3</v>
      </c>
      <c r="AU69" s="63">
        <v>1.4099999999999998E-4</v>
      </c>
      <c r="AV69" s="65">
        <v>95.383322034602784</v>
      </c>
      <c r="AW69" s="66">
        <v>5.3017082725208216</v>
      </c>
      <c r="AX69" s="53">
        <v>7.4700000000000001E-3</v>
      </c>
      <c r="AY69" s="67">
        <v>4.26E-4</v>
      </c>
      <c r="AZ69" s="43">
        <v>5.0899999999999999E-3</v>
      </c>
      <c r="BA69" s="67">
        <v>2.6200000000000003E-4</v>
      </c>
      <c r="BB69" s="61">
        <v>1.5900000000000002E-4</v>
      </c>
      <c r="BC69" s="67">
        <v>1.9699999999999998E-5</v>
      </c>
      <c r="BD69" s="45"/>
      <c r="BE69" s="63"/>
      <c r="BF69" s="60" t="s">
        <v>307</v>
      </c>
      <c r="BG69" s="60"/>
      <c r="BH69" s="60">
        <v>0.33300000000000002</v>
      </c>
      <c r="BI69" s="60">
        <v>5.2600000000000001E-2</v>
      </c>
      <c r="BJ69" s="64">
        <v>1.98</v>
      </c>
      <c r="BK69" s="61">
        <v>8.0099999999999991E-2</v>
      </c>
      <c r="BL69" s="68">
        <v>2.389981947947116E-3</v>
      </c>
      <c r="BM69" s="69">
        <v>4.8591534135571871E-4</v>
      </c>
      <c r="BN69" s="59" t="s">
        <v>301</v>
      </c>
      <c r="BO69" s="59"/>
      <c r="BP69" s="51">
        <v>0.65900000000000003</v>
      </c>
      <c r="BQ69" s="59">
        <v>7.1600000000000006E-3</v>
      </c>
      <c r="BR69" s="60">
        <v>0.79200000000000004</v>
      </c>
      <c r="BS69" s="60">
        <v>3.9300000000000002E-2</v>
      </c>
      <c r="BT69" s="51">
        <v>1.03E-2</v>
      </c>
      <c r="BU69" s="41">
        <v>8.9999999999999998E-4</v>
      </c>
      <c r="BV69" s="64">
        <v>13.7</v>
      </c>
      <c r="BW69" s="60">
        <v>0.52</v>
      </c>
      <c r="BX69" s="54">
        <v>0.156</v>
      </c>
      <c r="BY69" s="63">
        <v>3.28</v>
      </c>
      <c r="BZ69" s="63" t="s">
        <v>308</v>
      </c>
      <c r="CA69" s="63"/>
      <c r="CB69" s="64">
        <v>30.4</v>
      </c>
      <c r="CC69" s="64">
        <v>0.60799999999999998</v>
      </c>
      <c r="CD69" s="61" t="s">
        <v>301</v>
      </c>
      <c r="CE69" s="61"/>
      <c r="CF69" s="51">
        <v>3.1E-2</v>
      </c>
      <c r="CG69" s="59">
        <v>1.63</v>
      </c>
      <c r="CH69" s="65">
        <v>0.14733388765070049</v>
      </c>
      <c r="CI69" s="69">
        <v>3.7212430607483894E-2</v>
      </c>
      <c r="CJ69" s="69">
        <v>3.3282725220293241E-2</v>
      </c>
      <c r="CK69" s="65"/>
      <c r="CL69" s="65"/>
      <c r="CM69" s="65" t="s">
        <v>312</v>
      </c>
      <c r="CN69" s="76" t="s">
        <v>310</v>
      </c>
      <c r="CO69" s="61">
        <v>2.9199999999999999E-3</v>
      </c>
      <c r="CP69" s="63">
        <v>2.4499999999999999E-4</v>
      </c>
      <c r="CQ69" s="63">
        <v>3.4499999999999998E-4</v>
      </c>
      <c r="CR69" s="63">
        <v>5.8600000000000001E-5</v>
      </c>
      <c r="CS69" s="61" t="s">
        <v>307</v>
      </c>
      <c r="CT69" s="63"/>
      <c r="CU69" s="60">
        <v>5.81</v>
      </c>
      <c r="CV69" s="59">
        <v>0.28299999999999997</v>
      </c>
      <c r="CW69" s="60"/>
      <c r="CX69" s="59"/>
      <c r="CY69" s="61">
        <v>6.69E-4</v>
      </c>
      <c r="CZ69" s="63">
        <v>8.6900000000000012E-5</v>
      </c>
      <c r="DA69" s="65">
        <v>13.520615994190644</v>
      </c>
      <c r="DB69" s="69">
        <v>0.8755955541749767</v>
      </c>
      <c r="DC69" s="47">
        <v>7.0699999999999999E-2</v>
      </c>
      <c r="DD69" s="63">
        <v>4.0000000000000001E-3</v>
      </c>
      <c r="DE69" s="72">
        <v>2.8200000000000001E-5</v>
      </c>
      <c r="DF69" s="72">
        <v>4.6800000000000001E-6</v>
      </c>
      <c r="DG69" s="63" t="s">
        <v>313</v>
      </c>
      <c r="DH69" s="63"/>
      <c r="DI69" s="63">
        <v>4.1299999999999996E-4</v>
      </c>
      <c r="DJ69" s="63">
        <v>1.8599999999999998E-5</v>
      </c>
      <c r="DK69" s="63">
        <v>1.16E-4</v>
      </c>
      <c r="DL69" s="63">
        <v>2.7500000000000001E-5</v>
      </c>
      <c r="DM69" s="63">
        <v>7.9600000000000001E-3</v>
      </c>
      <c r="DN69" s="63">
        <v>1.01E-4</v>
      </c>
      <c r="DO69" s="45" t="s">
        <v>314</v>
      </c>
      <c r="DP69" s="45"/>
      <c r="DQ69" s="47"/>
      <c r="DR69" s="73"/>
      <c r="DS69" s="45">
        <v>3.06</v>
      </c>
      <c r="DT69" s="45">
        <v>0.53</v>
      </c>
    </row>
    <row r="70" spans="1:124">
      <c r="A70" s="33" t="s">
        <v>296</v>
      </c>
      <c r="B70" s="39" t="s">
        <v>381</v>
      </c>
      <c r="C70" s="48" t="s">
        <v>264</v>
      </c>
      <c r="D70" s="39" t="s">
        <v>298</v>
      </c>
      <c r="E70" s="39" t="s">
        <v>299</v>
      </c>
      <c r="F70" s="35" t="s">
        <v>266</v>
      </c>
      <c r="G70" s="35" t="s">
        <v>46</v>
      </c>
      <c r="H70" s="39">
        <v>20</v>
      </c>
      <c r="I70" s="74" t="s">
        <v>270</v>
      </c>
      <c r="J70" s="39" t="s">
        <v>300</v>
      </c>
      <c r="K70" s="36">
        <v>7910306.3700000001</v>
      </c>
      <c r="L70" s="36">
        <v>585401.60600000003</v>
      </c>
      <c r="M70" s="37">
        <v>71.279975672672606</v>
      </c>
      <c r="N70" s="37">
        <v>-156.61531507201099</v>
      </c>
      <c r="O70" s="38">
        <v>5.1390000000000002</v>
      </c>
      <c r="P70" s="39">
        <v>24</v>
      </c>
      <c r="Q70" s="39"/>
      <c r="R70" s="38">
        <v>57.836583941605831</v>
      </c>
      <c r="S70" s="38"/>
      <c r="T70" s="38">
        <v>3.3987302919708027</v>
      </c>
      <c r="V70" s="38"/>
      <c r="W70" s="38"/>
      <c r="X70" s="38"/>
      <c r="Y70" s="38"/>
      <c r="Z70" s="59" t="s">
        <v>301</v>
      </c>
      <c r="AA70" s="59"/>
      <c r="AB70" s="60">
        <v>0.94599999999999995</v>
      </c>
      <c r="AC70" s="59">
        <v>2.5100000000000001E-2</v>
      </c>
      <c r="AD70" s="61">
        <v>1.1100000000000001E-3</v>
      </c>
      <c r="AE70" s="61">
        <v>1.4000000000000001E-4</v>
      </c>
      <c r="AF70" s="45">
        <v>0.13900000000000001</v>
      </c>
      <c r="AG70" s="59">
        <v>2.1700000000000001E-3</v>
      </c>
      <c r="AH70" s="62" t="s">
        <v>302</v>
      </c>
      <c r="AI70" s="62"/>
      <c r="AJ70" s="59" t="s">
        <v>303</v>
      </c>
      <c r="AK70" s="59"/>
      <c r="AL70" s="51">
        <v>3.32E-2</v>
      </c>
      <c r="AM70" s="63">
        <v>6.7000000000000002E-4</v>
      </c>
      <c r="AP70" s="64">
        <v>15.1</v>
      </c>
      <c r="AQ70" s="60">
        <v>0.378</v>
      </c>
      <c r="AR70" s="63">
        <v>2.5099999999999998E-4</v>
      </c>
      <c r="AS70" s="63">
        <v>6.4800000000000003E-5</v>
      </c>
      <c r="AT70" s="63">
        <v>1.6000000000000001E-3</v>
      </c>
      <c r="AU70" s="63">
        <v>4.5800000000000002E-5</v>
      </c>
      <c r="AV70" s="65">
        <v>102.98591703260001</v>
      </c>
      <c r="AW70" s="66">
        <v>0.2075435396189193</v>
      </c>
      <c r="AX70" s="53">
        <v>1.8699999999999998E-2</v>
      </c>
      <c r="AY70" s="67">
        <v>6.5900000000000008E-4</v>
      </c>
      <c r="AZ70" s="43">
        <v>2.5400000000000002E-3</v>
      </c>
      <c r="BA70" s="67">
        <v>6.3399999999999996E-5</v>
      </c>
      <c r="BB70" s="61">
        <v>7.6799999999999997E-5</v>
      </c>
      <c r="BC70" s="67">
        <v>1.45E-5</v>
      </c>
      <c r="BD70" s="45"/>
      <c r="BE70" s="63"/>
      <c r="BF70" s="60">
        <v>0.124</v>
      </c>
      <c r="BG70" s="60">
        <v>1.8599999999999998E-2</v>
      </c>
      <c r="BH70" s="60">
        <v>0.35599999999999998</v>
      </c>
      <c r="BI70" s="60">
        <v>5.4899999999999997E-2</v>
      </c>
      <c r="BJ70" s="64">
        <v>0.98899999999999999</v>
      </c>
      <c r="BK70" s="61">
        <v>4.0600000000000004E-2</v>
      </c>
      <c r="BL70" s="68">
        <v>2.2488212380976716E-3</v>
      </c>
      <c r="BM70" s="69">
        <v>3.7379886350993254E-3</v>
      </c>
      <c r="BN70" s="59" t="s">
        <v>301</v>
      </c>
      <c r="BO70" s="59"/>
      <c r="BP70" s="51">
        <v>0.34699999999999998</v>
      </c>
      <c r="BQ70" s="59">
        <v>8.0700000000000008E-3</v>
      </c>
      <c r="BR70" s="60">
        <v>0.68500000000000005</v>
      </c>
      <c r="BS70" s="60">
        <v>0.17299999999999999</v>
      </c>
      <c r="BT70" s="51">
        <v>2.3199999999999998E-2</v>
      </c>
      <c r="BU70" s="41">
        <v>1E-3</v>
      </c>
      <c r="BV70" s="64">
        <v>14.3</v>
      </c>
      <c r="BW70" s="60">
        <v>0.45800000000000002</v>
      </c>
      <c r="BX70" s="54">
        <v>0.34300000000000003</v>
      </c>
      <c r="BY70" s="63">
        <v>4.96</v>
      </c>
      <c r="BZ70" s="63" t="s">
        <v>308</v>
      </c>
      <c r="CA70" s="63"/>
      <c r="CB70" s="64">
        <v>33.799999999999997</v>
      </c>
      <c r="CC70" s="64">
        <v>1.22</v>
      </c>
      <c r="CD70" s="61">
        <v>1.21</v>
      </c>
      <c r="CE70" s="61">
        <v>0.13600000000000001</v>
      </c>
      <c r="CF70" s="51">
        <v>2.1600000000000001E-2</v>
      </c>
      <c r="CG70" s="59">
        <v>0.58399999999999996</v>
      </c>
      <c r="CH70" s="65">
        <v>6.8850184255655589E-2</v>
      </c>
      <c r="CI70" s="69">
        <v>8.1839231682676343E-4</v>
      </c>
      <c r="CJ70" s="69">
        <v>1.5553256623352597E-2</v>
      </c>
      <c r="CK70" s="65"/>
      <c r="CL70" s="65"/>
      <c r="CM70" s="65" t="s">
        <v>312</v>
      </c>
      <c r="CN70" s="76" t="s">
        <v>310</v>
      </c>
      <c r="CO70" s="61">
        <v>1.07E-3</v>
      </c>
      <c r="CP70" s="63">
        <v>5.6900000000000001E-5</v>
      </c>
      <c r="CQ70" s="63" t="s">
        <v>313</v>
      </c>
      <c r="CR70" s="63"/>
      <c r="CS70" s="61" t="s">
        <v>307</v>
      </c>
      <c r="CT70" s="63"/>
      <c r="CU70" s="60">
        <v>9.1999999999999993</v>
      </c>
      <c r="CV70" s="59">
        <v>0.94099999999999995</v>
      </c>
      <c r="CW70" s="60"/>
      <c r="CX70" s="59"/>
      <c r="CY70" s="61">
        <v>1.2800000000000001E-3</v>
      </c>
      <c r="CZ70" s="63">
        <v>1.4299999999999998E-4</v>
      </c>
      <c r="DA70" s="65">
        <v>1.3392687728701911</v>
      </c>
      <c r="DB70" s="69">
        <v>3.3817242662629956E-3</v>
      </c>
      <c r="DC70" s="47">
        <v>8.8200000000000001E-2</v>
      </c>
      <c r="DD70" s="63">
        <v>2.2000000000000001E-3</v>
      </c>
      <c r="DE70" s="72">
        <v>1.3200000000000001E-5</v>
      </c>
      <c r="DF70" s="72">
        <v>1.31E-6</v>
      </c>
      <c r="DG70" s="63" t="s">
        <v>313</v>
      </c>
      <c r="DH70" s="63"/>
      <c r="DI70" s="63">
        <v>2.8299999999999999E-4</v>
      </c>
      <c r="DJ70" s="63">
        <v>2.6100000000000001E-5</v>
      </c>
      <c r="DK70" s="63">
        <v>7.1599999999999992E-5</v>
      </c>
      <c r="DL70" s="63">
        <v>6.99E-6</v>
      </c>
      <c r="DM70" s="63">
        <v>2.3900000000000002E-3</v>
      </c>
      <c r="DN70" s="63">
        <v>1.35E-4</v>
      </c>
      <c r="DO70" s="45" t="s">
        <v>314</v>
      </c>
      <c r="DP70" s="45"/>
      <c r="DQ70" s="47">
        <v>6.83E-2</v>
      </c>
      <c r="DR70" s="73">
        <v>5.53</v>
      </c>
      <c r="DS70" s="45">
        <v>2.73</v>
      </c>
      <c r="DT70" s="45">
        <v>0.218</v>
      </c>
    </row>
    <row r="71" spans="1:124">
      <c r="A71" s="33" t="s">
        <v>296</v>
      </c>
      <c r="B71" s="39" t="s">
        <v>382</v>
      </c>
      <c r="C71" s="48" t="s">
        <v>264</v>
      </c>
      <c r="D71" s="39" t="s">
        <v>298</v>
      </c>
      <c r="E71" s="39" t="s">
        <v>299</v>
      </c>
      <c r="F71" s="35" t="s">
        <v>266</v>
      </c>
      <c r="G71" s="35" t="s">
        <v>46</v>
      </c>
      <c r="H71" s="39">
        <v>20</v>
      </c>
      <c r="I71" s="74" t="s">
        <v>270</v>
      </c>
      <c r="J71" s="39" t="s">
        <v>300</v>
      </c>
      <c r="K71" s="36">
        <v>7910305.7180000003</v>
      </c>
      <c r="L71" s="36">
        <v>585403.59699999995</v>
      </c>
      <c r="M71" s="37">
        <v>71.2799691284619</v>
      </c>
      <c r="N71" s="37">
        <v>-156.615260255132</v>
      </c>
      <c r="O71" s="38">
        <v>4.9359999999999999</v>
      </c>
      <c r="P71" s="39">
        <v>28</v>
      </c>
      <c r="Q71" s="39"/>
      <c r="R71" s="38">
        <v>502.77471194663434</v>
      </c>
      <c r="S71" s="38"/>
      <c r="T71" s="38">
        <v>2.5668407721851629</v>
      </c>
      <c r="V71" s="38"/>
      <c r="W71" s="38"/>
      <c r="X71" s="38"/>
      <c r="Y71" s="38"/>
      <c r="Z71" s="59">
        <v>0.155</v>
      </c>
      <c r="AA71" s="59">
        <v>2.9899999999999999E-2</v>
      </c>
      <c r="AB71" s="60">
        <v>3.42</v>
      </c>
      <c r="AC71" s="59">
        <v>0.10100000000000001</v>
      </c>
      <c r="AD71" s="61">
        <v>1.8600000000000002E-2</v>
      </c>
      <c r="AE71" s="61">
        <v>1.0400000000000001E-3</v>
      </c>
      <c r="AF71" s="45">
        <v>0.14199999999999999</v>
      </c>
      <c r="AG71" s="59">
        <v>2.1099999999999999E-3</v>
      </c>
      <c r="AH71" s="45">
        <v>5.6400000000000005E-4</v>
      </c>
      <c r="AI71" s="45">
        <v>1.18E-4</v>
      </c>
      <c r="AJ71" s="59">
        <v>0.32200000000000001</v>
      </c>
      <c r="AK71" s="59">
        <v>2.9499999999999998E-2</v>
      </c>
      <c r="AL71" s="51">
        <v>9.6200000000000001E-3</v>
      </c>
      <c r="AM71" s="63">
        <v>8.52E-4</v>
      </c>
      <c r="AP71" s="64">
        <v>18.7</v>
      </c>
      <c r="AQ71" s="60">
        <v>0.76700000000000002</v>
      </c>
      <c r="AR71" s="63">
        <v>3.9399999999999998E-4</v>
      </c>
      <c r="AS71" s="63">
        <v>8.6399999999999999E-5</v>
      </c>
      <c r="AT71" s="63">
        <v>1.6800000000000002E-2</v>
      </c>
      <c r="AU71" s="63">
        <v>8.0500000000000005E-4</v>
      </c>
      <c r="AV71" s="65">
        <v>85.270335391345043</v>
      </c>
      <c r="AW71" s="66">
        <v>0.36126638017143992</v>
      </c>
      <c r="AX71" s="53">
        <v>1.41E-2</v>
      </c>
      <c r="AY71" s="67">
        <v>5.8799999999999998E-4</v>
      </c>
      <c r="AZ71" s="43">
        <v>1.06E-2</v>
      </c>
      <c r="BA71" s="67">
        <v>4.0300000000000004E-4</v>
      </c>
      <c r="BB71" s="61" t="s">
        <v>318</v>
      </c>
      <c r="BC71" s="67"/>
      <c r="BD71" s="45"/>
      <c r="BE71" s="63"/>
      <c r="BF71" s="60">
        <v>0.91100000000000003</v>
      </c>
      <c r="BG71" s="60">
        <v>9.1999999999999998E-2</v>
      </c>
      <c r="BH71" s="60">
        <v>3.17</v>
      </c>
      <c r="BI71" s="60">
        <v>0.248</v>
      </c>
      <c r="BJ71" s="64">
        <v>44.6</v>
      </c>
      <c r="BK71" s="61">
        <v>1.57</v>
      </c>
      <c r="BL71" s="68">
        <v>3.6671422980096E-3</v>
      </c>
      <c r="BM71" s="69">
        <v>3.4197119999999997E-3</v>
      </c>
      <c r="BN71" s="59" t="s">
        <v>301</v>
      </c>
      <c r="BO71" s="59"/>
      <c r="BP71" s="51">
        <v>0.56999999999999995</v>
      </c>
      <c r="BQ71" s="59">
        <v>7.1999999999999998E-3</v>
      </c>
      <c r="BR71" s="60">
        <v>6.89</v>
      </c>
      <c r="BS71" s="60">
        <v>0.39</v>
      </c>
      <c r="BT71" s="51">
        <v>7.980000000000001E-3</v>
      </c>
      <c r="BU71" s="41">
        <v>6.9999999999999999E-4</v>
      </c>
      <c r="BV71" s="64">
        <v>16.100000000000001</v>
      </c>
      <c r="BW71" s="60">
        <v>2.1</v>
      </c>
      <c r="BX71" s="54">
        <v>0.17199999999999999</v>
      </c>
      <c r="BY71" s="63">
        <v>3.69</v>
      </c>
      <c r="BZ71" s="63">
        <v>5.5800000000000001E-4</v>
      </c>
      <c r="CA71" s="63">
        <v>1.06E-4</v>
      </c>
      <c r="CB71" s="64">
        <v>45.1</v>
      </c>
      <c r="CC71" s="64">
        <v>0.68899999999999995</v>
      </c>
      <c r="CD71" s="61">
        <v>12.2</v>
      </c>
      <c r="CE71" s="61">
        <v>0.61899999999999999</v>
      </c>
      <c r="CF71" s="51">
        <v>3.6299999999999999E-2</v>
      </c>
      <c r="CG71" s="59">
        <v>2.5299999999999998</v>
      </c>
      <c r="CH71" s="65">
        <v>0.11035334348455968</v>
      </c>
      <c r="CI71" s="69">
        <v>1.5699854503867252E-3</v>
      </c>
      <c r="CJ71" s="69">
        <v>2.492882029316203E-2</v>
      </c>
      <c r="CK71" s="65"/>
      <c r="CL71" s="65"/>
      <c r="CM71" s="65">
        <v>0.11174654406290975</v>
      </c>
      <c r="CN71" s="68">
        <v>7.2525671392106956E-3</v>
      </c>
      <c r="CO71" s="61">
        <v>4.4700000000000002E-4</v>
      </c>
      <c r="CP71" s="63">
        <v>5.0500000000000001E-5</v>
      </c>
      <c r="CQ71" s="63">
        <v>1.67E-2</v>
      </c>
      <c r="CR71" s="63">
        <v>3.7800000000000003E-4</v>
      </c>
      <c r="CS71" s="61">
        <v>1.1900000000000001E-2</v>
      </c>
      <c r="CT71" s="63">
        <v>1.8500000000000001E-3</v>
      </c>
      <c r="CU71" s="60">
        <v>5.3</v>
      </c>
      <c r="CV71" s="59">
        <v>0.28000000000000003</v>
      </c>
      <c r="CW71" s="60"/>
      <c r="CX71" s="59"/>
      <c r="CY71" s="61">
        <v>2.9899999999999999E-2</v>
      </c>
      <c r="CZ71" s="63">
        <v>1.15E-3</v>
      </c>
      <c r="DA71" s="65">
        <v>1.7749990538737541</v>
      </c>
      <c r="DB71" s="69">
        <v>8.8650575435398424E-3</v>
      </c>
      <c r="DC71" s="47">
        <v>9.9900000000000003E-2</v>
      </c>
      <c r="DD71" s="63">
        <v>5.6699999999999997E-3</v>
      </c>
      <c r="DE71" s="72">
        <v>9.9699999999999998E-5</v>
      </c>
      <c r="DF71" s="72">
        <v>3.3299999999999999E-6</v>
      </c>
      <c r="DG71" s="63" t="s">
        <v>313</v>
      </c>
      <c r="DH71" s="63"/>
      <c r="DI71" s="63">
        <v>4.0199999999999993E-3</v>
      </c>
      <c r="DJ71" s="63">
        <v>1.3700000000000002E-4</v>
      </c>
      <c r="DK71" s="63">
        <v>9.459999999999999E-4</v>
      </c>
      <c r="DL71" s="63">
        <v>9.9000000000000008E-5</v>
      </c>
      <c r="DM71" s="63">
        <v>4.1100000000000005E-2</v>
      </c>
      <c r="DN71" s="63">
        <v>5.2700000000000002E-4</v>
      </c>
      <c r="DO71" s="45">
        <v>1.1200000000000001</v>
      </c>
      <c r="DP71" s="45">
        <v>7.9500000000000001E-2</v>
      </c>
      <c r="DQ71" s="47">
        <v>7.5799999999999992E-2</v>
      </c>
      <c r="DR71" s="73">
        <v>4.29</v>
      </c>
      <c r="DS71" s="45">
        <v>15.1</v>
      </c>
      <c r="DT71" s="45">
        <v>0.76600000000000001</v>
      </c>
    </row>
    <row r="72" spans="1:124">
      <c r="A72" s="33" t="s">
        <v>296</v>
      </c>
      <c r="B72" s="39" t="s">
        <v>383</v>
      </c>
      <c r="C72" s="48" t="s">
        <v>264</v>
      </c>
      <c r="D72" s="39" t="s">
        <v>298</v>
      </c>
      <c r="E72" s="39" t="s">
        <v>299</v>
      </c>
      <c r="F72" s="35" t="s">
        <v>266</v>
      </c>
      <c r="G72" s="35" t="s">
        <v>46</v>
      </c>
      <c r="H72" s="39">
        <v>10</v>
      </c>
      <c r="I72" s="33" t="s">
        <v>316</v>
      </c>
      <c r="J72" s="39" t="s">
        <v>300</v>
      </c>
      <c r="K72" s="36">
        <v>7910305.1500000004</v>
      </c>
      <c r="L72" s="36">
        <v>585405.29200000002</v>
      </c>
      <c r="M72" s="37">
        <v>71.279963441311097</v>
      </c>
      <c r="N72" s="37">
        <v>-156.61521360208201</v>
      </c>
      <c r="O72" s="38">
        <v>4.83</v>
      </c>
      <c r="P72" s="39">
        <v>32</v>
      </c>
      <c r="Q72" s="39">
        <v>4.8</v>
      </c>
      <c r="R72" s="38">
        <v>661.83186822016864</v>
      </c>
      <c r="S72" s="38"/>
      <c r="T72" s="38">
        <v>12.685110807553233</v>
      </c>
      <c r="V72" s="38">
        <v>5.08</v>
      </c>
      <c r="W72" s="38">
        <v>11.2</v>
      </c>
      <c r="X72" s="38">
        <v>1.43</v>
      </c>
      <c r="Y72" s="38">
        <v>302.7</v>
      </c>
      <c r="Z72" s="59" t="s">
        <v>317</v>
      </c>
      <c r="AA72" s="59"/>
      <c r="AB72" s="60">
        <v>0.186</v>
      </c>
      <c r="AC72" s="59">
        <v>5.7999999999999996E-3</v>
      </c>
      <c r="AD72" s="61">
        <v>1.34E-2</v>
      </c>
      <c r="AE72" s="61">
        <v>1.4199999999999998E-3</v>
      </c>
      <c r="AF72" s="45">
        <v>5.8299999999999998E-2</v>
      </c>
      <c r="AG72" s="59">
        <v>2.8900000000000002E-3</v>
      </c>
      <c r="AH72" s="62" t="s">
        <v>302</v>
      </c>
      <c r="AI72" s="62"/>
      <c r="AJ72" s="59" t="s">
        <v>325</v>
      </c>
      <c r="AK72" s="59"/>
      <c r="AL72" s="59" t="s">
        <v>336</v>
      </c>
      <c r="AM72" s="63"/>
      <c r="AP72" s="64">
        <v>17.3</v>
      </c>
      <c r="AQ72" s="60">
        <v>0.32500000000000001</v>
      </c>
      <c r="AR72" s="63" t="s">
        <v>305</v>
      </c>
      <c r="AS72" s="63"/>
      <c r="AT72" s="63">
        <v>5.1500000000000005E-4</v>
      </c>
      <c r="AU72" s="63">
        <v>4.7300000000000005E-5</v>
      </c>
      <c r="AV72" s="65">
        <v>65.174391777068749</v>
      </c>
      <c r="AW72" s="66">
        <v>0.25207522381111286</v>
      </c>
      <c r="AX72" s="53">
        <v>1.1300000000000001E-2</v>
      </c>
      <c r="AY72" s="67">
        <v>9.1E-4</v>
      </c>
      <c r="AZ72" s="43">
        <v>1.4499999999999999E-3</v>
      </c>
      <c r="BA72" s="67">
        <v>1.0399999999999999E-4</v>
      </c>
      <c r="BB72" s="61" t="s">
        <v>318</v>
      </c>
      <c r="BC72" s="67"/>
      <c r="BD72" s="45"/>
      <c r="BE72" s="63"/>
      <c r="BF72" s="60">
        <v>4.5900000000000003E-2</v>
      </c>
      <c r="BG72" s="60">
        <v>6.3899999999999998E-3</v>
      </c>
      <c r="BH72" s="60" t="s">
        <v>325</v>
      </c>
      <c r="BI72" s="60"/>
      <c r="BJ72" s="64">
        <v>30.1</v>
      </c>
      <c r="BK72" s="61">
        <v>0.30399999999999999</v>
      </c>
      <c r="BL72" s="68"/>
      <c r="BM72" s="70"/>
      <c r="BN72" s="59" t="s">
        <v>301</v>
      </c>
      <c r="BO72" s="59"/>
      <c r="BP72" s="51">
        <v>1.76</v>
      </c>
      <c r="BQ72" s="59">
        <v>3.4500000000000003E-2</v>
      </c>
      <c r="BR72" s="60">
        <v>0.218</v>
      </c>
      <c r="BS72" s="60">
        <v>1.6299999999999999E-2</v>
      </c>
      <c r="BT72" s="51">
        <v>7.1399999999999996E-3</v>
      </c>
      <c r="BU72" s="41">
        <v>2.9999999999999997E-4</v>
      </c>
      <c r="BV72" s="64">
        <v>18.7</v>
      </c>
      <c r="BW72" s="60">
        <v>0.31900000000000001</v>
      </c>
      <c r="BX72" s="54">
        <v>0.312</v>
      </c>
      <c r="BY72" s="63">
        <v>9.19</v>
      </c>
      <c r="BZ72" s="63">
        <v>3.5099999999999997E-4</v>
      </c>
      <c r="CA72" s="63">
        <v>9.3999999999999994E-5</v>
      </c>
      <c r="CB72" s="64">
        <v>38</v>
      </c>
      <c r="CC72" s="64">
        <v>1.1000000000000001</v>
      </c>
      <c r="CD72" s="61" t="s">
        <v>317</v>
      </c>
      <c r="CE72" s="61"/>
      <c r="CF72" s="51">
        <v>1.5800000000000002E-2</v>
      </c>
      <c r="CG72" s="59">
        <v>0.41699999999999998</v>
      </c>
      <c r="CH72" s="65">
        <v>8.157700580972746E-2</v>
      </c>
      <c r="CI72" s="69">
        <v>5.9271523779643755E-4</v>
      </c>
      <c r="CJ72" s="69">
        <v>1.8428245612417432E-2</v>
      </c>
      <c r="CK72" s="65"/>
      <c r="CL72" s="65"/>
      <c r="CM72" s="65">
        <v>0.26906038827234818</v>
      </c>
      <c r="CN72" s="68">
        <v>1.3158793132229655E-2</v>
      </c>
      <c r="CO72" s="61">
        <v>7.3499999999999998E-3</v>
      </c>
      <c r="CP72" s="63">
        <v>2.7300000000000002E-4</v>
      </c>
      <c r="CQ72" s="63">
        <v>2.5700000000000001E-2</v>
      </c>
      <c r="CR72" s="63">
        <v>1.2700000000000001E-3</v>
      </c>
      <c r="CS72" s="61" t="s">
        <v>307</v>
      </c>
      <c r="CT72" s="63"/>
      <c r="CU72" s="60">
        <v>3.24</v>
      </c>
      <c r="CV72" s="59">
        <v>6.2399999999999997E-2</v>
      </c>
      <c r="CW72" s="60"/>
      <c r="CX72" s="59"/>
      <c r="CY72" s="61" t="s">
        <v>313</v>
      </c>
      <c r="CZ72" s="63"/>
      <c r="DA72" s="65">
        <v>8.7433449652296116E-2</v>
      </c>
      <c r="DB72" s="69">
        <v>8.5211469318913057E-3</v>
      </c>
      <c r="DC72" s="47">
        <v>0.11799999999999999</v>
      </c>
      <c r="DD72" s="63">
        <v>6.9199999999999999E-3</v>
      </c>
      <c r="DE72" s="72">
        <v>5.84E-6</v>
      </c>
      <c r="DF72" s="72">
        <v>7.6000000000000003E-7</v>
      </c>
      <c r="DG72" s="63" t="s">
        <v>313</v>
      </c>
      <c r="DH72" s="63"/>
      <c r="DI72" s="63">
        <v>2.14E-4</v>
      </c>
      <c r="DJ72" s="63">
        <v>9.7399999999999999E-6</v>
      </c>
      <c r="DK72" s="63" t="s">
        <v>319</v>
      </c>
      <c r="DL72" s="63"/>
      <c r="DM72" s="63">
        <v>8.12E-4</v>
      </c>
      <c r="DN72" s="63">
        <v>3.0800000000000003E-5</v>
      </c>
      <c r="DO72" s="45">
        <v>5.7099999999999998E-2</v>
      </c>
      <c r="DP72" s="45">
        <v>1.37E-2</v>
      </c>
      <c r="DQ72" s="47">
        <v>4.6700000000000005E-2</v>
      </c>
      <c r="DR72" s="73">
        <v>2.72</v>
      </c>
      <c r="DS72" s="45">
        <v>1.48</v>
      </c>
      <c r="DT72" s="45">
        <v>7.22E-2</v>
      </c>
    </row>
    <row r="73" spans="1:124">
      <c r="A73" s="33" t="s">
        <v>296</v>
      </c>
      <c r="B73" s="39" t="s">
        <v>384</v>
      </c>
      <c r="C73" s="48" t="s">
        <v>264</v>
      </c>
      <c r="D73" s="39" t="s">
        <v>298</v>
      </c>
      <c r="E73" s="39" t="s">
        <v>299</v>
      </c>
      <c r="F73" s="35" t="s">
        <v>266</v>
      </c>
      <c r="G73" s="35" t="s">
        <v>46</v>
      </c>
      <c r="H73" s="39">
        <v>20</v>
      </c>
      <c r="I73" s="74" t="s">
        <v>270</v>
      </c>
      <c r="J73" s="39" t="s">
        <v>300</v>
      </c>
      <c r="K73" s="36">
        <v>7910305.1500000004</v>
      </c>
      <c r="L73" s="36">
        <v>585405.29200000002</v>
      </c>
      <c r="M73" s="37">
        <v>71.279963441311097</v>
      </c>
      <c r="N73" s="37">
        <v>-156.61521360208201</v>
      </c>
      <c r="O73" s="38"/>
      <c r="P73" s="39"/>
      <c r="Q73" s="39">
        <v>4.5</v>
      </c>
      <c r="R73" s="38">
        <v>1193.0953591606135</v>
      </c>
      <c r="S73" s="38"/>
      <c r="T73" s="38">
        <v>2.0822305488297013</v>
      </c>
      <c r="V73" s="38">
        <v>5.13</v>
      </c>
      <c r="W73" s="38">
        <v>8.9</v>
      </c>
      <c r="X73" s="38">
        <v>1.1200000000000001</v>
      </c>
      <c r="Y73" s="38">
        <v>438.2</v>
      </c>
      <c r="Z73" s="59" t="s">
        <v>317</v>
      </c>
      <c r="AA73" s="59"/>
      <c r="AB73" s="60">
        <v>0.65100000000000002</v>
      </c>
      <c r="AC73" s="59">
        <v>2.6199999999999998E-2</v>
      </c>
      <c r="AD73" s="61">
        <v>1.41E-2</v>
      </c>
      <c r="AE73" s="61">
        <v>1.39E-3</v>
      </c>
      <c r="AF73" s="45">
        <v>9.7900000000000001E-2</v>
      </c>
      <c r="AG73" s="59">
        <v>3.49E-3</v>
      </c>
      <c r="AH73" s="62" t="s">
        <v>302</v>
      </c>
      <c r="AI73" s="62"/>
      <c r="AJ73" s="59">
        <v>1.9E-2</v>
      </c>
      <c r="AK73" s="59">
        <v>4.5199999999999997E-3</v>
      </c>
      <c r="AL73" s="59" t="s">
        <v>336</v>
      </c>
      <c r="AM73" s="63"/>
      <c r="AP73" s="64">
        <v>18.3</v>
      </c>
      <c r="AQ73" s="60">
        <v>1.58</v>
      </c>
      <c r="AR73" s="63" t="s">
        <v>305</v>
      </c>
      <c r="AS73" s="63"/>
      <c r="AT73" s="63">
        <v>9.859999999999999E-4</v>
      </c>
      <c r="AU73" s="63">
        <v>9.379999999999999E-5</v>
      </c>
      <c r="AV73" s="65">
        <v>80.8326040255686</v>
      </c>
      <c r="AW73" s="66">
        <v>0.35230337476462198</v>
      </c>
      <c r="AX73" s="53">
        <v>1.3800000000000002E-2</v>
      </c>
      <c r="AY73" s="67">
        <v>5.0900000000000001E-4</v>
      </c>
      <c r="AZ73" s="43">
        <v>1.8600000000000001E-3</v>
      </c>
      <c r="BA73" s="67">
        <v>1.45E-4</v>
      </c>
      <c r="BB73" s="61" t="s">
        <v>318</v>
      </c>
      <c r="BC73" s="67"/>
      <c r="BD73" s="45"/>
      <c r="BE73" s="63"/>
      <c r="BF73" s="60">
        <v>9.0200000000000002E-2</v>
      </c>
      <c r="BG73" s="60">
        <v>1.7999999999999999E-2</v>
      </c>
      <c r="BH73" s="60" t="s">
        <v>325</v>
      </c>
      <c r="BI73" s="60"/>
      <c r="BJ73" s="64">
        <v>13.8</v>
      </c>
      <c r="BK73" s="61">
        <v>0.183</v>
      </c>
      <c r="BL73" s="68"/>
      <c r="BM73" s="70"/>
      <c r="BN73" s="59" t="s">
        <v>301</v>
      </c>
      <c r="BO73" s="59"/>
      <c r="BP73" s="51">
        <v>1.72</v>
      </c>
      <c r="BQ73" s="59">
        <v>5.3200000000000004E-2</v>
      </c>
      <c r="BR73" s="60">
        <v>0.373</v>
      </c>
      <c r="BS73" s="60">
        <v>1.8700000000000001E-2</v>
      </c>
      <c r="BT73" s="51">
        <v>8.7500000000000008E-3</v>
      </c>
      <c r="BU73" s="41">
        <v>6.9999999999999999E-4</v>
      </c>
      <c r="BV73" s="64">
        <v>25.1</v>
      </c>
      <c r="BW73" s="60">
        <v>0.376</v>
      </c>
      <c r="BX73" s="54">
        <v>0.27500000000000002</v>
      </c>
      <c r="BY73" s="63">
        <v>4.8</v>
      </c>
      <c r="BZ73" s="63" t="s">
        <v>308</v>
      </c>
      <c r="CA73" s="63"/>
      <c r="CB73" s="64">
        <v>47</v>
      </c>
      <c r="CC73" s="64">
        <v>1.01</v>
      </c>
      <c r="CD73" s="61">
        <v>0.71199999999999997</v>
      </c>
      <c r="CE73" s="61">
        <v>3.7199999999999997E-2</v>
      </c>
      <c r="CF73" s="51">
        <v>1.9899999999999998E-2</v>
      </c>
      <c r="CG73" s="59">
        <v>0.82799999999999996</v>
      </c>
      <c r="CH73" s="65">
        <v>0.28429659630215609</v>
      </c>
      <c r="CI73" s="69">
        <v>1.6869253364501196E-3</v>
      </c>
      <c r="CJ73" s="69">
        <v>6.4222601104657051E-2</v>
      </c>
      <c r="CK73" s="65"/>
      <c r="CL73" s="65"/>
      <c r="CM73" s="65" t="s">
        <v>312</v>
      </c>
      <c r="CN73" s="76" t="s">
        <v>310</v>
      </c>
      <c r="CO73" s="61">
        <v>5.0999999999999995E-3</v>
      </c>
      <c r="CP73" s="63">
        <v>1.6100000000000001E-4</v>
      </c>
      <c r="CQ73" s="63">
        <v>5.1499999999999997E-2</v>
      </c>
      <c r="CR73" s="63">
        <v>2.3500000000000001E-3</v>
      </c>
      <c r="CS73" s="61" t="s">
        <v>307</v>
      </c>
      <c r="CT73" s="63"/>
      <c r="CU73" s="60">
        <v>5.7</v>
      </c>
      <c r="CV73" s="59">
        <v>0.151</v>
      </c>
      <c r="CW73" s="60"/>
      <c r="CX73" s="59"/>
      <c r="CY73" s="61">
        <v>4.5300000000000001E-4</v>
      </c>
      <c r="CZ73" s="63">
        <v>6.6400000000000001E-5</v>
      </c>
      <c r="DA73" s="65">
        <v>0.84661652765968154</v>
      </c>
      <c r="DB73" s="69">
        <v>1.5777451594949814E-3</v>
      </c>
      <c r="DC73" s="47">
        <v>0.14299999999999999</v>
      </c>
      <c r="DD73" s="63">
        <v>4.1099999999999999E-3</v>
      </c>
      <c r="DE73" s="72">
        <v>8.8899999999999996E-6</v>
      </c>
      <c r="DF73" s="72">
        <v>1.9800000000000003E-7</v>
      </c>
      <c r="DG73" s="63" t="s">
        <v>313</v>
      </c>
      <c r="DH73" s="63"/>
      <c r="DI73" s="63">
        <v>3.2400000000000001E-4</v>
      </c>
      <c r="DJ73" s="63">
        <v>1.8700000000000001E-5</v>
      </c>
      <c r="DK73" s="63">
        <v>6.2199999999999994E-5</v>
      </c>
      <c r="DL73" s="63">
        <v>4.9300000000000002E-6</v>
      </c>
      <c r="DM73" s="63">
        <v>1.7600000000000001E-3</v>
      </c>
      <c r="DN73" s="63">
        <v>1.21E-4</v>
      </c>
      <c r="DO73" s="45" t="s">
        <v>314</v>
      </c>
      <c r="DP73" s="45"/>
      <c r="DQ73" s="47">
        <v>3.78E-2</v>
      </c>
      <c r="DR73" s="73">
        <v>2.64</v>
      </c>
      <c r="DS73" s="45">
        <v>1.84</v>
      </c>
      <c r="DT73" s="45">
        <v>7.46E-2</v>
      </c>
    </row>
    <row r="74" spans="1:124">
      <c r="A74" s="33" t="s">
        <v>296</v>
      </c>
      <c r="B74" s="39" t="s">
        <v>385</v>
      </c>
      <c r="C74" s="48" t="s">
        <v>264</v>
      </c>
      <c r="D74" s="39" t="s">
        <v>298</v>
      </c>
      <c r="E74" s="39" t="s">
        <v>299</v>
      </c>
      <c r="F74" s="35" t="s">
        <v>266</v>
      </c>
      <c r="G74" s="35" t="s">
        <v>46</v>
      </c>
      <c r="H74" s="39">
        <v>10</v>
      </c>
      <c r="I74" s="33" t="s">
        <v>316</v>
      </c>
      <c r="J74" s="39" t="s">
        <v>300</v>
      </c>
      <c r="K74" s="36">
        <v>7910304.7429999998</v>
      </c>
      <c r="L74" s="36">
        <v>585406.63800000004</v>
      </c>
      <c r="M74" s="37">
        <v>71.279959319733294</v>
      </c>
      <c r="N74" s="37">
        <v>-156.61517650643799</v>
      </c>
      <c r="O74" s="38">
        <v>4.7469999999999999</v>
      </c>
      <c r="P74" s="39">
        <v>35</v>
      </c>
      <c r="Q74" s="39">
        <v>5.7</v>
      </c>
      <c r="R74" s="38">
        <v>209.0413262772237</v>
      </c>
      <c r="S74" s="38"/>
      <c r="T74" s="38">
        <v>6.2708231223285154</v>
      </c>
      <c r="V74" s="38">
        <v>5.92</v>
      </c>
      <c r="W74" s="38">
        <v>34.700000000000003</v>
      </c>
      <c r="X74" s="38">
        <v>4.25</v>
      </c>
      <c r="Y74" s="38">
        <v>266.2</v>
      </c>
      <c r="Z74" s="59" t="s">
        <v>317</v>
      </c>
      <c r="AA74" s="59"/>
      <c r="AB74" s="60">
        <v>0.377</v>
      </c>
      <c r="AC74" s="59">
        <v>5.8399999999999997E-3</v>
      </c>
      <c r="AD74" s="61">
        <v>8.5900000000000004E-3</v>
      </c>
      <c r="AE74" s="61">
        <v>4.6800000000000005E-4</v>
      </c>
      <c r="AF74" s="45">
        <v>5.2399999999999995E-2</v>
      </c>
      <c r="AG74" s="59">
        <v>9.9200000000000004E-4</v>
      </c>
      <c r="AH74" s="62" t="s">
        <v>302</v>
      </c>
      <c r="AI74" s="62"/>
      <c r="AJ74" s="59" t="s">
        <v>303</v>
      </c>
      <c r="AK74" s="59"/>
      <c r="AL74" s="59" t="s">
        <v>336</v>
      </c>
      <c r="AM74" s="63"/>
      <c r="AP74" s="64">
        <v>14.7</v>
      </c>
      <c r="AQ74" s="60">
        <v>0.13200000000000001</v>
      </c>
      <c r="AR74" s="63" t="s">
        <v>305</v>
      </c>
      <c r="AS74" s="63"/>
      <c r="AT74" s="63">
        <v>1.1000000000000001E-3</v>
      </c>
      <c r="AU74" s="63">
        <v>4.1900000000000002E-5</v>
      </c>
      <c r="AV74" s="65">
        <v>81.779943617265914</v>
      </c>
      <c r="AW74" s="66">
        <v>0.33175271515642046</v>
      </c>
      <c r="AX74" s="53">
        <v>8.7500000000000008E-3</v>
      </c>
      <c r="AY74" s="67">
        <v>3.59E-4</v>
      </c>
      <c r="AZ74" s="43">
        <v>2.1900000000000001E-3</v>
      </c>
      <c r="BA74" s="67">
        <v>1.46E-4</v>
      </c>
      <c r="BB74" s="61" t="s">
        <v>318</v>
      </c>
      <c r="BC74" s="67"/>
      <c r="BD74" s="45"/>
      <c r="BE74" s="63"/>
      <c r="BF74" s="60">
        <v>7.4099999999999999E-2</v>
      </c>
      <c r="BG74" s="60">
        <v>1.5599999999999999E-2</v>
      </c>
      <c r="BH74" s="60">
        <v>0.189</v>
      </c>
      <c r="BI74" s="60">
        <v>5.0500000000000003E-2</v>
      </c>
      <c r="BJ74" s="64">
        <v>26</v>
      </c>
      <c r="BK74" s="61">
        <v>0.47499999999999998</v>
      </c>
      <c r="BL74" s="68">
        <v>2.2861860028269183E-3</v>
      </c>
      <c r="BM74" s="69">
        <v>1.8791447308468886E-3</v>
      </c>
      <c r="BN74" s="59" t="s">
        <v>301</v>
      </c>
      <c r="BO74" s="59"/>
      <c r="BP74" s="51">
        <v>2.4300000000000002</v>
      </c>
      <c r="BQ74" s="59">
        <v>4.2500000000000003E-2</v>
      </c>
      <c r="BR74" s="60">
        <v>0.39400000000000002</v>
      </c>
      <c r="BS74" s="60">
        <v>2.86E-2</v>
      </c>
      <c r="BT74" s="51">
        <v>7.7599999999999995E-3</v>
      </c>
      <c r="BU74" s="41">
        <v>8.0000000000000004E-4</v>
      </c>
      <c r="BV74" s="64">
        <v>15.6</v>
      </c>
      <c r="BW74" s="60">
        <v>1.56</v>
      </c>
      <c r="BX74" s="54">
        <v>0.29599999999999999</v>
      </c>
      <c r="BY74" s="63">
        <v>7.33</v>
      </c>
      <c r="BZ74" s="63">
        <v>5.1500000000000005E-4</v>
      </c>
      <c r="CA74" s="63">
        <v>7.7100000000000004E-5</v>
      </c>
      <c r="CB74" s="64">
        <v>43.5</v>
      </c>
      <c r="CC74" s="64">
        <v>1.08</v>
      </c>
      <c r="CD74" s="61">
        <v>0.73499999999999999</v>
      </c>
      <c r="CE74" s="61">
        <v>0.10199999999999999</v>
      </c>
      <c r="CF74" s="51">
        <v>1.46E-2</v>
      </c>
      <c r="CG74" s="59">
        <v>0.78400000000000003</v>
      </c>
      <c r="CH74" s="65">
        <v>0.108299626471655</v>
      </c>
      <c r="CI74" s="69">
        <v>1.775447163908951E-3</v>
      </c>
      <c r="CJ74" s="69">
        <v>2.4464885619946863E-2</v>
      </c>
      <c r="CK74" s="65"/>
      <c r="CL74" s="65"/>
      <c r="CM74" s="65">
        <v>9.4165028653128049E-2</v>
      </c>
      <c r="CN74" s="68">
        <v>2.4278841218383723E-2</v>
      </c>
      <c r="CO74" s="61">
        <v>3.7599999999999999E-3</v>
      </c>
      <c r="CP74" s="63">
        <v>3.3400000000000004E-4</v>
      </c>
      <c r="CQ74" s="63">
        <v>2.6900000000000003E-4</v>
      </c>
      <c r="CR74" s="63">
        <v>4.1199999999999999E-5</v>
      </c>
      <c r="CS74" s="61" t="s">
        <v>307</v>
      </c>
      <c r="CT74" s="63"/>
      <c r="CU74" s="60">
        <v>1.19</v>
      </c>
      <c r="CV74" s="59">
        <v>6.83E-2</v>
      </c>
      <c r="CW74" s="60"/>
      <c r="CX74" s="59"/>
      <c r="CY74" s="61">
        <v>6.9699999999999992E-4</v>
      </c>
      <c r="CZ74" s="63">
        <v>7.3400000000000009E-5</v>
      </c>
      <c r="DA74" s="65">
        <v>0.71341170713711999</v>
      </c>
      <c r="DB74" s="69">
        <v>9.2398163534994776E-3</v>
      </c>
      <c r="DC74" s="47">
        <v>8.0500000000000002E-2</v>
      </c>
      <c r="DD74" s="63">
        <v>3.81E-3</v>
      </c>
      <c r="DE74" s="72">
        <v>9.0399999999999998E-6</v>
      </c>
      <c r="DF74" s="72">
        <v>4.1299999999999995E-7</v>
      </c>
      <c r="DG74" s="63">
        <v>3.0599999999999999E-2</v>
      </c>
      <c r="DH74" s="63">
        <v>6.2099999999999998E-6</v>
      </c>
      <c r="DI74" s="63">
        <v>3.1300000000000002E-4</v>
      </c>
      <c r="DJ74" s="63">
        <v>2.6999999999999999E-5</v>
      </c>
      <c r="DK74" s="63">
        <v>4.5400000000000006E-5</v>
      </c>
      <c r="DL74" s="63">
        <v>6.7000000000000002E-6</v>
      </c>
      <c r="DM74" s="63">
        <v>2.82E-3</v>
      </c>
      <c r="DN74" s="63">
        <v>1.5300000000000001E-4</v>
      </c>
      <c r="DO74" s="45" t="s">
        <v>314</v>
      </c>
      <c r="DP74" s="45"/>
      <c r="DQ74" s="47">
        <v>1.0699999999999999E-2</v>
      </c>
      <c r="DR74" s="73">
        <v>1.88</v>
      </c>
      <c r="DS74" s="45">
        <v>2.23</v>
      </c>
      <c r="DT74" s="45">
        <v>7.22E-2</v>
      </c>
    </row>
    <row r="75" spans="1:124">
      <c r="A75" s="33" t="s">
        <v>296</v>
      </c>
      <c r="B75" s="39" t="s">
        <v>386</v>
      </c>
      <c r="C75" s="48" t="s">
        <v>264</v>
      </c>
      <c r="D75" s="39" t="s">
        <v>298</v>
      </c>
      <c r="E75" s="39" t="s">
        <v>299</v>
      </c>
      <c r="F75" s="35" t="s">
        <v>266</v>
      </c>
      <c r="G75" s="35" t="s">
        <v>46</v>
      </c>
      <c r="H75" s="39">
        <v>20</v>
      </c>
      <c r="I75" s="74" t="s">
        <v>270</v>
      </c>
      <c r="J75" s="39" t="s">
        <v>300</v>
      </c>
      <c r="K75" s="36">
        <v>7910304.7429999998</v>
      </c>
      <c r="L75" s="36">
        <v>585406.63800000004</v>
      </c>
      <c r="M75" s="37">
        <v>71.279959319733294</v>
      </c>
      <c r="N75" s="37">
        <v>-156.61517650643799</v>
      </c>
      <c r="O75" s="38"/>
      <c r="P75" s="39"/>
      <c r="Q75" s="39">
        <v>5</v>
      </c>
      <c r="R75" s="38">
        <v>532.36560732113139</v>
      </c>
      <c r="S75" s="38"/>
      <c r="T75" s="38">
        <v>7.5687762063227941</v>
      </c>
      <c r="V75" s="38">
        <v>5.98</v>
      </c>
      <c r="W75" s="38">
        <v>19.7</v>
      </c>
      <c r="X75" s="38">
        <v>2.5</v>
      </c>
      <c r="Y75" s="38">
        <v>347.5</v>
      </c>
      <c r="Z75" s="59" t="s">
        <v>301</v>
      </c>
      <c r="AA75" s="59"/>
      <c r="AB75" s="60">
        <v>2.5</v>
      </c>
      <c r="AC75" s="59">
        <v>0.13200000000000001</v>
      </c>
      <c r="AD75" s="61">
        <v>2.5499999999999998E-2</v>
      </c>
      <c r="AE75" s="61">
        <v>1.09E-3</v>
      </c>
      <c r="AF75" s="45">
        <v>0.19</v>
      </c>
      <c r="AG75" s="59">
        <v>1.6500000000000001E-2</v>
      </c>
      <c r="AH75" s="45">
        <v>3.6699999999999998E-4</v>
      </c>
      <c r="AI75" s="45">
        <v>9.59E-5</v>
      </c>
      <c r="AJ75" s="59">
        <v>0.182</v>
      </c>
      <c r="AK75" s="59">
        <v>2.69E-2</v>
      </c>
      <c r="AL75" s="51">
        <v>2.7600000000000003E-2</v>
      </c>
      <c r="AM75" s="63">
        <v>1.8700000000000001E-3</v>
      </c>
      <c r="AP75" s="64">
        <v>30.1</v>
      </c>
      <c r="AQ75" s="60">
        <v>0.85299999999999998</v>
      </c>
      <c r="AR75" s="63" t="s">
        <v>305</v>
      </c>
      <c r="AS75" s="63"/>
      <c r="AT75" s="63">
        <v>0.01</v>
      </c>
      <c r="AU75" s="63">
        <v>4.8999999999999998E-4</v>
      </c>
      <c r="AV75" s="65">
        <v>83.155595813550747</v>
      </c>
      <c r="AW75" s="66">
        <v>0.57214804816017728</v>
      </c>
      <c r="AX75" s="53">
        <v>2.3899999999999998E-2</v>
      </c>
      <c r="AY75" s="67">
        <v>8.9400000000000005E-4</v>
      </c>
      <c r="AZ75" s="43">
        <v>1.0800000000000001E-2</v>
      </c>
      <c r="BA75" s="67">
        <v>2.8599999999999996E-4</v>
      </c>
      <c r="BB75" s="61" t="s">
        <v>306</v>
      </c>
      <c r="BC75" s="67"/>
      <c r="BD75" s="45"/>
      <c r="BE75" s="63"/>
      <c r="BF75" s="60">
        <v>0.58199999999999996</v>
      </c>
      <c r="BG75" s="60">
        <v>4.5900000000000003E-2</v>
      </c>
      <c r="BH75" s="60">
        <v>2.09</v>
      </c>
      <c r="BI75" s="60">
        <v>0.19400000000000001</v>
      </c>
      <c r="BJ75" s="64">
        <v>96.5</v>
      </c>
      <c r="BK75" s="61">
        <v>1.78</v>
      </c>
      <c r="BL75" s="68">
        <v>2.1640336760077434E-3</v>
      </c>
      <c r="BM75" s="69">
        <v>4.3067405616609086E-3</v>
      </c>
      <c r="BN75" s="59" t="s">
        <v>301</v>
      </c>
      <c r="BO75" s="59"/>
      <c r="BP75" s="51">
        <v>2.52</v>
      </c>
      <c r="BQ75" s="59">
        <v>9.5799999999999996E-2</v>
      </c>
      <c r="BR75" s="60">
        <v>3.92</v>
      </c>
      <c r="BS75" s="60">
        <v>0.26600000000000001</v>
      </c>
      <c r="BT75" s="51">
        <v>1.11E-2</v>
      </c>
      <c r="BU75" s="41">
        <v>8.9999999999999998E-4</v>
      </c>
      <c r="BV75" s="64">
        <v>31.6</v>
      </c>
      <c r="BW75" s="60">
        <v>1.53</v>
      </c>
      <c r="BX75" s="54">
        <v>0.52400000000000002</v>
      </c>
      <c r="BY75" s="63">
        <v>7.71</v>
      </c>
      <c r="BZ75" s="63">
        <v>1.7900000000000001E-3</v>
      </c>
      <c r="CA75" s="63">
        <v>2.3699999999999999E-4</v>
      </c>
      <c r="CB75" s="64">
        <v>42.5</v>
      </c>
      <c r="CC75" s="64">
        <v>1.9</v>
      </c>
      <c r="CD75" s="61">
        <v>7.17</v>
      </c>
      <c r="CE75" s="61">
        <v>0.95499999999999996</v>
      </c>
      <c r="CF75" s="51">
        <v>4.8399999999999999E-2</v>
      </c>
      <c r="CG75" s="59">
        <v>1.46</v>
      </c>
      <c r="CH75" s="65">
        <v>9.2349625357480106E-2</v>
      </c>
      <c r="CI75" s="69">
        <v>3.5433665432345282E-3</v>
      </c>
      <c r="CJ75" s="69">
        <v>2.0861780368254756E-2</v>
      </c>
      <c r="CK75" s="65"/>
      <c r="CL75" s="65"/>
      <c r="CM75" s="65">
        <v>0.49384596948156162</v>
      </c>
      <c r="CN75" s="68">
        <v>5.1009201790978544E-2</v>
      </c>
      <c r="CO75" s="61">
        <v>2.9100000000000003E-3</v>
      </c>
      <c r="CP75" s="63">
        <v>1.2400000000000001E-4</v>
      </c>
      <c r="CQ75" s="63">
        <v>3.1399999999999999E-4</v>
      </c>
      <c r="CR75" s="63">
        <v>6.1199999999999997E-5</v>
      </c>
      <c r="CS75" s="61" t="s">
        <v>307</v>
      </c>
      <c r="CT75" s="63"/>
      <c r="CU75" s="60">
        <v>5.72</v>
      </c>
      <c r="CV75" s="59">
        <v>0.31</v>
      </c>
      <c r="CW75" s="60"/>
      <c r="CX75" s="59"/>
      <c r="CY75" s="61">
        <v>1.1799999999999998E-3</v>
      </c>
      <c r="CZ75" s="63">
        <v>6.0100000000000004E-5</v>
      </c>
      <c r="DA75" s="65">
        <v>0.65198226491706857</v>
      </c>
      <c r="DB75" s="69">
        <v>1.2641057517713643E-2</v>
      </c>
      <c r="DC75" s="47">
        <v>0.17599999999999999</v>
      </c>
      <c r="DD75" s="63">
        <v>2.7100000000000002E-3</v>
      </c>
      <c r="DE75" s="72">
        <v>6.7000000000000002E-5</v>
      </c>
      <c r="DF75" s="72">
        <v>2.3E-6</v>
      </c>
      <c r="DG75" s="63" t="s">
        <v>313</v>
      </c>
      <c r="DH75" s="63"/>
      <c r="DI75" s="63">
        <v>2.96E-3</v>
      </c>
      <c r="DJ75" s="63">
        <v>1.22E-4</v>
      </c>
      <c r="DK75" s="63">
        <v>6.9099999999999999E-4</v>
      </c>
      <c r="DL75" s="63">
        <v>3.6300000000000001E-5</v>
      </c>
      <c r="DM75" s="63">
        <v>2.6800000000000001E-2</v>
      </c>
      <c r="DN75" s="63">
        <v>6.1200000000000002E-4</v>
      </c>
      <c r="DO75" s="45">
        <v>0.83899999999999997</v>
      </c>
      <c r="DP75" s="45">
        <v>9.5399999999999999E-2</v>
      </c>
      <c r="DQ75" s="47">
        <v>2.81E-2</v>
      </c>
      <c r="DR75" s="73">
        <v>2.68</v>
      </c>
      <c r="DS75" s="45">
        <v>14</v>
      </c>
      <c r="DT75" s="45">
        <v>0.871</v>
      </c>
    </row>
    <row r="76" spans="1:124">
      <c r="A76" s="33" t="s">
        <v>296</v>
      </c>
      <c r="B76" s="39" t="s">
        <v>387</v>
      </c>
      <c r="C76" s="48" t="s">
        <v>264</v>
      </c>
      <c r="D76" s="39" t="s">
        <v>298</v>
      </c>
      <c r="E76" s="39" t="s">
        <v>299</v>
      </c>
      <c r="F76" s="35" t="s">
        <v>266</v>
      </c>
      <c r="G76" s="35" t="s">
        <v>46</v>
      </c>
      <c r="H76" s="39">
        <v>10</v>
      </c>
      <c r="I76" s="33" t="s">
        <v>316</v>
      </c>
      <c r="J76" s="39" t="s">
        <v>300</v>
      </c>
      <c r="K76" s="36">
        <v>7910304.1109999996</v>
      </c>
      <c r="L76" s="36">
        <v>585408.223</v>
      </c>
      <c r="M76" s="37">
        <v>71.2799530981071</v>
      </c>
      <c r="N76" s="37">
        <v>-156.61513299203301</v>
      </c>
      <c r="O76" s="38">
        <v>4.7939999999999996</v>
      </c>
      <c r="P76" s="39">
        <v>34</v>
      </c>
      <c r="Q76" s="39">
        <v>4.8</v>
      </c>
      <c r="R76" s="38">
        <v>288.09276156941644</v>
      </c>
      <c r="S76" s="38"/>
      <c r="T76" s="38">
        <v>3.9845603883299794</v>
      </c>
      <c r="V76" s="38">
        <v>5.08</v>
      </c>
      <c r="W76" s="38">
        <v>14.9</v>
      </c>
      <c r="X76" s="38">
        <v>1.9</v>
      </c>
      <c r="Y76" s="38">
        <v>284.5</v>
      </c>
      <c r="Z76" s="59" t="s">
        <v>301</v>
      </c>
      <c r="AA76" s="59"/>
      <c r="AB76" s="60">
        <v>0.432</v>
      </c>
      <c r="AC76" s="59">
        <v>2.0799999999999999E-2</v>
      </c>
      <c r="AD76" s="61">
        <v>1.49E-2</v>
      </c>
      <c r="AE76" s="61">
        <v>4.9600000000000002E-4</v>
      </c>
      <c r="AF76" s="45">
        <v>5.8799999999999998E-2</v>
      </c>
      <c r="AG76" s="59">
        <v>2.3900000000000002E-3</v>
      </c>
      <c r="AH76" s="62" t="s">
        <v>302</v>
      </c>
      <c r="AI76" s="62"/>
      <c r="AJ76" s="59" t="s">
        <v>303</v>
      </c>
      <c r="AK76" s="59"/>
      <c r="AL76" s="51">
        <v>1.47E-2</v>
      </c>
      <c r="AM76" s="63">
        <v>1.89E-3</v>
      </c>
      <c r="AP76" s="64">
        <v>17.5</v>
      </c>
      <c r="AQ76" s="60">
        <v>0.45800000000000002</v>
      </c>
      <c r="AR76" s="63" t="s">
        <v>305</v>
      </c>
      <c r="AS76" s="63"/>
      <c r="AT76" s="63">
        <v>1.4499999999999999E-3</v>
      </c>
      <c r="AU76" s="63">
        <v>1.1300000000000001E-4</v>
      </c>
      <c r="AV76" s="65">
        <v>80.581899397613341</v>
      </c>
      <c r="AW76" s="66">
        <v>0.25563130713008819</v>
      </c>
      <c r="AX76" s="53">
        <v>1.21E-2</v>
      </c>
      <c r="AY76" s="67">
        <v>7.0599999999999992E-4</v>
      </c>
      <c r="AZ76" s="43">
        <v>3.6099999999999999E-3</v>
      </c>
      <c r="BA76" s="67">
        <v>1.6800000000000002E-4</v>
      </c>
      <c r="BB76" s="61" t="s">
        <v>306</v>
      </c>
      <c r="BC76" s="67"/>
      <c r="BD76" s="45"/>
      <c r="BE76" s="63"/>
      <c r="BF76" s="60">
        <v>9.1999999999999998E-2</v>
      </c>
      <c r="BG76" s="60">
        <v>2.3699999999999999E-2</v>
      </c>
      <c r="BH76" s="60">
        <v>0.313</v>
      </c>
      <c r="BI76" s="60">
        <v>5.62E-2</v>
      </c>
      <c r="BJ76" s="64">
        <v>50.3</v>
      </c>
      <c r="BK76" s="61">
        <v>0.78900000000000003</v>
      </c>
      <c r="BL76" s="68">
        <v>1.9004959522400207E-3</v>
      </c>
      <c r="BM76" s="69">
        <v>5.4503328728365766E-5</v>
      </c>
      <c r="BN76" s="59" t="s">
        <v>301</v>
      </c>
      <c r="BO76" s="59"/>
      <c r="BP76" s="51">
        <v>2.14</v>
      </c>
      <c r="BQ76" s="59">
        <v>5.0500000000000003E-2</v>
      </c>
      <c r="BR76" s="60">
        <v>0.55700000000000005</v>
      </c>
      <c r="BS76" s="60">
        <v>3.8600000000000002E-2</v>
      </c>
      <c r="BT76" s="51">
        <v>8.6999999999999994E-3</v>
      </c>
      <c r="BU76" s="41">
        <v>8.9999999999999998E-4</v>
      </c>
      <c r="BV76" s="64">
        <v>19.899999999999999</v>
      </c>
      <c r="BW76" s="60">
        <v>0.79900000000000004</v>
      </c>
      <c r="BX76" s="54">
        <v>0.23499999999999999</v>
      </c>
      <c r="BY76" s="63">
        <v>7.81</v>
      </c>
      <c r="BZ76" s="63">
        <v>5.2400000000000005E-4</v>
      </c>
      <c r="CA76" s="63">
        <v>7.6500000000000003E-5</v>
      </c>
      <c r="CB76" s="64">
        <v>42.8</v>
      </c>
      <c r="CC76" s="64">
        <v>1.79</v>
      </c>
      <c r="CD76" s="61">
        <v>0.996</v>
      </c>
      <c r="CE76" s="61">
        <v>8.7599999999999997E-2</v>
      </c>
      <c r="CF76" s="51">
        <v>2.46E-2</v>
      </c>
      <c r="CG76" s="59">
        <v>1.57</v>
      </c>
      <c r="CH76" s="65" t="s">
        <v>309</v>
      </c>
      <c r="CI76" s="70" t="s">
        <v>310</v>
      </c>
      <c r="CJ76" s="69" t="s">
        <v>311</v>
      </c>
      <c r="CK76" s="65"/>
      <c r="CL76" s="71"/>
      <c r="CM76" s="65">
        <v>0.57679738217933696</v>
      </c>
      <c r="CN76" s="68">
        <v>5.2129196714333803E-2</v>
      </c>
      <c r="CO76" s="61">
        <v>6.4200000000000004E-3</v>
      </c>
      <c r="CP76" s="63">
        <v>3.3E-4</v>
      </c>
      <c r="CQ76" s="63" t="s">
        <v>313</v>
      </c>
      <c r="CR76" s="63"/>
      <c r="CS76" s="61" t="s">
        <v>307</v>
      </c>
      <c r="CT76" s="63"/>
      <c r="CU76" s="60">
        <v>1.39</v>
      </c>
      <c r="CV76" s="59">
        <v>0.114</v>
      </c>
      <c r="CW76" s="60"/>
      <c r="CX76" s="59"/>
      <c r="CY76" s="61" t="s">
        <v>313</v>
      </c>
      <c r="CZ76" s="63"/>
      <c r="DA76" s="65">
        <v>0.39034070353613715</v>
      </c>
      <c r="DB76" s="69">
        <v>1.0101229945885276E-2</v>
      </c>
      <c r="DC76" s="47">
        <v>9.6099999999999991E-2</v>
      </c>
      <c r="DD76" s="63">
        <v>5.1500000000000001E-3</v>
      </c>
      <c r="DE76" s="72">
        <v>1.24E-5</v>
      </c>
      <c r="DF76" s="72">
        <v>1.02E-6</v>
      </c>
      <c r="DG76" s="63" t="s">
        <v>301</v>
      </c>
      <c r="DH76" s="63"/>
      <c r="DI76" s="63">
        <v>4.7899999999999999E-4</v>
      </c>
      <c r="DJ76" s="63">
        <v>2.0699999999999998E-5</v>
      </c>
      <c r="DK76" s="63">
        <v>8.8499999999999996E-5</v>
      </c>
      <c r="DL76" s="63">
        <v>2.2800000000000002E-5</v>
      </c>
      <c r="DM76" s="63">
        <v>2.7100000000000002E-3</v>
      </c>
      <c r="DN76" s="63">
        <v>8.1000000000000004E-5</v>
      </c>
      <c r="DO76" s="45" t="s">
        <v>323</v>
      </c>
      <c r="DP76" s="45"/>
      <c r="DQ76" s="47">
        <v>2.63E-2</v>
      </c>
      <c r="DR76" s="73">
        <v>3.87</v>
      </c>
      <c r="DS76" s="45">
        <v>3.03</v>
      </c>
      <c r="DT76" s="45">
        <v>0.16</v>
      </c>
    </row>
    <row r="77" spans="1:124">
      <c r="A77" s="33" t="s">
        <v>296</v>
      </c>
      <c r="B77" s="39" t="s">
        <v>388</v>
      </c>
      <c r="C77" s="48" t="s">
        <v>264</v>
      </c>
      <c r="D77" s="39" t="s">
        <v>298</v>
      </c>
      <c r="E77" s="39" t="s">
        <v>299</v>
      </c>
      <c r="F77" s="35" t="s">
        <v>266</v>
      </c>
      <c r="G77" s="35" t="s">
        <v>46</v>
      </c>
      <c r="H77" s="39">
        <v>20</v>
      </c>
      <c r="I77" s="74" t="s">
        <v>270</v>
      </c>
      <c r="J77" s="39" t="s">
        <v>300</v>
      </c>
      <c r="K77" s="36">
        <v>7910304.1109999996</v>
      </c>
      <c r="L77" s="36">
        <v>585408.223</v>
      </c>
      <c r="M77" s="37">
        <v>71.2799530981071</v>
      </c>
      <c r="N77" s="37">
        <v>-156.61513299203301</v>
      </c>
      <c r="O77" s="38"/>
      <c r="P77" s="39"/>
      <c r="Q77" s="39">
        <v>3.7</v>
      </c>
      <c r="R77" s="38">
        <v>379.52807918006425</v>
      </c>
      <c r="S77" s="38"/>
      <c r="T77" s="38">
        <v>8.8336322749196139</v>
      </c>
      <c r="V77" s="38">
        <v>5.68</v>
      </c>
      <c r="W77" s="38">
        <v>7.1</v>
      </c>
      <c r="X77" s="38">
        <v>0.92</v>
      </c>
      <c r="Y77" s="38">
        <v>303.10000000000002</v>
      </c>
      <c r="Z77" s="59" t="s">
        <v>317</v>
      </c>
      <c r="AA77" s="59"/>
      <c r="AB77" s="60">
        <v>1.45</v>
      </c>
      <c r="AC77" s="59">
        <v>5.8200000000000002E-2</v>
      </c>
      <c r="AD77" s="61">
        <v>2.29E-2</v>
      </c>
      <c r="AE77" s="61">
        <v>1.1899999999999999E-3</v>
      </c>
      <c r="AF77" s="45">
        <v>0.13800000000000001</v>
      </c>
      <c r="AG77" s="59">
        <v>2.16E-3</v>
      </c>
      <c r="AH77" s="45">
        <v>2.9700000000000001E-4</v>
      </c>
      <c r="AI77" s="45">
        <v>3.5299999999999997E-5</v>
      </c>
      <c r="AJ77" s="59">
        <v>0.161</v>
      </c>
      <c r="AK77" s="59">
        <v>1.8100000000000002E-2</v>
      </c>
      <c r="AL77" s="59" t="s">
        <v>325</v>
      </c>
      <c r="AM77" s="63"/>
      <c r="AP77" s="64">
        <v>24.9</v>
      </c>
      <c r="AQ77" s="60">
        <v>0.65400000000000003</v>
      </c>
      <c r="AR77" s="63" t="s">
        <v>305</v>
      </c>
      <c r="AS77" s="63"/>
      <c r="AT77" s="63">
        <v>6.4200000000000004E-3</v>
      </c>
      <c r="AU77" s="63">
        <v>3.1500000000000001E-4</v>
      </c>
      <c r="AV77" s="65">
        <v>87.018919434366424</v>
      </c>
      <c r="AW77" s="66">
        <v>1.1340962167917652</v>
      </c>
      <c r="AX77" s="53">
        <v>3.3100000000000004E-2</v>
      </c>
      <c r="AY77" s="67">
        <v>9.1800000000000009E-4</v>
      </c>
      <c r="AZ77" s="43">
        <v>9.41E-3</v>
      </c>
      <c r="BA77" s="67">
        <v>1.22E-4</v>
      </c>
      <c r="BB77" s="61" t="s">
        <v>318</v>
      </c>
      <c r="BC77" s="67"/>
      <c r="BD77" s="45"/>
      <c r="BE77" s="63"/>
      <c r="BF77" s="60">
        <v>0.44</v>
      </c>
      <c r="BG77" s="60">
        <v>3.9300000000000002E-2</v>
      </c>
      <c r="BH77" s="60">
        <v>1.4</v>
      </c>
      <c r="BI77" s="60">
        <v>0.14399999999999999</v>
      </c>
      <c r="BJ77" s="64">
        <v>103</v>
      </c>
      <c r="BK77" s="61">
        <v>2.4500000000000002</v>
      </c>
      <c r="BL77" s="68">
        <v>2.1562948186345157E-3</v>
      </c>
      <c r="BM77" s="69">
        <v>7.9074356917408807E-3</v>
      </c>
      <c r="BN77" s="59" t="s">
        <v>301</v>
      </c>
      <c r="BO77" s="59"/>
      <c r="BP77" s="51">
        <v>1.36</v>
      </c>
      <c r="BQ77" s="59">
        <v>1.95E-2</v>
      </c>
      <c r="BR77" s="60">
        <v>2.38</v>
      </c>
      <c r="BS77" s="60">
        <v>6.1800000000000001E-2</v>
      </c>
      <c r="BT77" s="51">
        <v>1.3800000000000002E-2</v>
      </c>
      <c r="BU77" s="41">
        <v>4.0000000000000002E-4</v>
      </c>
      <c r="BV77" s="64">
        <v>24.3</v>
      </c>
      <c r="BW77" s="60">
        <v>0.84799999999999998</v>
      </c>
      <c r="BX77" s="54">
        <v>0.47</v>
      </c>
      <c r="BY77" s="63">
        <v>14.7</v>
      </c>
      <c r="BZ77" s="63">
        <v>2.0400000000000001E-3</v>
      </c>
      <c r="CA77" s="63">
        <v>1.55E-4</v>
      </c>
      <c r="CB77" s="64">
        <v>42.4</v>
      </c>
      <c r="CC77" s="64">
        <v>1.62</v>
      </c>
      <c r="CD77" s="61">
        <v>4.67</v>
      </c>
      <c r="CE77" s="61">
        <v>0.215</v>
      </c>
      <c r="CF77" s="51">
        <v>6.4500000000000002E-2</v>
      </c>
      <c r="CG77" s="59">
        <v>1.45</v>
      </c>
      <c r="CH77" s="65">
        <v>9.1054108421941171E-2</v>
      </c>
      <c r="CI77" s="69">
        <v>1.0542593126315447E-3</v>
      </c>
      <c r="CJ77" s="69">
        <v>2.056912309251651E-2</v>
      </c>
      <c r="CK77" s="65"/>
      <c r="CL77" s="65"/>
      <c r="CM77" s="65">
        <v>0.36991010970069299</v>
      </c>
      <c r="CN77" s="68">
        <v>3.802656313121703E-2</v>
      </c>
      <c r="CO77" s="61">
        <v>1.8600000000000001E-3</v>
      </c>
      <c r="CP77" s="63">
        <v>1.5099999999999998E-4</v>
      </c>
      <c r="CQ77" s="63">
        <v>2.2700000000000002E-4</v>
      </c>
      <c r="CR77" s="63">
        <v>5.8199999999999998E-5</v>
      </c>
      <c r="CS77" s="61">
        <v>5.7599999999999995E-3</v>
      </c>
      <c r="CT77" s="63">
        <v>1.2800000000000001E-3</v>
      </c>
      <c r="CU77" s="60">
        <v>6.94</v>
      </c>
      <c r="CV77" s="59">
        <v>0.54</v>
      </c>
      <c r="CW77" s="60"/>
      <c r="CX77" s="59"/>
      <c r="CY77" s="61" t="s">
        <v>313</v>
      </c>
      <c r="CZ77" s="63"/>
      <c r="DA77" s="65">
        <v>0.88035836158422487</v>
      </c>
      <c r="DB77" s="69">
        <v>1.4678847538359982E-2</v>
      </c>
      <c r="DC77" s="47">
        <v>0.126</v>
      </c>
      <c r="DD77" s="63">
        <v>5.7599999999999995E-3</v>
      </c>
      <c r="DE77" s="72">
        <v>4.1199999999999999E-5</v>
      </c>
      <c r="DF77" s="72">
        <v>1.73E-6</v>
      </c>
      <c r="DG77" s="63" t="s">
        <v>313</v>
      </c>
      <c r="DH77" s="63"/>
      <c r="DI77" s="63">
        <v>2.3799999999999997E-3</v>
      </c>
      <c r="DJ77" s="63">
        <v>1E-4</v>
      </c>
      <c r="DK77" s="63">
        <v>6.4500000000000007E-4</v>
      </c>
      <c r="DL77" s="63">
        <v>3.8000000000000002E-5</v>
      </c>
      <c r="DM77" s="63">
        <v>3.39E-2</v>
      </c>
      <c r="DN77" s="63">
        <v>8.1799999999999993E-4</v>
      </c>
      <c r="DO77" s="45">
        <v>0.71399999999999997</v>
      </c>
      <c r="DP77" s="45">
        <v>7.9000000000000001E-2</v>
      </c>
      <c r="DQ77" s="47">
        <v>4.0899999999999999E-2</v>
      </c>
      <c r="DR77" s="73">
        <v>3.37</v>
      </c>
      <c r="DS77" s="45">
        <v>12.3</v>
      </c>
      <c r="DT77" s="45">
        <v>0.621</v>
      </c>
    </row>
    <row r="78" spans="1:124">
      <c r="A78" s="33" t="s">
        <v>296</v>
      </c>
      <c r="B78" s="39" t="s">
        <v>389</v>
      </c>
      <c r="C78" s="48" t="s">
        <v>264</v>
      </c>
      <c r="D78" s="39" t="s">
        <v>298</v>
      </c>
      <c r="E78" s="39" t="s">
        <v>299</v>
      </c>
      <c r="F78" s="35" t="s">
        <v>266</v>
      </c>
      <c r="G78" s="35" t="s">
        <v>46</v>
      </c>
      <c r="H78" s="39">
        <v>10</v>
      </c>
      <c r="I78" s="33" t="s">
        <v>316</v>
      </c>
      <c r="J78" s="39" t="s">
        <v>300</v>
      </c>
      <c r="K78" s="36">
        <v>7910303.5949999997</v>
      </c>
      <c r="L78" s="36">
        <v>585409.71600000001</v>
      </c>
      <c r="M78" s="37">
        <v>71.279947948128495</v>
      </c>
      <c r="N78" s="37">
        <v>-156.615091916144</v>
      </c>
      <c r="O78" s="38">
        <v>4.8650000000000002</v>
      </c>
      <c r="P78" s="39">
        <v>33</v>
      </c>
      <c r="Q78" s="39">
        <v>5</v>
      </c>
      <c r="R78" s="38">
        <v>124.26311349382965</v>
      </c>
      <c r="S78" s="38"/>
      <c r="T78" s="38">
        <v>2.8512057293141817</v>
      </c>
      <c r="V78" s="38">
        <v>5.59</v>
      </c>
      <c r="W78" s="38">
        <v>35.9</v>
      </c>
      <c r="X78" s="38">
        <v>4.5599999999999996</v>
      </c>
      <c r="Y78" s="38">
        <v>218.8</v>
      </c>
      <c r="Z78" s="59">
        <v>4.5199999999999997E-2</v>
      </c>
      <c r="AA78" s="59">
        <v>8.5599999999999999E-3</v>
      </c>
      <c r="AB78" s="60">
        <v>0.314</v>
      </c>
      <c r="AC78" s="59">
        <v>1.04E-2</v>
      </c>
      <c r="AD78" s="61">
        <v>4.9000000000000007E-3</v>
      </c>
      <c r="AE78" s="61">
        <v>2.8899999999999998E-4</v>
      </c>
      <c r="AF78" s="45">
        <v>4.9100000000000005E-2</v>
      </c>
      <c r="AG78" s="59">
        <v>1.2700000000000001E-3</v>
      </c>
      <c r="AH78" s="62" t="s">
        <v>302</v>
      </c>
      <c r="AI78" s="62"/>
      <c r="AJ78" s="59">
        <v>9.5799999999999996E-2</v>
      </c>
      <c r="AK78" s="59">
        <v>1.37E-2</v>
      </c>
      <c r="AL78" s="51">
        <v>6.4700000000000001E-3</v>
      </c>
      <c r="AM78" s="63">
        <v>5.0699999999999996E-4</v>
      </c>
      <c r="AP78" s="64">
        <v>9.73</v>
      </c>
      <c r="AQ78" s="60">
        <v>0.11600000000000001</v>
      </c>
      <c r="AR78" s="63" t="s">
        <v>305</v>
      </c>
      <c r="AS78" s="63"/>
      <c r="AT78" s="63">
        <v>9.3300000000000002E-4</v>
      </c>
      <c r="AU78" s="63">
        <v>5.5399999999999998E-5</v>
      </c>
      <c r="AV78" s="65">
        <v>76.466114405175972</v>
      </c>
      <c r="AW78" s="66">
        <v>0.28131406791988278</v>
      </c>
      <c r="AX78" s="53">
        <v>1.4E-2</v>
      </c>
      <c r="AY78" s="67">
        <v>5.6399999999999994E-4</v>
      </c>
      <c r="AZ78" s="43">
        <v>1.83E-3</v>
      </c>
      <c r="BA78" s="67">
        <v>1.01E-4</v>
      </c>
      <c r="BB78" s="61" t="s">
        <v>306</v>
      </c>
      <c r="BC78" s="67"/>
      <c r="BD78" s="45"/>
      <c r="BE78" s="63"/>
      <c r="BF78" s="60">
        <v>6.4299999999999996E-2</v>
      </c>
      <c r="BG78" s="60">
        <v>1.2E-2</v>
      </c>
      <c r="BH78" s="60" t="s">
        <v>325</v>
      </c>
      <c r="BI78" s="60"/>
      <c r="BJ78" s="64">
        <v>13.7</v>
      </c>
      <c r="BK78" s="61">
        <v>0.11899999999999999</v>
      </c>
      <c r="BL78" s="68">
        <v>1.9479591281206176E-3</v>
      </c>
      <c r="BM78" s="69">
        <v>5.3548345511543092E-4</v>
      </c>
      <c r="BN78" s="59" t="s">
        <v>301</v>
      </c>
      <c r="BO78" s="59"/>
      <c r="BP78" s="51">
        <v>1.63</v>
      </c>
      <c r="BQ78" s="59">
        <v>3.7399999999999996E-2</v>
      </c>
      <c r="BR78" s="60">
        <v>0.35</v>
      </c>
      <c r="BS78" s="60">
        <v>1.2999999999999999E-2</v>
      </c>
      <c r="BT78" s="51">
        <v>6.4099999999999999E-3</v>
      </c>
      <c r="BU78" s="41">
        <v>4.0000000000000002E-4</v>
      </c>
      <c r="BV78" s="64">
        <v>12.6</v>
      </c>
      <c r="BW78" s="60">
        <v>0.38800000000000001</v>
      </c>
      <c r="BX78" s="54">
        <v>0.17699999999999999</v>
      </c>
      <c r="BY78" s="63">
        <v>4.0999999999999996</v>
      </c>
      <c r="BZ78" s="63">
        <v>5.6299999999999992E-4</v>
      </c>
      <c r="CA78" s="63">
        <v>1.34E-4</v>
      </c>
      <c r="CB78" s="64">
        <v>35.6</v>
      </c>
      <c r="CC78" s="64">
        <v>0.98199999999999998</v>
      </c>
      <c r="CD78" s="61">
        <v>0.745</v>
      </c>
      <c r="CE78" s="61">
        <v>5.79E-2</v>
      </c>
      <c r="CF78" s="51">
        <v>2.8399999999999998E-2</v>
      </c>
      <c r="CG78" s="59">
        <v>1.66</v>
      </c>
      <c r="CH78" s="65">
        <v>0.10448861206130428</v>
      </c>
      <c r="CI78" s="69">
        <v>6.5472373217874465E-3</v>
      </c>
      <c r="CJ78" s="69">
        <v>2.3603977464648634E-2</v>
      </c>
      <c r="CK78" s="65"/>
      <c r="CL78" s="65"/>
      <c r="CM78" s="65" t="s">
        <v>312</v>
      </c>
      <c r="CN78" s="76" t="s">
        <v>310</v>
      </c>
      <c r="CO78" s="61">
        <v>3.5400000000000002E-3</v>
      </c>
      <c r="CP78" s="63">
        <v>1.36E-4</v>
      </c>
      <c r="CQ78" s="63" t="s">
        <v>313</v>
      </c>
      <c r="CR78" s="63"/>
      <c r="CS78" s="61" t="s">
        <v>307</v>
      </c>
      <c r="CT78" s="63"/>
      <c r="CU78" s="60">
        <v>1.19</v>
      </c>
      <c r="CV78" s="59">
        <v>3.3700000000000001E-2</v>
      </c>
      <c r="CW78" s="60"/>
      <c r="CX78" s="59"/>
      <c r="CY78" s="61">
        <v>2.9999999999999997E-4</v>
      </c>
      <c r="CZ78" s="63">
        <v>2.97E-5</v>
      </c>
      <c r="DA78" s="65">
        <v>0.49792703592786403</v>
      </c>
      <c r="DB78" s="69">
        <v>2.5670551163041861E-2</v>
      </c>
      <c r="DC78" s="47">
        <v>6.0700000000000004E-2</v>
      </c>
      <c r="DD78" s="63">
        <v>1.5900000000000001E-3</v>
      </c>
      <c r="DE78" s="72">
        <v>8.7899999999999989E-6</v>
      </c>
      <c r="DF78" s="72">
        <v>1.0300000000000001E-6</v>
      </c>
      <c r="DG78" s="63" t="s">
        <v>313</v>
      </c>
      <c r="DH78" s="63"/>
      <c r="DI78" s="63">
        <v>2.8599999999999996E-4</v>
      </c>
      <c r="DJ78" s="63">
        <v>1.9000000000000001E-5</v>
      </c>
      <c r="DK78" s="63">
        <v>7.0599999999999995E-5</v>
      </c>
      <c r="DL78" s="63">
        <v>1.47E-5</v>
      </c>
      <c r="DM78" s="63">
        <v>2.4500000000000004E-3</v>
      </c>
      <c r="DN78" s="63">
        <v>2.2600000000000002E-4</v>
      </c>
      <c r="DO78" s="45">
        <v>0.10199999999999999</v>
      </c>
      <c r="DP78" s="45">
        <v>1.3299999999999999E-2</v>
      </c>
      <c r="DQ78" s="47">
        <v>4.0799999999999996E-2</v>
      </c>
      <c r="DR78" s="73">
        <v>3.7</v>
      </c>
      <c r="DS78" s="45">
        <v>2.0699999999999998</v>
      </c>
      <c r="DT78" s="45">
        <v>5.16E-2</v>
      </c>
    </row>
    <row r="79" spans="1:124">
      <c r="A79" s="33" t="s">
        <v>296</v>
      </c>
      <c r="B79" s="39" t="s">
        <v>390</v>
      </c>
      <c r="C79" s="48" t="s">
        <v>264</v>
      </c>
      <c r="D79" s="39" t="s">
        <v>298</v>
      </c>
      <c r="E79" s="39" t="s">
        <v>299</v>
      </c>
      <c r="F79" s="35" t="s">
        <v>266</v>
      </c>
      <c r="G79" s="35" t="s">
        <v>46</v>
      </c>
      <c r="H79" s="39">
        <v>20</v>
      </c>
      <c r="I79" s="74" t="s">
        <v>270</v>
      </c>
      <c r="J79" s="39" t="s">
        <v>300</v>
      </c>
      <c r="K79" s="36">
        <v>7910303.5949999997</v>
      </c>
      <c r="L79" s="36">
        <v>585409.71600000001</v>
      </c>
      <c r="M79" s="37">
        <v>71.279947948128495</v>
      </c>
      <c r="N79" s="37">
        <v>-156.615091916144</v>
      </c>
      <c r="O79" s="38"/>
      <c r="P79" s="39"/>
      <c r="Q79" s="39">
        <v>4.4000000000000004</v>
      </c>
      <c r="R79" s="38">
        <v>259.91872210526316</v>
      </c>
      <c r="S79" s="38"/>
      <c r="T79" s="38">
        <v>7.214941094736842</v>
      </c>
      <c r="V79" s="38">
        <v>5.45</v>
      </c>
      <c r="W79" s="38">
        <v>16.7</v>
      </c>
      <c r="X79" s="38">
        <v>2.14</v>
      </c>
      <c r="Y79" s="38">
        <v>140</v>
      </c>
      <c r="Z79" s="59">
        <v>5.9400000000000001E-2</v>
      </c>
      <c r="AA79" s="59">
        <v>1.4E-2</v>
      </c>
      <c r="AB79" s="60">
        <v>0.93300000000000005</v>
      </c>
      <c r="AC79" s="59">
        <v>6.83E-2</v>
      </c>
      <c r="AD79" s="61">
        <v>1.41E-2</v>
      </c>
      <c r="AE79" s="61">
        <v>1.1299999999999999E-3</v>
      </c>
      <c r="AF79" s="45">
        <v>7.2599999999999998E-2</v>
      </c>
      <c r="AG79" s="59">
        <v>5.8499999999999993E-3</v>
      </c>
      <c r="AH79" s="62" t="s">
        <v>302</v>
      </c>
      <c r="AI79" s="62"/>
      <c r="AJ79" s="59">
        <v>5.9799999999999999E-2</v>
      </c>
      <c r="AK79" s="59">
        <v>1.41E-2</v>
      </c>
      <c r="AL79" s="59" t="s">
        <v>336</v>
      </c>
      <c r="AM79" s="63"/>
      <c r="AP79" s="64">
        <v>15.9</v>
      </c>
      <c r="AQ79" s="60">
        <v>0.33900000000000002</v>
      </c>
      <c r="AR79" s="63" t="s">
        <v>305</v>
      </c>
      <c r="AS79" s="63"/>
      <c r="AT79" s="63">
        <v>2.1199999999999999E-3</v>
      </c>
      <c r="AU79" s="63">
        <v>1.1700000000000001E-4</v>
      </c>
      <c r="AV79" s="65">
        <v>91.309214151424371</v>
      </c>
      <c r="AW79" s="66">
        <v>0.64319006173324722</v>
      </c>
      <c r="AX79" s="53">
        <v>1.3699999999999999E-2</v>
      </c>
      <c r="AY79" s="67">
        <v>9.8299999999999993E-4</v>
      </c>
      <c r="AZ79" s="43">
        <v>3.9900000000000005E-3</v>
      </c>
      <c r="BA79" s="67">
        <v>6.2500000000000001E-5</v>
      </c>
      <c r="BB79" s="61" t="s">
        <v>318</v>
      </c>
      <c r="BC79" s="67"/>
      <c r="BD79" s="45"/>
      <c r="BE79" s="63"/>
      <c r="BF79" s="60">
        <v>0.14399999999999999</v>
      </c>
      <c r="BG79" s="60">
        <v>2.47E-2</v>
      </c>
      <c r="BH79" s="60">
        <v>0.47099999999999997</v>
      </c>
      <c r="BI79" s="60">
        <v>7.6799999999999993E-2</v>
      </c>
      <c r="BJ79" s="64">
        <v>50.9</v>
      </c>
      <c r="BK79" s="61">
        <v>0.99099999999999999</v>
      </c>
      <c r="BL79" s="68"/>
      <c r="BM79" s="70"/>
      <c r="BN79" s="59" t="s">
        <v>301</v>
      </c>
      <c r="BO79" s="59"/>
      <c r="BP79" s="51">
        <v>0.33700000000000002</v>
      </c>
      <c r="BQ79" s="59">
        <v>5.7000000000000002E-3</v>
      </c>
      <c r="BR79" s="60">
        <v>0.79800000000000004</v>
      </c>
      <c r="BS79" s="60">
        <v>4.3099999999999999E-2</v>
      </c>
      <c r="BT79" s="51">
        <v>9.1800000000000007E-3</v>
      </c>
      <c r="BU79" s="41">
        <v>1.2999999999999999E-3</v>
      </c>
      <c r="BV79" s="64">
        <v>18.3</v>
      </c>
      <c r="BW79" s="60">
        <v>1.24</v>
      </c>
      <c r="BX79" s="54">
        <v>0.159</v>
      </c>
      <c r="BY79" s="63">
        <v>2.62</v>
      </c>
      <c r="BZ79" s="63" t="s">
        <v>308</v>
      </c>
      <c r="CA79" s="63"/>
      <c r="CB79" s="64">
        <v>44</v>
      </c>
      <c r="CC79" s="64">
        <v>2.95</v>
      </c>
      <c r="CD79" s="61">
        <v>1.52</v>
      </c>
      <c r="CE79" s="61">
        <v>0.10100000000000001</v>
      </c>
      <c r="CF79" s="51">
        <v>2.64E-2</v>
      </c>
      <c r="CG79" s="59">
        <v>1.76</v>
      </c>
      <c r="CH79" s="65">
        <v>8.1574921665035993E-2</v>
      </c>
      <c r="CI79" s="69">
        <v>4.888053568118225E-3</v>
      </c>
      <c r="CJ79" s="69">
        <v>1.842777480413163E-2</v>
      </c>
      <c r="CK79" s="65"/>
      <c r="CL79" s="65"/>
      <c r="CM79" s="65">
        <v>0.19094097417677641</v>
      </c>
      <c r="CN79" s="68">
        <v>4.0742216809707847E-2</v>
      </c>
      <c r="CO79" s="61">
        <v>1.17E-3</v>
      </c>
      <c r="CP79" s="63">
        <v>7.5199999999999998E-5</v>
      </c>
      <c r="CQ79" s="63">
        <v>5.4700000000000007E-4</v>
      </c>
      <c r="CR79" s="63">
        <v>8.2299999999999995E-5</v>
      </c>
      <c r="CS79" s="61" t="s">
        <v>307</v>
      </c>
      <c r="CT79" s="63"/>
      <c r="CU79" s="60">
        <v>4.57</v>
      </c>
      <c r="CV79" s="59">
        <v>0.35899999999999999</v>
      </c>
      <c r="CW79" s="60"/>
      <c r="CX79" s="59"/>
      <c r="CY79" s="61">
        <v>2.2800000000000001E-4</v>
      </c>
      <c r="CZ79" s="63">
        <v>3.2800000000000004E-5</v>
      </c>
      <c r="DA79" s="65">
        <v>0.52149092376504635</v>
      </c>
      <c r="DB79" s="69">
        <v>2.1586719153607329E-2</v>
      </c>
      <c r="DC79" s="47">
        <v>0.111</v>
      </c>
      <c r="DD79" s="63">
        <v>6.7099999999999998E-3</v>
      </c>
      <c r="DE79" s="72">
        <v>2.5600000000000002E-5</v>
      </c>
      <c r="DF79" s="72">
        <v>1.22E-6</v>
      </c>
      <c r="DG79" s="63" t="s">
        <v>313</v>
      </c>
      <c r="DH79" s="63"/>
      <c r="DI79" s="63">
        <v>9.3400000000000004E-4</v>
      </c>
      <c r="DJ79" s="63">
        <v>3.5599999999999998E-5</v>
      </c>
      <c r="DK79" s="63">
        <v>1.3800000000000002E-4</v>
      </c>
      <c r="DL79" s="63">
        <v>1.1E-5</v>
      </c>
      <c r="DM79" s="63">
        <v>6.7099999999999998E-3</v>
      </c>
      <c r="DN79" s="63">
        <v>1.2400000000000001E-4</v>
      </c>
      <c r="DO79" s="45">
        <v>0.224</v>
      </c>
      <c r="DP79" s="45">
        <v>4.0899999999999999E-2</v>
      </c>
      <c r="DQ79" s="47">
        <v>1.7600000000000001E-2</v>
      </c>
      <c r="DR79" s="73">
        <v>1.85</v>
      </c>
      <c r="DS79" s="45">
        <v>5.43</v>
      </c>
      <c r="DT79" s="45">
        <v>0.22800000000000001</v>
      </c>
    </row>
    <row r="80" spans="1:124">
      <c r="A80" s="33" t="s">
        <v>296</v>
      </c>
      <c r="B80" s="39" t="s">
        <v>391</v>
      </c>
      <c r="C80" s="48" t="s">
        <v>264</v>
      </c>
      <c r="D80" s="39" t="s">
        <v>298</v>
      </c>
      <c r="E80" s="39" t="s">
        <v>299</v>
      </c>
      <c r="F80" s="35" t="s">
        <v>266</v>
      </c>
      <c r="G80" s="35" t="s">
        <v>46</v>
      </c>
      <c r="H80" s="39">
        <v>10</v>
      </c>
      <c r="I80" s="33" t="s">
        <v>316</v>
      </c>
      <c r="J80" s="39" t="s">
        <v>300</v>
      </c>
      <c r="K80" s="36">
        <v>7910302.9689999996</v>
      </c>
      <c r="L80" s="36">
        <v>585411.52300000004</v>
      </c>
      <c r="M80" s="37">
        <v>71.279941701784907</v>
      </c>
      <c r="N80" s="37">
        <v>-156.615042203043</v>
      </c>
      <c r="O80" s="38">
        <v>4.8769999999999998</v>
      </c>
      <c r="P80" s="39">
        <v>30</v>
      </c>
      <c r="Q80" s="39">
        <v>4.9000000000000004</v>
      </c>
      <c r="R80" s="38">
        <v>144.38958535606821</v>
      </c>
      <c r="S80" s="38"/>
      <c r="T80" s="38">
        <v>2.4586920000000001</v>
      </c>
      <c r="V80" s="38">
        <v>5.45</v>
      </c>
      <c r="W80" s="38">
        <v>10.4</v>
      </c>
      <c r="X80" s="38">
        <v>1.31</v>
      </c>
      <c r="Y80" s="38">
        <v>203.3</v>
      </c>
      <c r="Z80" s="59" t="s">
        <v>317</v>
      </c>
      <c r="AA80" s="59"/>
      <c r="AB80" s="60">
        <v>0.36899999999999999</v>
      </c>
      <c r="AC80" s="59">
        <v>2.0300000000000002E-2</v>
      </c>
      <c r="AD80" s="61">
        <v>6.3200000000000001E-3</v>
      </c>
      <c r="AE80" s="61">
        <v>8.1699999999999991E-4</v>
      </c>
      <c r="AF80" s="45">
        <v>3.9799999999999995E-2</v>
      </c>
      <c r="AG80" s="59">
        <v>1.23E-3</v>
      </c>
      <c r="AH80" s="62" t="s">
        <v>302</v>
      </c>
      <c r="AI80" s="62"/>
      <c r="AJ80" s="59">
        <v>2.2200000000000001E-2</v>
      </c>
      <c r="AK80" s="59">
        <v>3.5100000000000001E-3</v>
      </c>
      <c r="AL80" s="51">
        <v>2.6900000000000001E-3</v>
      </c>
      <c r="AM80" s="63">
        <v>3.7399999999999998E-4</v>
      </c>
      <c r="AP80" s="64">
        <v>9.85</v>
      </c>
      <c r="AQ80" s="60">
        <v>0.2</v>
      </c>
      <c r="AR80" s="63" t="s">
        <v>305</v>
      </c>
      <c r="AS80" s="63"/>
      <c r="AT80" s="63">
        <v>5.3200000000000003E-4</v>
      </c>
      <c r="AU80" s="63">
        <v>3.4099999999999995E-5</v>
      </c>
      <c r="AV80" s="65">
        <v>70.366331497364428</v>
      </c>
      <c r="AW80" s="66">
        <v>0.53783857515039524</v>
      </c>
      <c r="AX80" s="53">
        <v>6.1900000000000002E-3</v>
      </c>
      <c r="AY80" s="67">
        <v>2.32E-4</v>
      </c>
      <c r="AZ80" s="43">
        <v>1.73E-3</v>
      </c>
      <c r="BA80" s="67">
        <v>4.6499999999999999E-5</v>
      </c>
      <c r="BB80" s="61" t="s">
        <v>318</v>
      </c>
      <c r="BC80" s="67"/>
      <c r="BD80" s="45"/>
      <c r="BE80" s="63"/>
      <c r="BF80" s="60" t="s">
        <v>307</v>
      </c>
      <c r="BG80" s="60"/>
      <c r="BH80" s="60">
        <v>0.11600000000000001</v>
      </c>
      <c r="BI80" s="60">
        <v>2.4E-2</v>
      </c>
      <c r="BJ80" s="64">
        <v>16</v>
      </c>
      <c r="BK80" s="61">
        <v>0.48199999999999998</v>
      </c>
      <c r="BL80" s="68">
        <v>1.9115931177914657E-3</v>
      </c>
      <c r="BM80" s="69">
        <v>1.5901816580943151E-3</v>
      </c>
      <c r="BN80" s="59" t="s">
        <v>301</v>
      </c>
      <c r="BO80" s="59"/>
      <c r="BP80" s="51">
        <v>0.157</v>
      </c>
      <c r="BQ80" s="59">
        <v>3.64E-3</v>
      </c>
      <c r="BR80" s="60">
        <v>0.20399999999999999</v>
      </c>
      <c r="BS80" s="60">
        <v>1.4999999999999999E-2</v>
      </c>
      <c r="BT80" s="51">
        <v>6.8600000000000006E-3</v>
      </c>
      <c r="BU80" s="41">
        <v>6.9999999999999999E-4</v>
      </c>
      <c r="BV80" s="64">
        <v>12.1</v>
      </c>
      <c r="BW80" s="60">
        <v>0.54</v>
      </c>
      <c r="BX80" s="54">
        <v>0.115</v>
      </c>
      <c r="BY80" s="63">
        <v>2.1800000000000002</v>
      </c>
      <c r="BZ80" s="63">
        <v>9.5199999999999994E-4</v>
      </c>
      <c r="CA80" s="63">
        <v>1.21E-4</v>
      </c>
      <c r="CB80" s="64">
        <v>34.700000000000003</v>
      </c>
      <c r="CC80" s="64">
        <v>0.92300000000000004</v>
      </c>
      <c r="CD80" s="61">
        <v>0.45900000000000002</v>
      </c>
      <c r="CE80" s="61">
        <v>5.2200000000000003E-2</v>
      </c>
      <c r="CF80" s="51">
        <v>1.12E-2</v>
      </c>
      <c r="CG80" s="59">
        <v>0.33600000000000002</v>
      </c>
      <c r="CH80" s="65">
        <v>9.529102011425028E-2</v>
      </c>
      <c r="CI80" s="69">
        <v>3.475879510119716E-4</v>
      </c>
      <c r="CJ80" s="69">
        <v>2.1526241443809137E-2</v>
      </c>
      <c r="CK80" s="65"/>
      <c r="CL80" s="65"/>
      <c r="CM80" s="65" t="s">
        <v>312</v>
      </c>
      <c r="CN80" s="76" t="s">
        <v>310</v>
      </c>
      <c r="CO80" s="61">
        <v>6.2799999999999998E-4</v>
      </c>
      <c r="CP80" s="63">
        <v>5.02E-5</v>
      </c>
      <c r="CQ80" s="63" t="s">
        <v>313</v>
      </c>
      <c r="CR80" s="63"/>
      <c r="CS80" s="61" t="s">
        <v>307</v>
      </c>
      <c r="CT80" s="63"/>
      <c r="CU80" s="60">
        <v>2.2999999999999998</v>
      </c>
      <c r="CV80" s="59">
        <v>0.221</v>
      </c>
      <c r="CW80" s="60"/>
      <c r="CX80" s="59"/>
      <c r="CY80" s="61" t="s">
        <v>313</v>
      </c>
      <c r="CZ80" s="63"/>
      <c r="DA80" s="65">
        <v>0.55175820506837869</v>
      </c>
      <c r="DB80" s="69">
        <v>2.2299459186334802E-2</v>
      </c>
      <c r="DC80" s="47">
        <v>6.4700000000000008E-2</v>
      </c>
      <c r="DD80" s="63">
        <v>3.1800000000000001E-3</v>
      </c>
      <c r="DE80" s="72">
        <v>8.7299999999999994E-6</v>
      </c>
      <c r="DF80" s="72">
        <v>4.4700000000000002E-7</v>
      </c>
      <c r="DG80" s="63" t="s">
        <v>313</v>
      </c>
      <c r="DH80" s="63"/>
      <c r="DI80" s="63">
        <v>2.4600000000000002E-4</v>
      </c>
      <c r="DJ80" s="63">
        <v>2.9200000000000002E-5</v>
      </c>
      <c r="DK80" s="63">
        <v>3.4500000000000005E-5</v>
      </c>
      <c r="DL80" s="63">
        <v>8.1699999999999997E-6</v>
      </c>
      <c r="DM80" s="63">
        <v>1.8600000000000001E-3</v>
      </c>
      <c r="DN80" s="63">
        <v>9.2600000000000001E-5</v>
      </c>
      <c r="DO80" s="45" t="s">
        <v>314</v>
      </c>
      <c r="DP80" s="45"/>
      <c r="DQ80" s="47"/>
      <c r="DR80" s="73"/>
      <c r="DS80" s="45">
        <v>1.93</v>
      </c>
      <c r="DT80" s="45">
        <v>3.7400000000000003E-2</v>
      </c>
    </row>
    <row r="81" spans="1:124">
      <c r="A81" s="33" t="s">
        <v>296</v>
      </c>
      <c r="B81" s="39" t="s">
        <v>392</v>
      </c>
      <c r="C81" s="48" t="s">
        <v>264</v>
      </c>
      <c r="D81" s="39" t="s">
        <v>298</v>
      </c>
      <c r="E81" s="39" t="s">
        <v>299</v>
      </c>
      <c r="F81" s="35" t="s">
        <v>266</v>
      </c>
      <c r="G81" s="35" t="s">
        <v>46</v>
      </c>
      <c r="H81" s="39">
        <v>20</v>
      </c>
      <c r="I81" s="74" t="s">
        <v>270</v>
      </c>
      <c r="J81" s="39" t="s">
        <v>300</v>
      </c>
      <c r="K81" s="36">
        <v>7910302.9689999996</v>
      </c>
      <c r="L81" s="36">
        <v>585411.52300000004</v>
      </c>
      <c r="M81" s="37">
        <v>71.279941701784907</v>
      </c>
      <c r="N81" s="37">
        <v>-156.615042203043</v>
      </c>
      <c r="O81" s="38"/>
      <c r="P81" s="39"/>
      <c r="Q81" s="39">
        <v>4.0999999999999996</v>
      </c>
      <c r="R81" s="38">
        <v>191.93644667201281</v>
      </c>
      <c r="S81" s="38"/>
      <c r="T81" s="38">
        <v>7.7812072975140332</v>
      </c>
      <c r="V81" s="38">
        <v>5.44</v>
      </c>
      <c r="W81" s="38">
        <v>9.3000000000000007</v>
      </c>
      <c r="X81" s="38">
        <v>1.2</v>
      </c>
      <c r="Y81" s="38">
        <v>225.3</v>
      </c>
      <c r="Z81" s="59" t="s">
        <v>301</v>
      </c>
      <c r="AA81" s="59"/>
      <c r="AB81" s="60">
        <v>0.876</v>
      </c>
      <c r="AC81" s="59">
        <v>1.9399999999999997E-2</v>
      </c>
      <c r="AD81" s="61">
        <v>8.94E-3</v>
      </c>
      <c r="AE81" s="61">
        <v>4.4700000000000002E-4</v>
      </c>
      <c r="AF81" s="45">
        <v>6.3799999999999996E-2</v>
      </c>
      <c r="AG81" s="59">
        <v>2.0600000000000002E-3</v>
      </c>
      <c r="AH81" s="62" t="s">
        <v>302</v>
      </c>
      <c r="AI81" s="62"/>
      <c r="AJ81" s="59">
        <v>5.1400000000000001E-2</v>
      </c>
      <c r="AK81" s="59">
        <v>1.04E-2</v>
      </c>
      <c r="AL81" s="59" t="s">
        <v>336</v>
      </c>
      <c r="AM81" s="63"/>
      <c r="AP81" s="64">
        <v>13.5</v>
      </c>
      <c r="AQ81" s="60">
        <v>0.34899999999999998</v>
      </c>
      <c r="AR81" s="63" t="s">
        <v>305</v>
      </c>
      <c r="AS81" s="63"/>
      <c r="AT81" s="63">
        <v>1.4399999999999999E-3</v>
      </c>
      <c r="AU81" s="63">
        <v>7.4300000000000004E-5</v>
      </c>
      <c r="AV81" s="65">
        <v>71.784345093368628</v>
      </c>
      <c r="AW81" s="66">
        <v>0.49870645184637125</v>
      </c>
      <c r="AX81" s="53">
        <v>8.5699999999999995E-3</v>
      </c>
      <c r="AY81" s="67">
        <v>3.5399999999999999E-4</v>
      </c>
      <c r="AZ81" s="43">
        <v>2.7699999999999999E-3</v>
      </c>
      <c r="BA81" s="67">
        <v>8.5400000000000002E-5</v>
      </c>
      <c r="BB81" s="61">
        <v>2.0299999999999997E-3</v>
      </c>
      <c r="BC81" s="67">
        <v>8.599999999999999E-5</v>
      </c>
      <c r="BD81" s="45"/>
      <c r="BE81" s="63"/>
      <c r="BF81" s="60">
        <v>9.7199999999999995E-2</v>
      </c>
      <c r="BG81" s="60">
        <v>2.2800000000000001E-2</v>
      </c>
      <c r="BH81" s="60">
        <v>0.28000000000000003</v>
      </c>
      <c r="BI81" s="60">
        <v>4.1500000000000002E-2</v>
      </c>
      <c r="BJ81" s="64">
        <v>30.9</v>
      </c>
      <c r="BK81" s="61">
        <v>0.40200000000000002</v>
      </c>
      <c r="BL81" s="68">
        <v>1.8831583162133075E-3</v>
      </c>
      <c r="BM81" s="69">
        <v>2.733850163126362E-4</v>
      </c>
      <c r="BN81" s="59" t="s">
        <v>301</v>
      </c>
      <c r="BO81" s="59"/>
      <c r="BP81" s="51">
        <v>0.108</v>
      </c>
      <c r="BQ81" s="59">
        <v>2.0800000000000003E-3</v>
      </c>
      <c r="BR81" s="60">
        <v>0.55300000000000005</v>
      </c>
      <c r="BS81" s="60">
        <v>3.4799999999999998E-2</v>
      </c>
      <c r="BT81" s="51">
        <v>7.3000000000000001E-3</v>
      </c>
      <c r="BU81" s="41">
        <v>8.0000000000000004E-4</v>
      </c>
      <c r="BV81" s="64">
        <v>15.2</v>
      </c>
      <c r="BW81" s="60">
        <v>0.152</v>
      </c>
      <c r="BX81" s="54">
        <v>9.7900000000000001E-2</v>
      </c>
      <c r="BY81" s="63">
        <v>1.97</v>
      </c>
      <c r="BZ81" s="63">
        <v>5.1699999999999999E-4</v>
      </c>
      <c r="CA81" s="63">
        <v>3.7900000000000006E-5</v>
      </c>
      <c r="CB81" s="64">
        <v>38.299999999999997</v>
      </c>
      <c r="CC81" s="64">
        <v>1.96</v>
      </c>
      <c r="CD81" s="61">
        <v>1</v>
      </c>
      <c r="CE81" s="61">
        <v>0.13200000000000001</v>
      </c>
      <c r="CF81" s="51">
        <v>2.0500000000000001E-2</v>
      </c>
      <c r="CG81" s="59">
        <v>0.94899999999999995</v>
      </c>
      <c r="CH81" s="65">
        <v>9.6203420957804597E-2</v>
      </c>
      <c r="CI81" s="69">
        <v>3.5413916776047181E-3</v>
      </c>
      <c r="CJ81" s="69">
        <v>2.1732352794368057E-2</v>
      </c>
      <c r="CK81" s="65"/>
      <c r="CL81" s="65"/>
      <c r="CM81" s="65" t="s">
        <v>312</v>
      </c>
      <c r="CN81" s="76" t="s">
        <v>310</v>
      </c>
      <c r="CO81" s="61">
        <v>4.2099999999999999E-4</v>
      </c>
      <c r="CP81" s="63">
        <v>6.8700000000000003E-5</v>
      </c>
      <c r="CQ81" s="63">
        <v>2.5099999999999998E-4</v>
      </c>
      <c r="CR81" s="63">
        <v>4.2799999999999997E-5</v>
      </c>
      <c r="CS81" s="61" t="s">
        <v>307</v>
      </c>
      <c r="CT81" s="63"/>
      <c r="CU81" s="60">
        <v>3.92</v>
      </c>
      <c r="CV81" s="59">
        <v>5.9700000000000003E-2</v>
      </c>
      <c r="CW81" s="60"/>
      <c r="CX81" s="59"/>
      <c r="CY81" s="61" t="s">
        <v>313</v>
      </c>
      <c r="CZ81" s="63"/>
      <c r="DA81" s="65">
        <v>0.49815542073811264</v>
      </c>
      <c r="DB81" s="69">
        <v>8.3868427528693019E-3</v>
      </c>
      <c r="DC81" s="47">
        <v>9.1200000000000003E-2</v>
      </c>
      <c r="DD81" s="63">
        <v>1.4499999999999999E-3</v>
      </c>
      <c r="DE81" s="72">
        <v>2.3100000000000002E-5</v>
      </c>
      <c r="DF81" s="72">
        <v>6.7100000000000001E-7</v>
      </c>
      <c r="DG81" s="63" t="s">
        <v>313</v>
      </c>
      <c r="DH81" s="63"/>
      <c r="DI81" s="63">
        <v>4.7899999999999999E-4</v>
      </c>
      <c r="DJ81" s="63">
        <v>2.0799999999999997E-5</v>
      </c>
      <c r="DK81" s="63">
        <v>8.0000000000000007E-5</v>
      </c>
      <c r="DL81" s="63">
        <v>1.7500000000000002E-5</v>
      </c>
      <c r="DM81" s="63">
        <v>5.5599999999999998E-3</v>
      </c>
      <c r="DN81" s="63">
        <v>1.7199999999999998E-4</v>
      </c>
      <c r="DO81" s="45" t="s">
        <v>314</v>
      </c>
      <c r="DP81" s="45"/>
      <c r="DQ81" s="47"/>
      <c r="DR81" s="73"/>
      <c r="DS81" s="45">
        <v>3.08</v>
      </c>
      <c r="DT81" s="45">
        <v>0.125</v>
      </c>
    </row>
    <row r="82" spans="1:124">
      <c r="A82" s="33" t="s">
        <v>296</v>
      </c>
      <c r="B82" s="39" t="s">
        <v>393</v>
      </c>
      <c r="C82" s="48" t="s">
        <v>264</v>
      </c>
      <c r="D82" s="39" t="s">
        <v>298</v>
      </c>
      <c r="E82" s="39" t="s">
        <v>299</v>
      </c>
      <c r="F82" s="35" t="s">
        <v>266</v>
      </c>
      <c r="G82" s="35" t="s">
        <v>46</v>
      </c>
      <c r="H82" s="39">
        <v>10</v>
      </c>
      <c r="I82" s="33" t="s">
        <v>316</v>
      </c>
      <c r="J82" s="39" t="s">
        <v>300</v>
      </c>
      <c r="K82" s="36">
        <v>7910302.3150000004</v>
      </c>
      <c r="L82" s="36">
        <v>585413.09499999997</v>
      </c>
      <c r="M82" s="37">
        <v>71.279935287641706</v>
      </c>
      <c r="N82" s="37">
        <v>-156.61499907552999</v>
      </c>
      <c r="O82" s="38">
        <v>4.8600000000000003</v>
      </c>
      <c r="P82" s="39">
        <v>29</v>
      </c>
      <c r="Q82" s="39">
        <v>5</v>
      </c>
      <c r="R82" s="38">
        <v>161.33900899243818</v>
      </c>
      <c r="S82" s="38"/>
      <c r="T82" s="38">
        <v>3.0265174555487429</v>
      </c>
      <c r="V82" s="38">
        <v>5.62</v>
      </c>
      <c r="W82" s="38">
        <v>13.8</v>
      </c>
      <c r="X82" s="38">
        <v>1.69</v>
      </c>
      <c r="Y82" s="38">
        <v>238.1</v>
      </c>
      <c r="Z82" s="59" t="s">
        <v>317</v>
      </c>
      <c r="AA82" s="59"/>
      <c r="AB82" s="60">
        <v>0.32200000000000001</v>
      </c>
      <c r="AC82" s="59">
        <v>1.2999999999999999E-2</v>
      </c>
      <c r="AD82" s="61">
        <v>7.45E-3</v>
      </c>
      <c r="AE82" s="61">
        <v>5.7899999999999998E-4</v>
      </c>
      <c r="AF82" s="45">
        <v>4.4299999999999999E-2</v>
      </c>
      <c r="AG82" s="59">
        <v>1.0500000000000002E-3</v>
      </c>
      <c r="AH82" s="62" t="s">
        <v>302</v>
      </c>
      <c r="AI82" s="62"/>
      <c r="AJ82" s="59">
        <v>2.7699999999999999E-2</v>
      </c>
      <c r="AK82" s="59">
        <v>5.1900000000000002E-3</v>
      </c>
      <c r="AL82" s="59" t="s">
        <v>303</v>
      </c>
      <c r="AM82" s="63"/>
      <c r="AP82" s="64">
        <v>10.6</v>
      </c>
      <c r="AQ82" s="60">
        <v>0.23699999999999999</v>
      </c>
      <c r="AR82" s="63" t="s">
        <v>305</v>
      </c>
      <c r="AS82" s="63"/>
      <c r="AT82" s="63">
        <v>3.5499999999999996E-4</v>
      </c>
      <c r="AU82" s="63">
        <v>3.7799999999999997E-5</v>
      </c>
      <c r="AV82" s="65">
        <v>79.671689456193988</v>
      </c>
      <c r="AW82" s="66">
        <v>1.5712492729269205</v>
      </c>
      <c r="AX82" s="53">
        <v>5.8600000000000006E-3</v>
      </c>
      <c r="AY82" s="67">
        <v>2.04E-4</v>
      </c>
      <c r="AZ82" s="43">
        <v>1.56E-3</v>
      </c>
      <c r="BA82" s="67">
        <v>1.65E-4</v>
      </c>
      <c r="BB82" s="61" t="s">
        <v>318</v>
      </c>
      <c r="BC82" s="67"/>
      <c r="BD82" s="45"/>
      <c r="BE82" s="63"/>
      <c r="BF82" s="60" t="s">
        <v>307</v>
      </c>
      <c r="BG82" s="60"/>
      <c r="BH82" s="60">
        <v>9.4799999999999995E-2</v>
      </c>
      <c r="BI82" s="60">
        <v>7.3600000000000002E-3</v>
      </c>
      <c r="BJ82" s="64">
        <v>19.7</v>
      </c>
      <c r="BK82" s="61">
        <v>0.33300000000000002</v>
      </c>
      <c r="BL82" s="68"/>
      <c r="BM82" s="70"/>
      <c r="BN82" s="59" t="s">
        <v>301</v>
      </c>
      <c r="BO82" s="59"/>
      <c r="BP82" s="51">
        <v>1.23</v>
      </c>
      <c r="BQ82" s="59">
        <v>3.8100000000000002E-2</v>
      </c>
      <c r="BR82" s="60">
        <v>0.1</v>
      </c>
      <c r="BS82" s="60">
        <v>1.6199999999999999E-2</v>
      </c>
      <c r="BT82" s="51">
        <v>7.3800000000000003E-3</v>
      </c>
      <c r="BU82" s="41">
        <v>4.0000000000000002E-4</v>
      </c>
      <c r="BV82" s="64">
        <v>14.2</v>
      </c>
      <c r="BW82" s="60">
        <v>0.39300000000000002</v>
      </c>
      <c r="BX82" s="54">
        <v>0.14000000000000001</v>
      </c>
      <c r="BY82" s="63">
        <v>5.91</v>
      </c>
      <c r="BZ82" s="63">
        <v>4.35E-4</v>
      </c>
      <c r="CA82" s="63">
        <v>4.4699999999999996E-5</v>
      </c>
      <c r="CB82" s="64">
        <v>42.3</v>
      </c>
      <c r="CC82" s="64">
        <v>2.1800000000000002</v>
      </c>
      <c r="CD82" s="61" t="s">
        <v>317</v>
      </c>
      <c r="CE82" s="61"/>
      <c r="CF82" s="51">
        <v>1.06E-2</v>
      </c>
      <c r="CG82" s="59">
        <v>0.70099999999999996</v>
      </c>
      <c r="CH82" s="65">
        <v>7.6370598412716442E-2</v>
      </c>
      <c r="CI82" s="69">
        <v>5.2894304120049739E-3</v>
      </c>
      <c r="CJ82" s="69">
        <v>1.7252118181432644E-2</v>
      </c>
      <c r="CK82" s="65"/>
      <c r="CL82" s="65"/>
      <c r="CM82" s="65">
        <v>0.15913122739914437</v>
      </c>
      <c r="CN82" s="68">
        <v>1.4463759754196084E-2</v>
      </c>
      <c r="CO82" s="61">
        <v>3.3799999999999998E-3</v>
      </c>
      <c r="CP82" s="63">
        <v>1.1899999999999999E-4</v>
      </c>
      <c r="CQ82" s="63" t="s">
        <v>313</v>
      </c>
      <c r="CR82" s="63"/>
      <c r="CS82" s="61" t="s">
        <v>307</v>
      </c>
      <c r="CT82" s="63"/>
      <c r="CU82" s="60">
        <v>2.27</v>
      </c>
      <c r="CV82" s="59">
        <v>0.106</v>
      </c>
      <c r="CW82" s="60"/>
      <c r="CX82" s="59"/>
      <c r="CY82" s="61" t="s">
        <v>313</v>
      </c>
      <c r="CZ82" s="63"/>
      <c r="DA82" s="65">
        <v>0.52250976936297533</v>
      </c>
      <c r="DB82" s="69">
        <v>3.6961173543630472E-3</v>
      </c>
      <c r="DC82" s="47">
        <v>7.2300000000000003E-2</v>
      </c>
      <c r="DD82" s="63">
        <v>3.0899999999999999E-3</v>
      </c>
      <c r="DE82" s="72">
        <v>7.6100000000000008E-6</v>
      </c>
      <c r="DF82" s="72">
        <v>3.0199999999999998E-7</v>
      </c>
      <c r="DG82" s="63" t="s">
        <v>313</v>
      </c>
      <c r="DH82" s="63"/>
      <c r="DI82" s="63">
        <v>2.0999999999999998E-4</v>
      </c>
      <c r="DJ82" s="63">
        <v>3.1199999999999999E-5</v>
      </c>
      <c r="DK82" s="63" t="s">
        <v>319</v>
      </c>
      <c r="DL82" s="63"/>
      <c r="DM82" s="63">
        <v>1.47E-3</v>
      </c>
      <c r="DN82" s="63">
        <v>6.5300000000000002E-5</v>
      </c>
      <c r="DO82" s="45" t="s">
        <v>314</v>
      </c>
      <c r="DP82" s="45"/>
      <c r="DQ82" s="47">
        <v>1.04E-2</v>
      </c>
      <c r="DR82" s="73">
        <v>1.1399999999999999</v>
      </c>
      <c r="DS82" s="45">
        <v>1.59</v>
      </c>
      <c r="DT82" s="45">
        <v>8.6800000000000002E-2</v>
      </c>
    </row>
    <row r="83" spans="1:124">
      <c r="A83" s="33" t="s">
        <v>296</v>
      </c>
      <c r="B83" s="39" t="s">
        <v>394</v>
      </c>
      <c r="C83" s="48" t="s">
        <v>264</v>
      </c>
      <c r="D83" s="39" t="s">
        <v>298</v>
      </c>
      <c r="E83" s="39" t="s">
        <v>299</v>
      </c>
      <c r="F83" s="35" t="s">
        <v>266</v>
      </c>
      <c r="G83" s="35" t="s">
        <v>46</v>
      </c>
      <c r="H83" s="39">
        <v>20</v>
      </c>
      <c r="I83" s="74" t="s">
        <v>270</v>
      </c>
      <c r="J83" s="39" t="s">
        <v>300</v>
      </c>
      <c r="K83" s="36">
        <v>7910302.3150000004</v>
      </c>
      <c r="L83" s="36">
        <v>585413.09499999997</v>
      </c>
      <c r="M83" s="37">
        <v>71.279935287641706</v>
      </c>
      <c r="N83" s="37">
        <v>-156.61499907552999</v>
      </c>
      <c r="O83" s="38"/>
      <c r="P83" s="39"/>
      <c r="Q83" s="39">
        <v>5.2</v>
      </c>
      <c r="R83" s="38">
        <v>236.24572164948455</v>
      </c>
      <c r="S83" s="38"/>
      <c r="T83" s="38">
        <v>8.6039115781126085</v>
      </c>
      <c r="V83" s="38">
        <v>5.58</v>
      </c>
      <c r="W83" s="38">
        <v>9.9</v>
      </c>
      <c r="X83" s="38">
        <v>1.25</v>
      </c>
      <c r="Y83" s="38">
        <v>277.39999999999998</v>
      </c>
      <c r="Z83" s="59" t="s">
        <v>317</v>
      </c>
      <c r="AA83" s="59"/>
      <c r="AB83" s="60">
        <v>0.876</v>
      </c>
      <c r="AC83" s="59">
        <v>1.1599999999999999E-2</v>
      </c>
      <c r="AD83" s="61">
        <v>1.3300000000000001E-2</v>
      </c>
      <c r="AE83" s="61">
        <v>1.09E-3</v>
      </c>
      <c r="AF83" s="45">
        <v>7.690000000000001E-2</v>
      </c>
      <c r="AG83" s="59">
        <v>2.99E-3</v>
      </c>
      <c r="AH83" s="62" t="s">
        <v>302</v>
      </c>
      <c r="AI83" s="62"/>
      <c r="AJ83" s="59">
        <v>4.5900000000000003E-2</v>
      </c>
      <c r="AK83" s="59">
        <v>1.18E-2</v>
      </c>
      <c r="AL83" s="59" t="s">
        <v>325</v>
      </c>
      <c r="AM83" s="63"/>
      <c r="AP83" s="64">
        <v>15.7</v>
      </c>
      <c r="AQ83" s="60">
        <v>0.31900000000000001</v>
      </c>
      <c r="AR83" s="63" t="s">
        <v>305</v>
      </c>
      <c r="AS83" s="63"/>
      <c r="AT83" s="63">
        <v>1.07E-3</v>
      </c>
      <c r="AU83" s="63">
        <v>7.7299999999999995E-5</v>
      </c>
      <c r="AV83" s="65">
        <v>82.606899727737968</v>
      </c>
      <c r="AW83" s="66">
        <v>0.65938700467172007</v>
      </c>
      <c r="AX83" s="53">
        <v>8.5800000000000008E-3</v>
      </c>
      <c r="AY83" s="67">
        <v>5.6899999999999995E-4</v>
      </c>
      <c r="AZ83" s="43">
        <v>2.3500000000000001E-3</v>
      </c>
      <c r="BA83" s="67">
        <v>1.3000000000000002E-4</v>
      </c>
      <c r="BB83" s="61" t="s">
        <v>318</v>
      </c>
      <c r="BC83" s="67"/>
      <c r="BD83" s="45"/>
      <c r="BE83" s="63"/>
      <c r="BF83" s="60">
        <v>7.9699999999999993E-2</v>
      </c>
      <c r="BG83" s="60">
        <v>1.3299999999999999E-2</v>
      </c>
      <c r="BH83" s="60">
        <v>0.218</v>
      </c>
      <c r="BI83" s="60">
        <v>3.9899999999999998E-2</v>
      </c>
      <c r="BJ83" s="64">
        <v>37</v>
      </c>
      <c r="BK83" s="61">
        <v>0.71199999999999997</v>
      </c>
      <c r="BL83" s="68"/>
      <c r="BM83" s="70"/>
      <c r="BN83" s="59" t="s">
        <v>301</v>
      </c>
      <c r="BO83" s="59"/>
      <c r="BP83" s="51">
        <v>1.44</v>
      </c>
      <c r="BQ83" s="59">
        <v>8.2900000000000001E-2</v>
      </c>
      <c r="BR83" s="60">
        <v>0.34599999999999997</v>
      </c>
      <c r="BS83" s="60">
        <v>4.4600000000000001E-2</v>
      </c>
      <c r="BT83" s="51">
        <v>8.43E-3</v>
      </c>
      <c r="BU83" s="41">
        <v>1.1999999999999999E-3</v>
      </c>
      <c r="BV83" s="64">
        <v>17.399999999999999</v>
      </c>
      <c r="BW83" s="60">
        <v>1.78</v>
      </c>
      <c r="BX83" s="54">
        <v>0.11700000000000001</v>
      </c>
      <c r="BY83" s="63">
        <v>1.63</v>
      </c>
      <c r="BZ83" s="63">
        <v>4.64E-4</v>
      </c>
      <c r="CA83" s="63">
        <v>8.2899999999999996E-5</v>
      </c>
      <c r="CB83" s="64">
        <v>43.2</v>
      </c>
      <c r="CC83" s="64">
        <v>0.69499999999999995</v>
      </c>
      <c r="CD83" s="61">
        <v>0.81399999999999995</v>
      </c>
      <c r="CE83" s="61">
        <v>0.19400000000000001</v>
      </c>
      <c r="CF83" s="51">
        <v>1.89E-2</v>
      </c>
      <c r="CG83" s="59">
        <v>1.19</v>
      </c>
      <c r="CH83" s="65">
        <v>0.12656537778420801</v>
      </c>
      <c r="CI83" s="69">
        <v>5.1302741693428798E-4</v>
      </c>
      <c r="CJ83" s="69">
        <v>2.8591118841452587E-2</v>
      </c>
      <c r="CK83" s="65"/>
      <c r="CL83" s="65"/>
      <c r="CM83" s="65">
        <v>0.24034989753801494</v>
      </c>
      <c r="CN83" s="68">
        <v>9.5287311288646431E-4</v>
      </c>
      <c r="CO83" s="61">
        <v>2.3799999999999997E-3</v>
      </c>
      <c r="CP83" s="63">
        <v>2.5099999999999998E-4</v>
      </c>
      <c r="CQ83" s="63" t="s">
        <v>313</v>
      </c>
      <c r="CR83" s="63"/>
      <c r="CS83" s="61" t="s">
        <v>307</v>
      </c>
      <c r="CT83" s="63"/>
      <c r="CU83" s="60">
        <v>3.9</v>
      </c>
      <c r="CV83" s="59">
        <v>0.16300000000000001</v>
      </c>
      <c r="CW83" s="60"/>
      <c r="CX83" s="59"/>
      <c r="CY83" s="61" t="s">
        <v>313</v>
      </c>
      <c r="CZ83" s="63"/>
      <c r="DA83" s="65">
        <v>0.34840585892734072</v>
      </c>
      <c r="DB83" s="69">
        <v>3.8485532089521791E-3</v>
      </c>
      <c r="DC83" s="47">
        <v>0.106</v>
      </c>
      <c r="DD83" s="63">
        <v>4.1399999999999996E-3</v>
      </c>
      <c r="DE83" s="72">
        <v>1.4600000000000001E-5</v>
      </c>
      <c r="DF83" s="72">
        <v>1.28E-6</v>
      </c>
      <c r="DG83" s="63" t="s">
        <v>313</v>
      </c>
      <c r="DH83" s="63"/>
      <c r="DI83" s="63">
        <v>3.1300000000000002E-4</v>
      </c>
      <c r="DJ83" s="63">
        <v>2.7900000000000001E-5</v>
      </c>
      <c r="DK83" s="63">
        <v>4.1E-5</v>
      </c>
      <c r="DL83" s="63">
        <v>8.8699999999999998E-6</v>
      </c>
      <c r="DM83" s="63">
        <v>4.7999999999999996E-3</v>
      </c>
      <c r="DN83" s="63">
        <v>1.7899999999999999E-4</v>
      </c>
      <c r="DO83" s="45" t="s">
        <v>314</v>
      </c>
      <c r="DP83" s="45"/>
      <c r="DQ83" s="47"/>
      <c r="DR83" s="73"/>
      <c r="DS83" s="45">
        <v>2.52</v>
      </c>
      <c r="DT83" s="45">
        <v>0.17399999999999999</v>
      </c>
    </row>
    <row r="84" spans="1:124">
      <c r="A84" s="33" t="s">
        <v>296</v>
      </c>
      <c r="B84" s="39" t="s">
        <v>395</v>
      </c>
      <c r="C84" s="48" t="s">
        <v>264</v>
      </c>
      <c r="D84" s="39" t="s">
        <v>298</v>
      </c>
      <c r="E84" s="39" t="s">
        <v>299</v>
      </c>
      <c r="F84" s="35" t="s">
        <v>266</v>
      </c>
      <c r="G84" s="35" t="s">
        <v>46</v>
      </c>
      <c r="H84" s="39">
        <v>10</v>
      </c>
      <c r="I84" s="33" t="s">
        <v>316</v>
      </c>
      <c r="J84" s="39" t="s">
        <v>300</v>
      </c>
      <c r="K84" s="36">
        <v>7910301.4469999997</v>
      </c>
      <c r="L84" s="36">
        <v>585414.84199999995</v>
      </c>
      <c r="M84" s="37">
        <v>71.279926894597494</v>
      </c>
      <c r="N84" s="37">
        <v>-156.61495130231401</v>
      </c>
      <c r="O84" s="38">
        <v>4.7770000000000001</v>
      </c>
      <c r="P84" s="39">
        <v>32</v>
      </c>
      <c r="Q84" s="39">
        <v>6.1</v>
      </c>
      <c r="R84" s="38">
        <v>93.071605416248744</v>
      </c>
      <c r="S84" s="38"/>
      <c r="T84" s="38">
        <v>6.5728998796389169</v>
      </c>
      <c r="V84" s="38">
        <v>5.48</v>
      </c>
      <c r="W84" s="38">
        <v>25.7</v>
      </c>
      <c r="X84" s="38">
        <v>3.17</v>
      </c>
      <c r="Y84" s="38">
        <v>173.6</v>
      </c>
      <c r="Z84" s="59" t="s">
        <v>317</v>
      </c>
      <c r="AA84" s="59"/>
      <c r="AB84" s="60">
        <v>0.189</v>
      </c>
      <c r="AC84" s="59">
        <v>3.8999999999999998E-3</v>
      </c>
      <c r="AD84" s="61">
        <v>3.7599999999999999E-3</v>
      </c>
      <c r="AE84" s="61">
        <v>4.4099999999999999E-4</v>
      </c>
      <c r="AF84" s="45">
        <v>3.2500000000000001E-2</v>
      </c>
      <c r="AG84" s="59">
        <v>1.6799999999999999E-3</v>
      </c>
      <c r="AH84" s="62" t="s">
        <v>302</v>
      </c>
      <c r="AI84" s="62"/>
      <c r="AJ84" s="59" t="s">
        <v>303</v>
      </c>
      <c r="AK84" s="59"/>
      <c r="AL84" s="51">
        <v>2.1049999999999999E-2</v>
      </c>
      <c r="AM84" s="63">
        <v>2.6849999999999999E-3</v>
      </c>
      <c r="AP84" s="64">
        <v>7.14</v>
      </c>
      <c r="AQ84" s="60">
        <v>0.13500000000000001</v>
      </c>
      <c r="AR84" s="63" t="s">
        <v>305</v>
      </c>
      <c r="AS84" s="63"/>
      <c r="AT84" s="63">
        <v>2.14E-4</v>
      </c>
      <c r="AU84" s="63">
        <v>2.94E-5</v>
      </c>
      <c r="AV84" s="65">
        <v>70.062412928888008</v>
      </c>
      <c r="AW84" s="66">
        <v>0.46437080358253691</v>
      </c>
      <c r="AX84" s="53">
        <v>5.6600000000000001E-3</v>
      </c>
      <c r="AY84" s="67">
        <v>2.0899999999999998E-4</v>
      </c>
      <c r="AZ84" s="43">
        <v>2.2200000000000002E-3</v>
      </c>
      <c r="BA84" s="67">
        <v>1.16E-4</v>
      </c>
      <c r="BB84" s="61" t="s">
        <v>318</v>
      </c>
      <c r="BC84" s="67"/>
      <c r="BD84" s="45"/>
      <c r="BE84" s="63"/>
      <c r="BF84" s="60" t="s">
        <v>307</v>
      </c>
      <c r="BG84" s="60"/>
      <c r="BH84" s="60">
        <v>7.9299999999999995E-2</v>
      </c>
      <c r="BI84" s="60">
        <v>1.8200000000000001E-2</v>
      </c>
      <c r="BJ84" s="64">
        <v>14.3</v>
      </c>
      <c r="BK84" s="61">
        <v>0.29499999999999998</v>
      </c>
      <c r="BL84" s="68">
        <v>2.0140320361204727E-3</v>
      </c>
      <c r="BM84" s="69">
        <v>2.0873904626385336E-3</v>
      </c>
      <c r="BN84" s="59" t="s">
        <v>301</v>
      </c>
      <c r="BO84" s="59"/>
      <c r="BP84" s="51">
        <v>0.40200000000000002</v>
      </c>
      <c r="BQ84" s="59">
        <v>9.130000000000001E-3</v>
      </c>
      <c r="BR84" s="60">
        <v>5.2600000000000001E-2</v>
      </c>
      <c r="BS84" s="60">
        <v>9.7199999999999995E-3</v>
      </c>
      <c r="BT84" s="51">
        <v>6.0099999999999997E-3</v>
      </c>
      <c r="BU84" s="41">
        <v>1.1000000000000001E-3</v>
      </c>
      <c r="BV84" s="64">
        <v>9.6</v>
      </c>
      <c r="BW84" s="60">
        <v>0.17299999999999999</v>
      </c>
      <c r="BX84" s="54">
        <v>0.188</v>
      </c>
      <c r="BY84" s="63">
        <v>7.55</v>
      </c>
      <c r="BZ84" s="63">
        <v>4.44E-4</v>
      </c>
      <c r="CA84" s="63">
        <v>6.4800000000000003E-5</v>
      </c>
      <c r="CB84" s="64">
        <v>40.1</v>
      </c>
      <c r="CC84" s="64">
        <v>1.3</v>
      </c>
      <c r="CD84" s="61">
        <v>0.16700000000000001</v>
      </c>
      <c r="CE84" s="61">
        <v>2.7E-2</v>
      </c>
      <c r="CF84" s="51">
        <v>7.8600000000000007E-3</v>
      </c>
      <c r="CG84" s="59">
        <v>0.61899999999999999</v>
      </c>
      <c r="CH84" s="65">
        <v>0.1144710317175673</v>
      </c>
      <c r="CI84" s="69">
        <v>1.469413962007063E-2</v>
      </c>
      <c r="CJ84" s="69">
        <v>2.5859006064998451E-2</v>
      </c>
      <c r="CK84" s="65"/>
      <c r="CL84" s="65"/>
      <c r="CM84" s="65" t="s">
        <v>312</v>
      </c>
      <c r="CN84" s="76" t="s">
        <v>310</v>
      </c>
      <c r="CO84" s="61">
        <v>1.33E-3</v>
      </c>
      <c r="CP84" s="63">
        <v>1.15E-4</v>
      </c>
      <c r="CQ84" s="63" t="s">
        <v>313</v>
      </c>
      <c r="CR84" s="63"/>
      <c r="CS84" s="61" t="s">
        <v>307</v>
      </c>
      <c r="CT84" s="63"/>
      <c r="CU84" s="60">
        <v>0.46200000000000002</v>
      </c>
      <c r="CV84" s="59">
        <v>4.8399999999999999E-2</v>
      </c>
      <c r="CW84" s="60"/>
      <c r="CX84" s="59"/>
      <c r="CY84" s="61" t="s">
        <v>313</v>
      </c>
      <c r="CZ84" s="63"/>
      <c r="DA84" s="65">
        <v>0.73436572104237219</v>
      </c>
      <c r="DB84" s="69">
        <v>1.243320208171898E-2</v>
      </c>
      <c r="DC84" s="47">
        <v>4.7899999999999998E-2</v>
      </c>
      <c r="DD84" s="63">
        <v>2.4300000000000003E-3</v>
      </c>
      <c r="DE84" s="72">
        <v>3.9100000000000007E-6</v>
      </c>
      <c r="DF84" s="72">
        <v>4.4400000000000001E-7</v>
      </c>
      <c r="DG84" s="63" t="s">
        <v>313</v>
      </c>
      <c r="DH84" s="63"/>
      <c r="DI84" s="63">
        <v>1.2799999999999999E-4</v>
      </c>
      <c r="DJ84" s="63">
        <v>1.4399999999999999E-5</v>
      </c>
      <c r="DK84" s="63">
        <v>1.3700000000000001E-5</v>
      </c>
      <c r="DL84" s="63">
        <v>3.3899999999999997E-6</v>
      </c>
      <c r="DM84" s="63">
        <v>1E-3</v>
      </c>
      <c r="DN84" s="63">
        <v>6.8800000000000005E-5</v>
      </c>
      <c r="DO84" s="45" t="s">
        <v>314</v>
      </c>
      <c r="DP84" s="45"/>
      <c r="DQ84" s="47"/>
      <c r="DR84" s="73"/>
      <c r="DS84" s="45">
        <v>0.85</v>
      </c>
      <c r="DT84" s="45">
        <v>9.4E-2</v>
      </c>
    </row>
    <row r="85" spans="1:124">
      <c r="A85" s="33" t="s">
        <v>296</v>
      </c>
      <c r="B85" s="39" t="s">
        <v>396</v>
      </c>
      <c r="C85" s="48" t="s">
        <v>264</v>
      </c>
      <c r="D85" s="39" t="s">
        <v>298</v>
      </c>
      <c r="E85" s="39" t="s">
        <v>299</v>
      </c>
      <c r="F85" s="35" t="s">
        <v>266</v>
      </c>
      <c r="G85" s="35" t="s">
        <v>46</v>
      </c>
      <c r="H85" s="39">
        <v>20</v>
      </c>
      <c r="I85" s="74" t="s">
        <v>270</v>
      </c>
      <c r="J85" s="39" t="s">
        <v>300</v>
      </c>
      <c r="K85" s="36">
        <v>7910301.4469999997</v>
      </c>
      <c r="L85" s="36">
        <v>585414.84199999995</v>
      </c>
      <c r="M85" s="37">
        <v>71.279926894597494</v>
      </c>
      <c r="N85" s="37">
        <v>-156.61495130231401</v>
      </c>
      <c r="O85" s="38"/>
      <c r="P85" s="39"/>
      <c r="Q85" s="39">
        <v>5.0999999999999996</v>
      </c>
      <c r="R85" s="38">
        <v>210.80289223454835</v>
      </c>
      <c r="S85" s="38"/>
      <c r="T85" s="38">
        <v>6.0703202377179091</v>
      </c>
      <c r="V85" s="38">
        <v>5.6</v>
      </c>
      <c r="W85" s="38">
        <v>7.4</v>
      </c>
      <c r="X85" s="38">
        <v>0.93</v>
      </c>
      <c r="Y85" s="38">
        <v>283.60000000000002</v>
      </c>
      <c r="Z85" s="59" t="s">
        <v>301</v>
      </c>
      <c r="AA85" s="59"/>
      <c r="AB85" s="60">
        <v>0.78500000000000003</v>
      </c>
      <c r="AC85" s="59">
        <v>4.4700000000000004E-2</v>
      </c>
      <c r="AD85" s="61">
        <v>1.03E-2</v>
      </c>
      <c r="AE85" s="61">
        <v>7.4299999999999995E-4</v>
      </c>
      <c r="AF85" s="45">
        <v>8.6400000000000005E-2</v>
      </c>
      <c r="AG85" s="59">
        <v>2.14E-3</v>
      </c>
      <c r="AH85" s="62" t="s">
        <v>302</v>
      </c>
      <c r="AI85" s="62"/>
      <c r="AJ85" s="59">
        <v>7.4099999999999999E-2</v>
      </c>
      <c r="AK85" s="59">
        <v>1.15E-2</v>
      </c>
      <c r="AL85" s="59" t="s">
        <v>336</v>
      </c>
      <c r="AM85" s="63"/>
      <c r="AP85" s="64">
        <v>15.7</v>
      </c>
      <c r="AQ85" s="60">
        <v>0.32300000000000001</v>
      </c>
      <c r="AR85" s="63" t="s">
        <v>305</v>
      </c>
      <c r="AS85" s="63"/>
      <c r="AT85" s="63">
        <v>1.1899999999999999E-3</v>
      </c>
      <c r="AU85" s="63">
        <v>2.5599999999999999E-4</v>
      </c>
      <c r="AV85" s="65">
        <v>90.380549189276522</v>
      </c>
      <c r="AW85" s="66">
        <v>0.72633606633613623</v>
      </c>
      <c r="AX85" s="53">
        <v>9.3100000000000006E-3</v>
      </c>
      <c r="AY85" s="67">
        <v>3.3400000000000004E-4</v>
      </c>
      <c r="AZ85" s="43">
        <v>2.5400000000000002E-3</v>
      </c>
      <c r="BA85" s="67">
        <v>1.54E-4</v>
      </c>
      <c r="BB85" s="61" t="s">
        <v>306</v>
      </c>
      <c r="BC85" s="67"/>
      <c r="BD85" s="45"/>
      <c r="BE85" s="63"/>
      <c r="BF85" s="60">
        <v>8.1500000000000003E-2</v>
      </c>
      <c r="BG85" s="60">
        <v>2.1100000000000001E-2</v>
      </c>
      <c r="BH85" s="60">
        <v>0.22800000000000001</v>
      </c>
      <c r="BI85" s="60">
        <v>5.4899999999999997E-2</v>
      </c>
      <c r="BJ85" s="64">
        <v>41.9</v>
      </c>
      <c r="BK85" s="61">
        <v>0.67200000000000004</v>
      </c>
      <c r="BL85" s="68"/>
      <c r="BM85" s="70"/>
      <c r="BN85" s="59" t="s">
        <v>301</v>
      </c>
      <c r="BO85" s="59"/>
      <c r="BP85" s="51">
        <v>0.114</v>
      </c>
      <c r="BQ85" s="59">
        <v>4.13E-3</v>
      </c>
      <c r="BR85" s="60">
        <v>0.39700000000000002</v>
      </c>
      <c r="BS85" s="60">
        <v>2.2800000000000001E-2</v>
      </c>
      <c r="BT85" s="51">
        <v>8.1600000000000006E-3</v>
      </c>
      <c r="BU85" s="41">
        <v>1.1999999999999999E-3</v>
      </c>
      <c r="BV85" s="64">
        <v>18.600000000000001</v>
      </c>
      <c r="BW85" s="60">
        <v>0.46400000000000002</v>
      </c>
      <c r="BX85" s="54">
        <v>0.13300000000000001</v>
      </c>
      <c r="BY85" s="63">
        <v>0.93100000000000005</v>
      </c>
      <c r="BZ85" s="63">
        <v>5.7699999999999993E-4</v>
      </c>
      <c r="CA85" s="63">
        <v>8.9999999999999992E-5</v>
      </c>
      <c r="CB85" s="64">
        <v>44.6</v>
      </c>
      <c r="CC85" s="64">
        <v>1.2</v>
      </c>
      <c r="CD85" s="61">
        <v>0.78300000000000003</v>
      </c>
      <c r="CE85" s="61">
        <v>0.11899999999999999</v>
      </c>
      <c r="CF85" s="51">
        <v>1.9300000000000001E-2</v>
      </c>
      <c r="CG85" s="59">
        <v>1.66</v>
      </c>
      <c r="CH85" s="65">
        <v>9.8908942959469948E-2</v>
      </c>
      <c r="CI85" s="69">
        <v>2.7906282184132344E-3</v>
      </c>
      <c r="CJ85" s="69">
        <v>2.2343530214544261E-2</v>
      </c>
      <c r="CK85" s="65"/>
      <c r="CL85" s="65"/>
      <c r="CM85" s="65" t="s">
        <v>312</v>
      </c>
      <c r="CN85" s="76" t="s">
        <v>310</v>
      </c>
      <c r="CO85" s="61">
        <v>3.39E-4</v>
      </c>
      <c r="CP85" s="63">
        <v>6.7899999999999997E-5</v>
      </c>
      <c r="CQ85" s="63" t="s">
        <v>313</v>
      </c>
      <c r="CR85" s="63"/>
      <c r="CS85" s="61" t="s">
        <v>307</v>
      </c>
      <c r="CT85" s="63"/>
      <c r="CU85" s="60">
        <v>4.21</v>
      </c>
      <c r="CV85" s="59">
        <v>0.159</v>
      </c>
      <c r="CW85" s="60"/>
      <c r="CX85" s="59"/>
      <c r="CY85" s="61">
        <v>2.14E-4</v>
      </c>
      <c r="CZ85" s="63">
        <v>4.6600000000000001E-5</v>
      </c>
      <c r="DA85" s="65">
        <v>0.63576709589652136</v>
      </c>
      <c r="DB85" s="69">
        <v>4.1608510501269638E-2</v>
      </c>
      <c r="DC85" s="47">
        <v>0.106</v>
      </c>
      <c r="DD85" s="63">
        <v>4.47E-3</v>
      </c>
      <c r="DE85" s="72">
        <v>1.45E-5</v>
      </c>
      <c r="DF85" s="72">
        <v>7.9500000000000001E-7</v>
      </c>
      <c r="DG85" s="63">
        <v>5.5399999999999998E-5</v>
      </c>
      <c r="DH85" s="63">
        <v>7.8599999999999993E-6</v>
      </c>
      <c r="DI85" s="63">
        <v>3.6699999999999998E-4</v>
      </c>
      <c r="DJ85" s="63">
        <v>2.3800000000000003E-5</v>
      </c>
      <c r="DK85" s="63">
        <v>5.2699999999999993E-5</v>
      </c>
      <c r="DL85" s="63">
        <v>1.34E-5</v>
      </c>
      <c r="DM85" s="63">
        <v>4.2500000000000003E-3</v>
      </c>
      <c r="DN85" s="63">
        <v>1.55E-4</v>
      </c>
      <c r="DO85" s="45" t="s">
        <v>314</v>
      </c>
      <c r="DP85" s="45"/>
      <c r="DQ85" s="47"/>
      <c r="DR85" s="73"/>
      <c r="DS85" s="45">
        <v>3.02</v>
      </c>
      <c r="DT85" s="45">
        <v>0.11</v>
      </c>
    </row>
    <row r="86" spans="1:124">
      <c r="A86" s="33" t="s">
        <v>296</v>
      </c>
      <c r="B86" s="39" t="s">
        <v>397</v>
      </c>
      <c r="C86" s="48" t="s">
        <v>264</v>
      </c>
      <c r="D86" s="39" t="s">
        <v>298</v>
      </c>
      <c r="E86" s="39" t="s">
        <v>299</v>
      </c>
      <c r="F86" s="35" t="s">
        <v>266</v>
      </c>
      <c r="G86" s="35" t="s">
        <v>46</v>
      </c>
      <c r="H86" s="39">
        <v>10</v>
      </c>
      <c r="I86" s="33" t="s">
        <v>316</v>
      </c>
      <c r="J86" s="39" t="s">
        <v>300</v>
      </c>
      <c r="K86" s="36">
        <v>7910300.8540000003</v>
      </c>
      <c r="L86" s="36">
        <v>585416.45400000003</v>
      </c>
      <c r="M86" s="37">
        <v>71.279921012746996</v>
      </c>
      <c r="N86" s="37">
        <v>-156.61490699204401</v>
      </c>
      <c r="O86" s="38">
        <v>4.8310000000000004</v>
      </c>
      <c r="P86" s="39">
        <v>31</v>
      </c>
      <c r="Q86" s="39">
        <v>6.3</v>
      </c>
      <c r="R86" s="38">
        <v>63.323138211382123</v>
      </c>
      <c r="S86" s="38"/>
      <c r="T86" s="38">
        <v>6.4420522506444584</v>
      </c>
      <c r="V86" s="38">
        <v>5.55</v>
      </c>
      <c r="W86" s="38">
        <v>26.3</v>
      </c>
      <c r="X86" s="38">
        <v>3.21</v>
      </c>
      <c r="Y86" s="38">
        <v>207.8</v>
      </c>
      <c r="Z86" s="59" t="s">
        <v>317</v>
      </c>
      <c r="AA86" s="59"/>
      <c r="AB86" s="60">
        <v>0.129</v>
      </c>
      <c r="AC86" s="59">
        <v>7.1500000000000001E-3</v>
      </c>
      <c r="AD86" s="61">
        <v>2.16E-3</v>
      </c>
      <c r="AE86" s="61">
        <v>5.1900000000000004E-4</v>
      </c>
      <c r="AF86" s="45">
        <v>2.41E-2</v>
      </c>
      <c r="AG86" s="59">
        <v>1.64E-3</v>
      </c>
      <c r="AH86" s="62" t="s">
        <v>302</v>
      </c>
      <c r="AI86" s="62"/>
      <c r="AJ86" s="59">
        <v>3.2099999999999997E-2</v>
      </c>
      <c r="AK86" s="59">
        <v>8.2799999999999992E-3</v>
      </c>
      <c r="AL86" s="59" t="s">
        <v>336</v>
      </c>
      <c r="AM86" s="63"/>
      <c r="AP86" s="64">
        <v>6.15</v>
      </c>
      <c r="AQ86" s="60">
        <v>0.20300000000000001</v>
      </c>
      <c r="AR86" s="63" t="s">
        <v>305</v>
      </c>
      <c r="AS86" s="63"/>
      <c r="AT86" s="63">
        <v>1.4299999999999998E-4</v>
      </c>
      <c r="AU86" s="63">
        <v>1.6099999999999998E-5</v>
      </c>
      <c r="AV86" s="65">
        <v>66.258221356685596</v>
      </c>
      <c r="AW86" s="66">
        <v>0.82166774245148844</v>
      </c>
      <c r="AX86" s="53">
        <v>3.3E-3</v>
      </c>
      <c r="AY86" s="67">
        <v>2.72E-4</v>
      </c>
      <c r="AZ86" s="43">
        <v>7.7999999999999999E-4</v>
      </c>
      <c r="BA86" s="67">
        <v>4.3999999999999999E-5</v>
      </c>
      <c r="BB86" s="61" t="s">
        <v>318</v>
      </c>
      <c r="BC86" s="67"/>
      <c r="BD86" s="45"/>
      <c r="BE86" s="63"/>
      <c r="BF86" s="60" t="s">
        <v>307</v>
      </c>
      <c r="BG86" s="60"/>
      <c r="BH86" s="60" t="s">
        <v>325</v>
      </c>
      <c r="BI86" s="60"/>
      <c r="BJ86" s="64">
        <v>5.76</v>
      </c>
      <c r="BK86" s="61">
        <v>0.11799999999999999</v>
      </c>
      <c r="BL86" s="68">
        <v>1.8501705781145963E-3</v>
      </c>
      <c r="BM86" s="69">
        <v>5.0270025061417559E-4</v>
      </c>
      <c r="BN86" s="59" t="s">
        <v>301</v>
      </c>
      <c r="BO86" s="59"/>
      <c r="BP86" s="51">
        <v>1.92</v>
      </c>
      <c r="BQ86" s="59">
        <v>4.0399999999999998E-2</v>
      </c>
      <c r="BR86" s="60">
        <v>4.9700000000000001E-2</v>
      </c>
      <c r="BS86" s="60">
        <v>1.12E-2</v>
      </c>
      <c r="BT86" s="51" t="e">
        <v>#VALUE!</v>
      </c>
      <c r="BU86" s="41">
        <v>0</v>
      </c>
      <c r="BV86" s="64">
        <v>8.76</v>
      </c>
      <c r="BW86" s="60">
        <v>0.41699999999999998</v>
      </c>
      <c r="BX86" s="54">
        <v>8.8599999999999998E-2</v>
      </c>
      <c r="BY86" s="63">
        <v>2.38</v>
      </c>
      <c r="BZ86" s="63" t="s">
        <v>308</v>
      </c>
      <c r="CA86" s="63"/>
      <c r="CB86" s="64">
        <v>34.6</v>
      </c>
      <c r="CC86" s="64">
        <v>0.751</v>
      </c>
      <c r="CD86" s="61">
        <v>0.129</v>
      </c>
      <c r="CE86" s="61">
        <v>2.07E-2</v>
      </c>
      <c r="CF86" s="51">
        <v>5.1900000000000002E-3</v>
      </c>
      <c r="CG86" s="59">
        <v>0.57199999999999995</v>
      </c>
      <c r="CH86" s="65">
        <v>0.10512087316879222</v>
      </c>
      <c r="CI86" s="69">
        <v>2.4115547686796518E-3</v>
      </c>
      <c r="CJ86" s="69">
        <v>2.3746805248830161E-2</v>
      </c>
      <c r="CK86" s="65"/>
      <c r="CL86" s="65"/>
      <c r="CM86" s="65" t="s">
        <v>312</v>
      </c>
      <c r="CN86" s="76" t="s">
        <v>310</v>
      </c>
      <c r="CO86" s="61">
        <v>5.5300000000000002E-3</v>
      </c>
      <c r="CP86" s="63">
        <v>4.5900000000000004E-4</v>
      </c>
      <c r="CQ86" s="63" t="s">
        <v>313</v>
      </c>
      <c r="CR86" s="63"/>
      <c r="CS86" s="61" t="s">
        <v>307</v>
      </c>
      <c r="CT86" s="63"/>
      <c r="CU86" s="60">
        <v>0.86899999999999999</v>
      </c>
      <c r="CV86" s="59">
        <v>0.108</v>
      </c>
      <c r="CW86" s="60"/>
      <c r="CX86" s="59"/>
      <c r="CY86" s="61" t="s">
        <v>313</v>
      </c>
      <c r="CZ86" s="63"/>
      <c r="DA86" s="65">
        <v>0.95160001491172452</v>
      </c>
      <c r="DB86" s="69">
        <v>1.3447421591223135E-3</v>
      </c>
      <c r="DC86" s="47">
        <v>3.9299999999999995E-2</v>
      </c>
      <c r="DD86" s="63">
        <v>1.09E-3</v>
      </c>
      <c r="DE86" s="72">
        <v>3.5499999999999999E-6</v>
      </c>
      <c r="DF86" s="72">
        <v>6.0899999999999991E-7</v>
      </c>
      <c r="DG86" s="63" t="s">
        <v>313</v>
      </c>
      <c r="DH86" s="63"/>
      <c r="DI86" s="63">
        <v>1E-4</v>
      </c>
      <c r="DJ86" s="63">
        <v>9.2799999999999992E-6</v>
      </c>
      <c r="DK86" s="63" t="s">
        <v>319</v>
      </c>
      <c r="DL86" s="63"/>
      <c r="DM86" s="63">
        <v>4.0400000000000001E-4</v>
      </c>
      <c r="DN86" s="63">
        <v>3.8000000000000002E-5</v>
      </c>
      <c r="DO86" s="45" t="s">
        <v>314</v>
      </c>
      <c r="DP86" s="45"/>
      <c r="DQ86" s="47"/>
      <c r="DR86" s="73"/>
      <c r="DS86" s="45">
        <v>1.02</v>
      </c>
      <c r="DT86" s="45">
        <v>4.5699999999999998E-2</v>
      </c>
    </row>
    <row r="87" spans="1:124">
      <c r="A87" s="33" t="s">
        <v>296</v>
      </c>
      <c r="B87" s="39" t="s">
        <v>398</v>
      </c>
      <c r="C87" s="48" t="s">
        <v>264</v>
      </c>
      <c r="D87" s="39" t="s">
        <v>298</v>
      </c>
      <c r="E87" s="39" t="s">
        <v>299</v>
      </c>
      <c r="F87" s="35" t="s">
        <v>266</v>
      </c>
      <c r="G87" s="35" t="s">
        <v>46</v>
      </c>
      <c r="H87" s="39">
        <v>20</v>
      </c>
      <c r="I87" s="74" t="s">
        <v>270</v>
      </c>
      <c r="J87" s="39" t="s">
        <v>300</v>
      </c>
      <c r="K87" s="36">
        <v>7910300.8540000003</v>
      </c>
      <c r="L87" s="36">
        <v>585416.45400000003</v>
      </c>
      <c r="M87" s="37">
        <v>71.279921012746996</v>
      </c>
      <c r="N87" s="37">
        <v>-156.61490699204401</v>
      </c>
      <c r="O87" s="38"/>
      <c r="P87" s="39"/>
      <c r="Q87" s="39">
        <v>5.0999999999999996</v>
      </c>
      <c r="R87" s="38">
        <v>173.90830922242316</v>
      </c>
      <c r="S87" s="38"/>
      <c r="T87" s="38">
        <v>6.1836808318264005</v>
      </c>
      <c r="V87" s="38">
        <v>5.58</v>
      </c>
      <c r="W87" s="38">
        <v>12.2</v>
      </c>
      <c r="X87" s="38">
        <v>1.55</v>
      </c>
      <c r="Y87" s="38">
        <v>148.6</v>
      </c>
      <c r="Z87" s="59" t="s">
        <v>317</v>
      </c>
      <c r="AA87" s="59"/>
      <c r="AB87" s="60">
        <v>0.76600000000000001</v>
      </c>
      <c r="AC87" s="59">
        <v>5.1999999999999998E-2</v>
      </c>
      <c r="AD87" s="61">
        <v>8.2300000000000012E-3</v>
      </c>
      <c r="AE87" s="61">
        <v>5.2400000000000005E-4</v>
      </c>
      <c r="AF87" s="45">
        <v>8.1799999999999998E-2</v>
      </c>
      <c r="AG87" s="59">
        <v>2.9100000000000003E-3</v>
      </c>
      <c r="AH87" s="62" t="s">
        <v>302</v>
      </c>
      <c r="AI87" s="62"/>
      <c r="AJ87" s="59">
        <v>4.4400000000000002E-2</v>
      </c>
      <c r="AK87" s="59">
        <v>8.8100000000000001E-3</v>
      </c>
      <c r="AL87" s="59" t="s">
        <v>336</v>
      </c>
      <c r="AM87" s="63"/>
      <c r="AP87" s="64">
        <v>15.3</v>
      </c>
      <c r="AQ87" s="60">
        <v>0.192</v>
      </c>
      <c r="AR87" s="63" t="s">
        <v>305</v>
      </c>
      <c r="AS87" s="63"/>
      <c r="AT87" s="63">
        <v>1.34E-3</v>
      </c>
      <c r="AU87" s="63">
        <v>3.9800000000000005E-5</v>
      </c>
      <c r="AV87" s="65">
        <v>90.439306113067204</v>
      </c>
      <c r="AW87" s="66">
        <v>5.2824971962941024E-2</v>
      </c>
      <c r="AX87" s="53">
        <v>8.1300000000000001E-3</v>
      </c>
      <c r="AY87" s="67">
        <v>2.6600000000000001E-4</v>
      </c>
      <c r="AZ87" s="43">
        <v>2.0299999999999997E-3</v>
      </c>
      <c r="BA87" s="67">
        <v>5.8099999999999996E-5</v>
      </c>
      <c r="BB87" s="61" t="s">
        <v>318</v>
      </c>
      <c r="BC87" s="67"/>
      <c r="BD87" s="45"/>
      <c r="BE87" s="63"/>
      <c r="BF87" s="60">
        <v>9.5799999999999996E-2</v>
      </c>
      <c r="BG87" s="60">
        <v>2.18E-2</v>
      </c>
      <c r="BH87" s="60">
        <v>0.28499999999999998</v>
      </c>
      <c r="BI87" s="60">
        <v>4.1399999999999999E-2</v>
      </c>
      <c r="BJ87" s="64">
        <v>32.1</v>
      </c>
      <c r="BK87" s="61">
        <v>0.41799999999999998</v>
      </c>
      <c r="BL87" s="68">
        <v>1.6286610065006837E-3</v>
      </c>
      <c r="BM87" s="69">
        <v>1.6839951014834854E-3</v>
      </c>
      <c r="BN87" s="59" t="s">
        <v>301</v>
      </c>
      <c r="BO87" s="59"/>
      <c r="BP87" s="51">
        <v>0.16800000000000001</v>
      </c>
      <c r="BQ87" s="59">
        <v>1.81E-3</v>
      </c>
      <c r="BR87" s="60">
        <v>0.50600000000000001</v>
      </c>
      <c r="BS87" s="60">
        <v>6.1199999999999997E-2</v>
      </c>
      <c r="BT87" s="51">
        <v>7.7999999999999996E-3</v>
      </c>
      <c r="BU87" s="41">
        <v>1.1000000000000001E-3</v>
      </c>
      <c r="BV87" s="64">
        <v>15.3</v>
      </c>
      <c r="BW87" s="60">
        <v>0.86199999999999999</v>
      </c>
      <c r="BX87" s="54">
        <v>0.11899999999999999</v>
      </c>
      <c r="BY87" s="63">
        <v>2.33</v>
      </c>
      <c r="BZ87" s="63">
        <v>4.7299999999999995E-4</v>
      </c>
      <c r="CA87" s="63">
        <v>8.3099999999999987E-5</v>
      </c>
      <c r="CB87" s="64">
        <v>41.9</v>
      </c>
      <c r="CC87" s="64">
        <v>1.82</v>
      </c>
      <c r="CD87" s="61">
        <v>1</v>
      </c>
      <c r="CE87" s="61">
        <v>0.14000000000000001</v>
      </c>
      <c r="CF87" s="51">
        <v>1.77E-2</v>
      </c>
      <c r="CG87" s="59">
        <v>1.21</v>
      </c>
      <c r="CH87" s="65" t="s">
        <v>309</v>
      </c>
      <c r="CI87" s="70" t="s">
        <v>310</v>
      </c>
      <c r="CJ87" s="69" t="s">
        <v>311</v>
      </c>
      <c r="CK87" s="65"/>
      <c r="CL87" s="70"/>
      <c r="CM87" s="65" t="s">
        <v>312</v>
      </c>
      <c r="CN87" s="76" t="s">
        <v>310</v>
      </c>
      <c r="CO87" s="61">
        <v>4.7699999999999999E-4</v>
      </c>
      <c r="CP87" s="63">
        <v>6.9800000000000003E-5</v>
      </c>
      <c r="CQ87" s="63">
        <v>1.66E-4</v>
      </c>
      <c r="CR87" s="63">
        <v>2.3800000000000003E-5</v>
      </c>
      <c r="CS87" s="61" t="s">
        <v>307</v>
      </c>
      <c r="CT87" s="63"/>
      <c r="CU87" s="60">
        <v>3.32</v>
      </c>
      <c r="CV87" s="59">
        <v>0.26700000000000002</v>
      </c>
      <c r="CW87" s="60"/>
      <c r="CX87" s="59"/>
      <c r="CY87" s="61" t="s">
        <v>313</v>
      </c>
      <c r="CZ87" s="63"/>
      <c r="DA87" s="65">
        <v>0.54367146134071875</v>
      </c>
      <c r="DB87" s="69">
        <v>6.1349938545122813E-3</v>
      </c>
      <c r="DC87" s="47">
        <v>9.6700000000000008E-2</v>
      </c>
      <c r="DD87" s="63">
        <v>1.4299999999999998E-3</v>
      </c>
      <c r="DE87" s="72">
        <v>1.1599999999999999E-5</v>
      </c>
      <c r="DF87" s="72">
        <v>6.6300000000000005E-7</v>
      </c>
      <c r="DG87" s="63" t="s">
        <v>313</v>
      </c>
      <c r="DH87" s="63"/>
      <c r="DI87" s="63">
        <v>3.2499999999999999E-4</v>
      </c>
      <c r="DJ87" s="63">
        <v>2.6599999999999999E-5</v>
      </c>
      <c r="DK87" s="63" t="s">
        <v>319</v>
      </c>
      <c r="DL87" s="63"/>
      <c r="DM87" s="63">
        <v>3.9399999999999999E-3</v>
      </c>
      <c r="DN87" s="63">
        <v>1.65E-4</v>
      </c>
      <c r="DO87" s="45">
        <v>0.13900000000000001</v>
      </c>
      <c r="DP87" s="45">
        <v>3.2300000000000002E-2</v>
      </c>
      <c r="DQ87" s="47"/>
      <c r="DR87" s="73"/>
      <c r="DS87" s="45">
        <v>2.41</v>
      </c>
      <c r="DT87" s="45">
        <v>8.8499999999999995E-2</v>
      </c>
    </row>
    <row r="88" spans="1:124">
      <c r="A88" s="33" t="s">
        <v>296</v>
      </c>
      <c r="B88" s="39" t="s">
        <v>399</v>
      </c>
      <c r="C88" s="48" t="s">
        <v>264</v>
      </c>
      <c r="D88" s="39" t="s">
        <v>298</v>
      </c>
      <c r="E88" s="39" t="s">
        <v>299</v>
      </c>
      <c r="F88" s="35" t="s">
        <v>266</v>
      </c>
      <c r="G88" s="35" t="s">
        <v>46</v>
      </c>
      <c r="H88" s="39">
        <v>10</v>
      </c>
      <c r="I88" s="33" t="s">
        <v>316</v>
      </c>
      <c r="J88" s="39" t="s">
        <v>300</v>
      </c>
      <c r="K88" s="36">
        <v>7910300.4239999996</v>
      </c>
      <c r="L88" s="36">
        <v>585418.17000000004</v>
      </c>
      <c r="M88" s="37">
        <v>71.279916554316102</v>
      </c>
      <c r="N88" s="37">
        <v>-156.614859601624</v>
      </c>
      <c r="O88" s="38">
        <v>4.9509999999999996</v>
      </c>
      <c r="P88" s="39"/>
      <c r="Q88" s="39"/>
      <c r="R88" s="38">
        <v>82.790974358974367</v>
      </c>
      <c r="S88" s="38"/>
      <c r="T88" s="38">
        <v>2.3496828205128204</v>
      </c>
      <c r="V88" s="38"/>
      <c r="W88" s="38"/>
      <c r="X88" s="38"/>
      <c r="Y88" s="38"/>
      <c r="Z88" s="59">
        <v>9.7799999999999998E-2</v>
      </c>
      <c r="AA88" s="59">
        <v>1.0500000000000001E-2</v>
      </c>
      <c r="AB88" s="60">
        <v>0.19800000000000001</v>
      </c>
      <c r="AC88" s="59">
        <v>9.3399999999999993E-3</v>
      </c>
      <c r="AD88" s="61">
        <v>3.1700000000000001E-3</v>
      </c>
      <c r="AE88" s="61">
        <v>3.6099999999999999E-4</v>
      </c>
      <c r="AF88" s="45">
        <v>2.8500000000000001E-2</v>
      </c>
      <c r="AG88" s="59">
        <v>5.2900000000000006E-4</v>
      </c>
      <c r="AH88" s="62" t="s">
        <v>302</v>
      </c>
      <c r="AI88" s="62"/>
      <c r="AJ88" s="59">
        <v>0.14599999999999999</v>
      </c>
      <c r="AK88" s="59">
        <v>3.5200000000000002E-2</v>
      </c>
      <c r="AL88" s="51">
        <v>2.7200000000000002E-3</v>
      </c>
      <c r="AM88" s="63">
        <v>6.8300000000000001E-4</v>
      </c>
      <c r="AP88" s="64">
        <v>6.92</v>
      </c>
      <c r="AQ88" s="60">
        <v>0.152</v>
      </c>
      <c r="AR88" s="63" t="s">
        <v>305</v>
      </c>
      <c r="AS88" s="63"/>
      <c r="AT88" s="63">
        <v>1.8599999999999999E-4</v>
      </c>
      <c r="AU88" s="63">
        <v>1.5299999999999999E-5</v>
      </c>
      <c r="AV88" s="65">
        <v>58.918645812034548</v>
      </c>
      <c r="AW88" s="66">
        <v>1.4803372600831024</v>
      </c>
      <c r="AX88" s="53">
        <v>3.48E-3</v>
      </c>
      <c r="AY88" s="67">
        <v>1.84E-4</v>
      </c>
      <c r="AZ88" s="43">
        <v>1.41E-3</v>
      </c>
      <c r="BA88" s="67">
        <v>8.4800000000000001E-5</v>
      </c>
      <c r="BB88" s="61">
        <v>1.8599999999999998E-5</v>
      </c>
      <c r="BC88" s="67">
        <v>4.7099999999999998E-6</v>
      </c>
      <c r="BD88" s="45"/>
      <c r="BE88" s="63"/>
      <c r="BF88" s="60">
        <v>2.9100000000000001E-2</v>
      </c>
      <c r="BG88" s="60">
        <v>7.7499999999999999E-3</v>
      </c>
      <c r="BH88" s="60" t="s">
        <v>325</v>
      </c>
      <c r="BI88" s="60"/>
      <c r="BJ88" s="64">
        <v>3.53</v>
      </c>
      <c r="BK88" s="61">
        <v>0.11899999999999999</v>
      </c>
      <c r="BL88" s="68">
        <v>1.7643103315320321E-3</v>
      </c>
      <c r="BM88" s="69">
        <v>5.6841823335636634E-5</v>
      </c>
      <c r="BN88" s="59" t="s">
        <v>301</v>
      </c>
      <c r="BO88" s="59"/>
      <c r="BP88" s="51">
        <v>0.82599999999999996</v>
      </c>
      <c r="BQ88" s="59">
        <v>1.67E-2</v>
      </c>
      <c r="BR88" s="60">
        <v>7.85E-2</v>
      </c>
      <c r="BS88" s="60">
        <v>8.0700000000000008E-3</v>
      </c>
      <c r="BT88" s="51">
        <v>5.3700000000000006E-3</v>
      </c>
      <c r="BU88" s="41">
        <v>5.9999999999999995E-4</v>
      </c>
      <c r="BV88" s="64">
        <v>8.91</v>
      </c>
      <c r="BW88" s="60">
        <v>0.372</v>
      </c>
      <c r="BX88" s="54">
        <v>3.2799999999999996E-2</v>
      </c>
      <c r="BY88" s="63">
        <v>0.25900000000000001</v>
      </c>
      <c r="BZ88" s="63">
        <v>6.9999999999999999E-4</v>
      </c>
      <c r="CA88" s="63">
        <v>1.15E-4</v>
      </c>
      <c r="CB88" s="64">
        <v>28.2</v>
      </c>
      <c r="CC88" s="64">
        <v>0.94499999999999995</v>
      </c>
      <c r="CD88" s="61" t="s">
        <v>317</v>
      </c>
      <c r="CE88" s="61"/>
      <c r="CF88" s="51">
        <v>8.2500000000000004E-3</v>
      </c>
      <c r="CG88" s="59">
        <v>0.42499999999999999</v>
      </c>
      <c r="CH88" s="65">
        <v>0.13977830463649982</v>
      </c>
      <c r="CI88" s="69">
        <v>2.1949759183560187E-2</v>
      </c>
      <c r="CJ88" s="69">
        <v>3.1575919017385309E-2</v>
      </c>
      <c r="CK88" s="65"/>
      <c r="CL88" s="65"/>
      <c r="CM88" s="65" t="s">
        <v>312</v>
      </c>
      <c r="CN88" s="76" t="s">
        <v>310</v>
      </c>
      <c r="CO88" s="61">
        <v>2.4599999999999999E-3</v>
      </c>
      <c r="CP88" s="63">
        <v>1.15E-4</v>
      </c>
      <c r="CQ88" s="63" t="s">
        <v>313</v>
      </c>
      <c r="CR88" s="63"/>
      <c r="CS88" s="61" t="s">
        <v>307</v>
      </c>
      <c r="CT88" s="63"/>
      <c r="CU88" s="60">
        <v>1.31</v>
      </c>
      <c r="CV88" s="59">
        <v>0.105</v>
      </c>
      <c r="CW88" s="60"/>
      <c r="CX88" s="59"/>
      <c r="CY88" s="61">
        <v>3.6499999999999998E-4</v>
      </c>
      <c r="CZ88" s="63">
        <v>4.1199999999999999E-5</v>
      </c>
      <c r="DA88" s="65">
        <v>0.74971148730963644</v>
      </c>
      <c r="DB88" s="69">
        <v>1.6186678997578096E-3</v>
      </c>
      <c r="DC88" s="47">
        <v>5.6399999999999999E-2</v>
      </c>
      <c r="DD88" s="63">
        <v>8.2199999999999992E-4</v>
      </c>
      <c r="DE88" s="72">
        <v>4.5899999999999993E-6</v>
      </c>
      <c r="DF88" s="72">
        <v>3.0199999999999998E-7</v>
      </c>
      <c r="DG88" s="63" t="s">
        <v>313</v>
      </c>
      <c r="DH88" s="63"/>
      <c r="DI88" s="63">
        <v>2.5300000000000002E-4</v>
      </c>
      <c r="DJ88" s="63">
        <v>3.8300000000000003E-5</v>
      </c>
      <c r="DK88" s="63">
        <v>4.2700000000000001E-5</v>
      </c>
      <c r="DL88" s="63">
        <v>9.0599999999999997E-6</v>
      </c>
      <c r="DM88" s="63">
        <v>7.2099999999999996E-4</v>
      </c>
      <c r="DN88" s="63">
        <v>5.1900000000000001E-5</v>
      </c>
      <c r="DO88" s="45" t="s">
        <v>314</v>
      </c>
      <c r="DP88" s="45"/>
      <c r="DQ88" s="47"/>
      <c r="DR88" s="73"/>
      <c r="DS88" s="45">
        <v>1.19</v>
      </c>
      <c r="DT88" s="45">
        <v>6.0199999999999997E-2</v>
      </c>
    </row>
    <row r="89" spans="1:124">
      <c r="A89" s="33" t="s">
        <v>296</v>
      </c>
      <c r="B89" s="39" t="s">
        <v>400</v>
      </c>
      <c r="C89" s="48" t="s">
        <v>264</v>
      </c>
      <c r="D89" s="39" t="s">
        <v>298</v>
      </c>
      <c r="E89" s="39" t="s">
        <v>299</v>
      </c>
      <c r="F89" s="35" t="s">
        <v>266</v>
      </c>
      <c r="G89" s="35" t="s">
        <v>46</v>
      </c>
      <c r="H89" s="39">
        <v>20</v>
      </c>
      <c r="I89" s="74" t="s">
        <v>270</v>
      </c>
      <c r="J89" s="39" t="s">
        <v>300</v>
      </c>
      <c r="K89" s="36">
        <v>7910300.4239999996</v>
      </c>
      <c r="L89" s="36">
        <v>585418.17000000004</v>
      </c>
      <c r="M89" s="37">
        <v>71.279916554316102</v>
      </c>
      <c r="N89" s="37">
        <v>-156.614859601624</v>
      </c>
      <c r="O89" s="38"/>
      <c r="P89" s="39">
        <v>28</v>
      </c>
      <c r="Q89" s="39">
        <v>4.0999999999999996</v>
      </c>
      <c r="R89" s="38">
        <v>110.75359792580777</v>
      </c>
      <c r="S89" s="38"/>
      <c r="T89" s="38">
        <v>7.0720618587953741</v>
      </c>
      <c r="V89" s="38">
        <v>5.49</v>
      </c>
      <c r="W89" s="38">
        <v>15.6</v>
      </c>
      <c r="X89" s="38">
        <v>2.02</v>
      </c>
      <c r="Y89" s="38">
        <v>116.3</v>
      </c>
      <c r="Z89" s="59" t="s">
        <v>317</v>
      </c>
      <c r="AA89" s="59"/>
      <c r="AB89" s="60">
        <v>0.60399999999999998</v>
      </c>
      <c r="AC89" s="59">
        <v>2.6699999999999998E-2</v>
      </c>
      <c r="AD89" s="61">
        <v>9.3499999999999989E-3</v>
      </c>
      <c r="AE89" s="61">
        <v>5.22E-4</v>
      </c>
      <c r="AF89" s="45">
        <v>4.9399999999999999E-2</v>
      </c>
      <c r="AG89" s="59">
        <v>2.97E-3</v>
      </c>
      <c r="AH89" s="62" t="s">
        <v>302</v>
      </c>
      <c r="AI89" s="62"/>
      <c r="AJ89" s="59">
        <v>3.5000000000000003E-2</v>
      </c>
      <c r="AK89" s="59">
        <v>5.1999999999999998E-3</v>
      </c>
      <c r="AL89" s="51">
        <v>2.7399999999999997E-2</v>
      </c>
      <c r="AM89" s="63">
        <v>3.48E-3</v>
      </c>
      <c r="AP89" s="64">
        <v>12.6</v>
      </c>
      <c r="AQ89" s="60">
        <v>0.46700000000000003</v>
      </c>
      <c r="AR89" s="63" t="s">
        <v>305</v>
      </c>
      <c r="AS89" s="63"/>
      <c r="AT89" s="63">
        <v>1.3799999999999999E-3</v>
      </c>
      <c r="AU89" s="63">
        <v>8.5500000000000005E-5</v>
      </c>
      <c r="AV89" s="65">
        <v>71.157948018464126</v>
      </c>
      <c r="AW89" s="66">
        <v>0.1451773104038015</v>
      </c>
      <c r="AX89" s="53">
        <v>5.1399999999999996E-3</v>
      </c>
      <c r="AY89" s="67">
        <v>1.5699999999999999E-4</v>
      </c>
      <c r="AZ89" s="43">
        <v>1.56E-3</v>
      </c>
      <c r="BA89" s="67">
        <v>6.5400000000000004E-5</v>
      </c>
      <c r="BB89" s="61" t="s">
        <v>318</v>
      </c>
      <c r="BC89" s="67"/>
      <c r="BD89" s="45"/>
      <c r="BE89" s="63"/>
      <c r="BF89" s="60">
        <v>7.8899999999999998E-2</v>
      </c>
      <c r="BG89" s="60">
        <v>6.8599999999999998E-3</v>
      </c>
      <c r="BH89" s="60">
        <v>0.29399999999999998</v>
      </c>
      <c r="BI89" s="60">
        <v>5.0200000000000002E-2</v>
      </c>
      <c r="BJ89" s="64">
        <v>10.8</v>
      </c>
      <c r="BK89" s="61">
        <v>0.80200000000000005</v>
      </c>
      <c r="BL89" s="68"/>
      <c r="BM89" s="70"/>
      <c r="BN89" s="59" t="s">
        <v>301</v>
      </c>
      <c r="BO89" s="59"/>
      <c r="BP89" s="51">
        <v>0.22900000000000001</v>
      </c>
      <c r="BQ89" s="59">
        <v>4.4599999999999996E-3</v>
      </c>
      <c r="BR89" s="60">
        <v>0.49199999999999999</v>
      </c>
      <c r="BS89" s="60">
        <v>4.6100000000000002E-2</v>
      </c>
      <c r="BT89" s="51">
        <v>7.7099999999999998E-3</v>
      </c>
      <c r="BU89" s="41">
        <v>1.5E-3</v>
      </c>
      <c r="BV89" s="64">
        <v>15.6</v>
      </c>
      <c r="BW89" s="60">
        <v>0.27100000000000002</v>
      </c>
      <c r="BX89" s="54">
        <v>4.2299999999999997E-2</v>
      </c>
      <c r="BY89" s="63">
        <v>1.01</v>
      </c>
      <c r="BZ89" s="63">
        <v>2.4399999999999999E-4</v>
      </c>
      <c r="CA89" s="63">
        <v>6.3399999999999996E-5</v>
      </c>
      <c r="CB89" s="64">
        <v>37.9</v>
      </c>
      <c r="CC89" s="64">
        <v>0.71099999999999997</v>
      </c>
      <c r="CD89" s="61">
        <v>1.03</v>
      </c>
      <c r="CE89" s="61">
        <v>9.06E-2</v>
      </c>
      <c r="CF89" s="51">
        <v>1.5300000000000001E-2</v>
      </c>
      <c r="CG89" s="59">
        <v>0.47299999999999998</v>
      </c>
      <c r="CH89" s="65">
        <v>6.489075152348317E-2</v>
      </c>
      <c r="CI89" s="69">
        <v>4.8032458106021698E-3</v>
      </c>
      <c r="CJ89" s="69">
        <v>1.4658820769154847E-2</v>
      </c>
      <c r="CK89" s="65"/>
      <c r="CL89" s="65"/>
      <c r="CM89" s="65" t="s">
        <v>312</v>
      </c>
      <c r="CN89" s="76" t="s">
        <v>310</v>
      </c>
      <c r="CO89" s="61">
        <v>2.9999999999999997E-4</v>
      </c>
      <c r="CP89" s="63">
        <v>7.2200000000000007E-5</v>
      </c>
      <c r="CQ89" s="63">
        <v>1.7199999999999998E-4</v>
      </c>
      <c r="CR89" s="63">
        <v>3.54E-5</v>
      </c>
      <c r="CS89" s="61" t="s">
        <v>307</v>
      </c>
      <c r="CT89" s="63"/>
      <c r="CU89" s="60">
        <v>2.96</v>
      </c>
      <c r="CV89" s="59">
        <v>0.121</v>
      </c>
      <c r="CW89" s="60"/>
      <c r="CX89" s="59"/>
      <c r="CY89" s="61" t="s">
        <v>313</v>
      </c>
      <c r="CZ89" s="63"/>
      <c r="DA89" s="65">
        <v>0.40783892358787216</v>
      </c>
      <c r="DB89" s="69">
        <v>9.701193100650353E-3</v>
      </c>
      <c r="DC89" s="47">
        <v>7.7499999999999999E-2</v>
      </c>
      <c r="DD89" s="63">
        <v>2.81E-3</v>
      </c>
      <c r="DE89" s="72">
        <v>9.7399999999999999E-6</v>
      </c>
      <c r="DF89" s="72">
        <v>1.5400000000000001E-6</v>
      </c>
      <c r="DG89" s="63" t="s">
        <v>313</v>
      </c>
      <c r="DH89" s="63"/>
      <c r="DI89" s="63">
        <v>2.8299999999999999E-4</v>
      </c>
      <c r="DJ89" s="63">
        <v>2.8600000000000001E-5</v>
      </c>
      <c r="DK89" s="63">
        <v>3.3899999999999997E-5</v>
      </c>
      <c r="DL89" s="63">
        <v>5.31E-6</v>
      </c>
      <c r="DM89" s="63">
        <v>2.5499999999999997E-3</v>
      </c>
      <c r="DN89" s="63">
        <v>1.02E-4</v>
      </c>
      <c r="DO89" s="45">
        <v>0.151</v>
      </c>
      <c r="DP89" s="45">
        <v>4.0099999999999997E-2</v>
      </c>
      <c r="DQ89" s="47"/>
      <c r="DR89" s="73"/>
      <c r="DS89" s="45">
        <v>1.5</v>
      </c>
      <c r="DT89" s="45">
        <v>0.14799999999999999</v>
      </c>
    </row>
    <row r="90" spans="1:124">
      <c r="A90" s="33" t="s">
        <v>296</v>
      </c>
      <c r="B90" s="39" t="s">
        <v>401</v>
      </c>
      <c r="C90" s="48" t="s">
        <v>264</v>
      </c>
      <c r="D90" s="39" t="s">
        <v>298</v>
      </c>
      <c r="E90" s="39" t="s">
        <v>299</v>
      </c>
      <c r="F90" s="35" t="s">
        <v>266</v>
      </c>
      <c r="G90" s="35" t="s">
        <v>46</v>
      </c>
      <c r="H90" s="39">
        <v>20</v>
      </c>
      <c r="I90" s="74" t="s">
        <v>270</v>
      </c>
      <c r="J90" s="39" t="s">
        <v>300</v>
      </c>
      <c r="K90" s="36">
        <v>7910299.9050000003</v>
      </c>
      <c r="L90" s="36">
        <v>585419.99199999997</v>
      </c>
      <c r="M90" s="37">
        <v>71.279911261135297</v>
      </c>
      <c r="N90" s="37">
        <v>-156.61480935255301</v>
      </c>
      <c r="O90" s="38">
        <v>5.0949999999999998</v>
      </c>
      <c r="P90" s="39">
        <v>26</v>
      </c>
      <c r="Q90" s="39">
        <v>4.5999999999999996</v>
      </c>
      <c r="R90" s="38">
        <v>99.107353307862439</v>
      </c>
      <c r="S90" s="38"/>
      <c r="T90" s="38">
        <v>2.6632009249949729</v>
      </c>
      <c r="V90" s="38">
        <v>5.45</v>
      </c>
      <c r="W90" s="38">
        <v>29.8</v>
      </c>
      <c r="X90" s="38">
        <v>3.8</v>
      </c>
      <c r="Y90" s="38">
        <v>171.2</v>
      </c>
      <c r="Z90" s="59" t="s">
        <v>317</v>
      </c>
      <c r="AA90" s="59"/>
      <c r="AB90" s="60">
        <v>1.04</v>
      </c>
      <c r="AC90" s="59">
        <v>4.4899999999999995E-2</v>
      </c>
      <c r="AD90" s="61">
        <v>1.3699999999999999E-2</v>
      </c>
      <c r="AE90" s="61">
        <v>9.5199999999999994E-4</v>
      </c>
      <c r="AF90" s="45">
        <v>7.3599999999999999E-2</v>
      </c>
      <c r="AG90" s="59">
        <v>2.15E-3</v>
      </c>
      <c r="AH90" s="62" t="s">
        <v>302</v>
      </c>
      <c r="AI90" s="62"/>
      <c r="AJ90" s="59" t="s">
        <v>325</v>
      </c>
      <c r="AK90" s="59"/>
      <c r="AL90" s="51">
        <v>1.0999999999999999E-2</v>
      </c>
      <c r="AM90" s="63">
        <v>5.0199999999999995E-4</v>
      </c>
      <c r="AP90" s="64">
        <v>11.7</v>
      </c>
      <c r="AQ90" s="60">
        <v>0.33500000000000002</v>
      </c>
      <c r="AR90" s="63" t="s">
        <v>305</v>
      </c>
      <c r="AS90" s="63"/>
      <c r="AT90" s="63">
        <v>2.1199999999999999E-3</v>
      </c>
      <c r="AU90" s="63">
        <v>1.3100000000000001E-4</v>
      </c>
      <c r="AV90" s="65">
        <v>94.140777455954421</v>
      </c>
      <c r="AW90" s="66">
        <v>0.44452154856660869</v>
      </c>
      <c r="AX90" s="53">
        <v>7.9299999999999995E-3</v>
      </c>
      <c r="AY90" s="67">
        <v>2.63E-4</v>
      </c>
      <c r="AZ90" s="43">
        <v>2.7200000000000002E-3</v>
      </c>
      <c r="BA90" s="67">
        <v>8.0799999999999999E-5</v>
      </c>
      <c r="BB90" s="61" t="s">
        <v>318</v>
      </c>
      <c r="BC90" s="67"/>
      <c r="BD90" s="45"/>
      <c r="BE90" s="63"/>
      <c r="BF90" s="60">
        <v>0.14299999999999999</v>
      </c>
      <c r="BG90" s="60">
        <v>3.15E-2</v>
      </c>
      <c r="BH90" s="60">
        <v>0.40400000000000003</v>
      </c>
      <c r="BI90" s="60">
        <v>9.9500000000000005E-2</v>
      </c>
      <c r="BJ90" s="64">
        <v>18.100000000000001</v>
      </c>
      <c r="BK90" s="61">
        <v>0.315</v>
      </c>
      <c r="BL90" s="68">
        <v>1.8910100112533663E-3</v>
      </c>
      <c r="BM90" s="69">
        <v>1.5155334812208231E-3</v>
      </c>
      <c r="BN90" s="59" t="s">
        <v>301</v>
      </c>
      <c r="BO90" s="59"/>
      <c r="BP90" s="51">
        <v>0.27800000000000002</v>
      </c>
      <c r="BQ90" s="59">
        <v>4.64E-3</v>
      </c>
      <c r="BR90" s="60">
        <v>0.79800000000000004</v>
      </c>
      <c r="BS90" s="60">
        <v>8.6800000000000002E-2</v>
      </c>
      <c r="BT90" s="51">
        <v>1.3800000000000002E-2</v>
      </c>
      <c r="BU90" s="41">
        <v>8.9999999999999998E-4</v>
      </c>
      <c r="BV90" s="64">
        <v>15.2</v>
      </c>
      <c r="BW90" s="60">
        <v>0.46</v>
      </c>
      <c r="BX90" s="54">
        <v>6.6000000000000003E-2</v>
      </c>
      <c r="BY90" s="63">
        <v>1.64</v>
      </c>
      <c r="BZ90" s="63" t="s">
        <v>308</v>
      </c>
      <c r="CA90" s="63"/>
      <c r="CB90" s="64">
        <v>41.4</v>
      </c>
      <c r="CC90" s="64">
        <v>1.79</v>
      </c>
      <c r="CD90" s="61">
        <v>1.52</v>
      </c>
      <c r="CE90" s="61">
        <v>8.3599999999999994E-2</v>
      </c>
      <c r="CF90" s="51">
        <v>1.9699999999999999E-2</v>
      </c>
      <c r="CG90" s="59">
        <v>0.46</v>
      </c>
      <c r="CH90" s="65">
        <v>0.1004781668495698</v>
      </c>
      <c r="CI90" s="69">
        <v>3.0338213644814406E-3</v>
      </c>
      <c r="CJ90" s="69">
        <v>2.2698017891317816E-2</v>
      </c>
      <c r="CK90" s="65"/>
      <c r="CL90" s="65"/>
      <c r="CM90" s="65" t="s">
        <v>312</v>
      </c>
      <c r="CN90" s="76" t="s">
        <v>310</v>
      </c>
      <c r="CO90" s="61">
        <v>6.8899999999999994E-4</v>
      </c>
      <c r="CP90" s="63">
        <v>8.2999999999999998E-5</v>
      </c>
      <c r="CQ90" s="63" t="s">
        <v>313</v>
      </c>
      <c r="CR90" s="63"/>
      <c r="CS90" s="61" t="s">
        <v>307</v>
      </c>
      <c r="CT90" s="63"/>
      <c r="CU90" s="60">
        <v>6.91</v>
      </c>
      <c r="CV90" s="59">
        <v>0.255</v>
      </c>
      <c r="CW90" s="60"/>
      <c r="CX90" s="59"/>
      <c r="CY90" s="61" t="s">
        <v>313</v>
      </c>
      <c r="CZ90" s="63"/>
      <c r="DA90" s="65">
        <v>0.47546343811434244</v>
      </c>
      <c r="DB90" s="69">
        <v>1.431848625893942E-2</v>
      </c>
      <c r="DC90" s="47">
        <v>7.0599999999999996E-2</v>
      </c>
      <c r="DD90" s="63">
        <v>1.73E-3</v>
      </c>
      <c r="DE90" s="72">
        <v>1.7E-5</v>
      </c>
      <c r="DF90" s="72">
        <v>2.0899999999999999E-6</v>
      </c>
      <c r="DG90" s="63" t="s">
        <v>313</v>
      </c>
      <c r="DH90" s="63"/>
      <c r="DI90" s="63">
        <v>4.7399999999999997E-4</v>
      </c>
      <c r="DJ90" s="63">
        <v>4.8300000000000002E-5</v>
      </c>
      <c r="DK90" s="63">
        <v>8.4000000000000009E-5</v>
      </c>
      <c r="DL90" s="63">
        <v>7.6299999999999998E-6</v>
      </c>
      <c r="DM90" s="63">
        <v>8.2799999999999992E-3</v>
      </c>
      <c r="DN90" s="63">
        <v>1.4399999999999998E-4</v>
      </c>
      <c r="DO90" s="45">
        <v>0.20699999999999999</v>
      </c>
      <c r="DP90" s="45">
        <v>2.7699999999999999E-2</v>
      </c>
      <c r="DQ90" s="47"/>
      <c r="DR90" s="73"/>
      <c r="DS90" s="45">
        <v>2.2000000000000002</v>
      </c>
      <c r="DT90" s="45">
        <v>9.2600000000000002E-2</v>
      </c>
    </row>
    <row r="91" spans="1:124">
      <c r="A91" s="33" t="s">
        <v>296</v>
      </c>
      <c r="B91" s="39" t="s">
        <v>402</v>
      </c>
      <c r="C91" s="48" t="s">
        <v>264</v>
      </c>
      <c r="D91" s="39" t="s">
        <v>298</v>
      </c>
      <c r="E91" s="39" t="s">
        <v>299</v>
      </c>
      <c r="F91" s="58" t="s">
        <v>266</v>
      </c>
      <c r="G91" s="58" t="s">
        <v>273</v>
      </c>
      <c r="H91" s="39">
        <v>20</v>
      </c>
      <c r="I91" s="74" t="s">
        <v>270</v>
      </c>
      <c r="J91" s="39" t="s">
        <v>300</v>
      </c>
      <c r="K91" s="36">
        <v>7910282.2580000004</v>
      </c>
      <c r="L91" s="36">
        <v>585419.70299999998</v>
      </c>
      <c r="M91" s="37">
        <v>71.279753278324407</v>
      </c>
      <c r="N91" s="37">
        <v>-156.61483683126499</v>
      </c>
      <c r="O91" s="38">
        <v>4.9429999999999996</v>
      </c>
      <c r="P91" s="39">
        <v>29</v>
      </c>
      <c r="Q91" s="39">
        <v>4.9000000000000004</v>
      </c>
      <c r="R91" s="38">
        <v>49.277717144009678</v>
      </c>
      <c r="S91" s="38"/>
      <c r="T91" s="38">
        <v>6.3557798305768456</v>
      </c>
      <c r="V91" s="38">
        <v>6.09</v>
      </c>
      <c r="W91" s="38">
        <v>15.9</v>
      </c>
      <c r="X91" s="38">
        <v>2.0099999999999998</v>
      </c>
      <c r="Y91" s="38">
        <v>245.5</v>
      </c>
      <c r="Z91" s="59" t="s">
        <v>317</v>
      </c>
      <c r="AA91" s="59"/>
      <c r="AB91" s="60">
        <v>0.112</v>
      </c>
      <c r="AC91" s="59">
        <v>4.3E-3</v>
      </c>
      <c r="AD91" s="61">
        <v>1.4499999999999999E-3</v>
      </c>
      <c r="AE91" s="61">
        <v>2.9299999999999997E-4</v>
      </c>
      <c r="AF91" s="45">
        <v>8.0399999999999999E-2</v>
      </c>
      <c r="AG91" s="59">
        <v>4.96E-3</v>
      </c>
      <c r="AH91" s="62" t="s">
        <v>302</v>
      </c>
      <c r="AI91" s="62"/>
      <c r="AJ91" s="59">
        <v>7.2400000000000006E-2</v>
      </c>
      <c r="AK91" s="59">
        <v>1.0200000000000001E-2</v>
      </c>
      <c r="AL91" s="59" t="s">
        <v>336</v>
      </c>
      <c r="AM91" s="63"/>
      <c r="AP91" s="64">
        <v>16</v>
      </c>
      <c r="AQ91" s="60">
        <v>0.14399999999999999</v>
      </c>
      <c r="AR91" s="63" t="s">
        <v>305</v>
      </c>
      <c r="AS91" s="63"/>
      <c r="AT91" s="63">
        <v>1.2899999999999999E-4</v>
      </c>
      <c r="AU91" s="63">
        <v>2.0400000000000001E-5</v>
      </c>
      <c r="AV91" s="65">
        <v>123.23532131174359</v>
      </c>
      <c r="AW91" s="66">
        <v>0.51978324560738509</v>
      </c>
      <c r="AX91" s="53">
        <v>1.8100000000000002E-2</v>
      </c>
      <c r="AY91" s="67">
        <v>6.38E-4</v>
      </c>
      <c r="AZ91" s="43">
        <v>4.0000000000000002E-4</v>
      </c>
      <c r="BA91" s="67">
        <v>5.1900000000000001E-5</v>
      </c>
      <c r="BB91" s="61" t="s">
        <v>318</v>
      </c>
      <c r="BC91" s="67"/>
      <c r="BD91" s="45"/>
      <c r="BE91" s="63"/>
      <c r="BF91" s="60" t="s">
        <v>307</v>
      </c>
      <c r="BG91" s="60"/>
      <c r="BH91" s="60" t="s">
        <v>325</v>
      </c>
      <c r="BI91" s="60"/>
      <c r="BJ91" s="64">
        <v>2.62</v>
      </c>
      <c r="BK91" s="61">
        <v>7.0999999999999994E-2</v>
      </c>
      <c r="BL91" s="68"/>
      <c r="BM91" s="70"/>
      <c r="BN91" s="59" t="s">
        <v>301</v>
      </c>
      <c r="BO91" s="59"/>
      <c r="BP91" s="51">
        <v>8.3699999999999997E-2</v>
      </c>
      <c r="BQ91" s="59">
        <v>3.2400000000000003E-3</v>
      </c>
      <c r="BR91" s="60" t="s">
        <v>323</v>
      </c>
      <c r="BS91" s="60"/>
      <c r="BT91" s="51">
        <v>1.2500000000000001E-2</v>
      </c>
      <c r="BU91" s="41">
        <v>1.2999999999999999E-3</v>
      </c>
      <c r="BV91" s="64">
        <v>17.600000000000001</v>
      </c>
      <c r="BW91" s="60">
        <v>0.85699999999999998</v>
      </c>
      <c r="BX91" s="54">
        <v>0.129</v>
      </c>
      <c r="BY91" s="63">
        <v>1.53</v>
      </c>
      <c r="BZ91" s="63" t="s">
        <v>308</v>
      </c>
      <c r="CA91" s="63"/>
      <c r="CB91" s="64">
        <v>39.1</v>
      </c>
      <c r="CC91" s="64">
        <v>1.36</v>
      </c>
      <c r="CD91" s="61" t="s">
        <v>317</v>
      </c>
      <c r="CE91" s="61"/>
      <c r="CF91" s="51">
        <v>1.35E-2</v>
      </c>
      <c r="CG91" s="59">
        <v>1.52</v>
      </c>
      <c r="CH91" s="65">
        <v>7.2845868049404072E-2</v>
      </c>
      <c r="CI91" s="69">
        <v>2.7392102290017262E-3</v>
      </c>
      <c r="CJ91" s="69">
        <v>1.6455881592360378E-2</v>
      </c>
      <c r="CK91" s="65"/>
      <c r="CL91" s="65"/>
      <c r="CM91" s="65" t="s">
        <v>312</v>
      </c>
      <c r="CN91" s="76" t="s">
        <v>310</v>
      </c>
      <c r="CO91" s="61">
        <v>3.0400000000000002E-4</v>
      </c>
      <c r="CP91" s="63">
        <v>4.18E-5</v>
      </c>
      <c r="CQ91" s="63">
        <v>9.2E-5</v>
      </c>
      <c r="CR91" s="63">
        <v>2.4000000000000001E-5</v>
      </c>
      <c r="CS91" s="61" t="s">
        <v>307</v>
      </c>
      <c r="CT91" s="63"/>
      <c r="CU91" s="60">
        <v>10.1</v>
      </c>
      <c r="CV91" s="59">
        <v>0.434</v>
      </c>
      <c r="CW91" s="60"/>
      <c r="CX91" s="59"/>
      <c r="CY91" s="61" t="s">
        <v>313</v>
      </c>
      <c r="CZ91" s="63"/>
      <c r="DA91" s="65">
        <v>0.97945029304428155</v>
      </c>
      <c r="DB91" s="69">
        <v>9.1621899416780232E-3</v>
      </c>
      <c r="DC91" s="47">
        <v>9.6000000000000002E-2</v>
      </c>
      <c r="DD91" s="63">
        <v>5.1600000000000005E-3</v>
      </c>
      <c r="DE91" s="72">
        <v>3.9900000000000008E-6</v>
      </c>
      <c r="DF91" s="72">
        <v>3.89E-7</v>
      </c>
      <c r="DG91" s="63" t="s">
        <v>313</v>
      </c>
      <c r="DH91" s="63"/>
      <c r="DI91" s="63">
        <v>8.9300000000000002E-5</v>
      </c>
      <c r="DJ91" s="63">
        <v>1.2500000000000001E-5</v>
      </c>
      <c r="DK91" s="63">
        <v>2.4700000000000001E-5</v>
      </c>
      <c r="DL91" s="63">
        <v>5.8700000000000005E-6</v>
      </c>
      <c r="DM91" s="63">
        <v>2.22E-4</v>
      </c>
      <c r="DN91" s="63">
        <v>1.43E-5</v>
      </c>
      <c r="DO91" s="45" t="s">
        <v>314</v>
      </c>
      <c r="DP91" s="45"/>
      <c r="DQ91" s="47">
        <v>7.4900000000000008E-2</v>
      </c>
      <c r="DR91" s="73">
        <v>6.37</v>
      </c>
      <c r="DS91" s="45">
        <v>0.82699999999999996</v>
      </c>
      <c r="DT91" s="45">
        <v>2.9899999999999999E-2</v>
      </c>
    </row>
    <row r="92" spans="1:124">
      <c r="A92" s="33" t="s">
        <v>296</v>
      </c>
      <c r="B92" s="39" t="s">
        <v>403</v>
      </c>
      <c r="C92" s="48" t="s">
        <v>264</v>
      </c>
      <c r="D92" s="39" t="s">
        <v>298</v>
      </c>
      <c r="E92" s="39" t="s">
        <v>299</v>
      </c>
      <c r="F92" s="58" t="s">
        <v>266</v>
      </c>
      <c r="G92" s="58" t="s">
        <v>273</v>
      </c>
      <c r="H92" s="39">
        <v>20</v>
      </c>
      <c r="I92" s="74" t="s">
        <v>270</v>
      </c>
      <c r="J92" s="39" t="s">
        <v>300</v>
      </c>
      <c r="K92" s="36">
        <v>7910282.9519999996</v>
      </c>
      <c r="L92" s="36">
        <v>585421.60199999996</v>
      </c>
      <c r="M92" s="37">
        <v>71.279758824194104</v>
      </c>
      <c r="N92" s="37">
        <v>-156.614783100181</v>
      </c>
      <c r="O92" s="38">
        <v>4.9109999999999996</v>
      </c>
      <c r="P92" s="39">
        <v>28</v>
      </c>
      <c r="Q92" s="39">
        <v>4.5999999999999996</v>
      </c>
      <c r="R92" s="38">
        <v>72.684699166004762</v>
      </c>
      <c r="S92" s="38"/>
      <c r="T92" s="38">
        <v>17.778669281175535</v>
      </c>
      <c r="V92" s="38">
        <v>6.4</v>
      </c>
      <c r="W92" s="38">
        <v>14</v>
      </c>
      <c r="X92" s="38">
        <v>1.79</v>
      </c>
      <c r="Y92" s="38">
        <v>497.6</v>
      </c>
      <c r="Z92" s="59" t="s">
        <v>317</v>
      </c>
      <c r="AA92" s="59"/>
      <c r="AB92" s="60">
        <v>7.4999999999999997E-2</v>
      </c>
      <c r="AC92" s="59">
        <v>4.2100000000000002E-3</v>
      </c>
      <c r="AD92" s="61">
        <v>3.62E-3</v>
      </c>
      <c r="AE92" s="61">
        <v>3.2600000000000001E-4</v>
      </c>
      <c r="AF92" s="45">
        <v>5.3200000000000004E-2</v>
      </c>
      <c r="AG92" s="59">
        <v>2.1700000000000001E-3</v>
      </c>
      <c r="AH92" s="62" t="s">
        <v>302</v>
      </c>
      <c r="AI92" s="62"/>
      <c r="AJ92" s="59" t="s">
        <v>303</v>
      </c>
      <c r="AK92" s="59"/>
      <c r="AL92" s="59" t="s">
        <v>336</v>
      </c>
      <c r="AM92" s="63"/>
      <c r="AP92" s="64">
        <v>19.3</v>
      </c>
      <c r="AQ92" s="60">
        <v>0.55900000000000005</v>
      </c>
      <c r="AR92" s="63" t="s">
        <v>305</v>
      </c>
      <c r="AS92" s="63"/>
      <c r="AT92" s="63">
        <v>2.8399999999999996E-4</v>
      </c>
      <c r="AU92" s="63">
        <v>2.3199999999999998E-5</v>
      </c>
      <c r="AV92" s="65">
        <v>75.926194697570082</v>
      </c>
      <c r="AW92" s="66">
        <v>7.9227206662421265E-2</v>
      </c>
      <c r="AX92" s="53">
        <v>8.4600000000000005E-3</v>
      </c>
      <c r="AY92" s="67">
        <v>5.0699999999999996E-4</v>
      </c>
      <c r="AZ92" s="43">
        <v>3.8999999999999999E-4</v>
      </c>
      <c r="BA92" s="67">
        <v>7.0400000000000004E-5</v>
      </c>
      <c r="BB92" s="61">
        <v>1.59E-5</v>
      </c>
      <c r="BC92" s="67">
        <v>4.0799999999999999E-6</v>
      </c>
      <c r="BD92" s="45"/>
      <c r="BE92" s="63"/>
      <c r="BF92" s="60" t="s">
        <v>307</v>
      </c>
      <c r="BG92" s="60"/>
      <c r="BH92" s="60" t="s">
        <v>325</v>
      </c>
      <c r="BI92" s="60"/>
      <c r="BJ92" s="64">
        <v>23.4</v>
      </c>
      <c r="BK92" s="61">
        <v>0.48099999999999998</v>
      </c>
      <c r="BL92" s="68">
        <v>1.831986817812077E-3</v>
      </c>
      <c r="BM92" s="69">
        <v>2.9861510342886824E-3</v>
      </c>
      <c r="BN92" s="59" t="s">
        <v>301</v>
      </c>
      <c r="BO92" s="59"/>
      <c r="BP92" s="51">
        <v>2.4399999999999998E-2</v>
      </c>
      <c r="BQ92" s="59">
        <v>2.2100000000000002E-3</v>
      </c>
      <c r="BR92" s="60">
        <v>0.13</v>
      </c>
      <c r="BS92" s="60">
        <v>1.6799999999999999E-2</v>
      </c>
      <c r="BT92" s="51">
        <v>8.2100000000000003E-3</v>
      </c>
      <c r="BU92" s="41">
        <v>1.1000000000000001E-3</v>
      </c>
      <c r="BV92" s="64">
        <v>18.3</v>
      </c>
      <c r="BW92" s="60">
        <v>0.71299999999999997</v>
      </c>
      <c r="BX92" s="54">
        <v>0.14499999999999999</v>
      </c>
      <c r="BY92" s="63">
        <v>4.04</v>
      </c>
      <c r="BZ92" s="63" t="s">
        <v>308</v>
      </c>
      <c r="CA92" s="63"/>
      <c r="CB92" s="64">
        <v>36.200000000000003</v>
      </c>
      <c r="CC92" s="64">
        <v>1.46</v>
      </c>
      <c r="CD92" s="61" t="s">
        <v>317</v>
      </c>
      <c r="CE92" s="61"/>
      <c r="CF92" s="51">
        <v>1.1599999999999999E-2</v>
      </c>
      <c r="CG92" s="59">
        <v>0.51400000000000001</v>
      </c>
      <c r="CH92" s="65">
        <v>7.7656695352585847E-2</v>
      </c>
      <c r="CI92" s="69">
        <v>4.2174977396693186E-3</v>
      </c>
      <c r="CJ92" s="69">
        <v>1.7542647480149141E-2</v>
      </c>
      <c r="CK92" s="65"/>
      <c r="CL92" s="65"/>
      <c r="CM92" s="65" t="s">
        <v>312</v>
      </c>
      <c r="CN92" s="76" t="s">
        <v>310</v>
      </c>
      <c r="CO92" s="61">
        <v>3.1700000000000001E-4</v>
      </c>
      <c r="CP92" s="63">
        <v>6.7500000000000001E-5</v>
      </c>
      <c r="CQ92" s="63" t="s">
        <v>313</v>
      </c>
      <c r="CR92" s="63"/>
      <c r="CS92" s="61" t="s">
        <v>307</v>
      </c>
      <c r="CT92" s="63"/>
      <c r="CU92" s="60">
        <v>9.5399999999999991</v>
      </c>
      <c r="CV92" s="59">
        <v>0.54400000000000004</v>
      </c>
      <c r="CW92" s="60"/>
      <c r="CX92" s="59"/>
      <c r="CY92" s="61" t="s">
        <v>313</v>
      </c>
      <c r="CZ92" s="63"/>
      <c r="DA92" s="65">
        <v>0.60469301693024902</v>
      </c>
      <c r="DB92" s="69">
        <v>1.4527168193617754E-2</v>
      </c>
      <c r="DC92" s="47">
        <v>0.108</v>
      </c>
      <c r="DD92" s="63">
        <v>2.81E-3</v>
      </c>
      <c r="DE92" s="72">
        <v>4.4599999999999996E-6</v>
      </c>
      <c r="DF92" s="72">
        <v>4.82E-7</v>
      </c>
      <c r="DG92" s="63" t="s">
        <v>313</v>
      </c>
      <c r="DH92" s="63"/>
      <c r="DI92" s="63">
        <v>1.1300000000000001E-4</v>
      </c>
      <c r="DJ92" s="63">
        <v>2.44E-5</v>
      </c>
      <c r="DK92" s="63" t="s">
        <v>319</v>
      </c>
      <c r="DL92" s="63"/>
      <c r="DM92" s="63">
        <v>5.6999999999999998E-4</v>
      </c>
      <c r="DN92" s="63">
        <v>3.9699999999999996E-5</v>
      </c>
      <c r="DO92" s="45" t="s">
        <v>314</v>
      </c>
      <c r="DP92" s="45"/>
      <c r="DQ92" s="47"/>
      <c r="DR92" s="73"/>
      <c r="DS92" s="45">
        <v>1.04</v>
      </c>
      <c r="DT92" s="45">
        <v>4.41E-2</v>
      </c>
    </row>
    <row r="93" spans="1:124">
      <c r="A93" s="33" t="s">
        <v>296</v>
      </c>
      <c r="B93" s="39" t="s">
        <v>404</v>
      </c>
      <c r="C93" s="48" t="s">
        <v>264</v>
      </c>
      <c r="D93" s="39" t="s">
        <v>298</v>
      </c>
      <c r="E93" s="39" t="s">
        <v>299</v>
      </c>
      <c r="F93" s="58" t="s">
        <v>266</v>
      </c>
      <c r="G93" s="58" t="s">
        <v>273</v>
      </c>
      <c r="H93" s="39">
        <v>18</v>
      </c>
      <c r="I93" s="74" t="s">
        <v>270</v>
      </c>
      <c r="J93" s="39" t="s">
        <v>300</v>
      </c>
      <c r="K93" s="36">
        <v>7910283.8430000003</v>
      </c>
      <c r="L93" s="36">
        <v>585423.40099999995</v>
      </c>
      <c r="M93" s="37">
        <v>71.279766170150197</v>
      </c>
      <c r="N93" s="37">
        <v>-156.61473194152001</v>
      </c>
      <c r="O93" s="38">
        <v>5.0999999999999996</v>
      </c>
      <c r="P93" s="39">
        <v>25</v>
      </c>
      <c r="Q93" s="39">
        <v>4.8</v>
      </c>
      <c r="R93" s="38">
        <v>92.466150785756909</v>
      </c>
      <c r="S93" s="38"/>
      <c r="T93" s="38">
        <v>3.148494847821762</v>
      </c>
      <c r="V93" s="50">
        <v>5.52</v>
      </c>
      <c r="W93" s="38">
        <v>19.5</v>
      </c>
      <c r="X93" s="38">
        <v>2.48</v>
      </c>
      <c r="Y93" s="38">
        <v>215.3</v>
      </c>
      <c r="Z93" s="59" t="s">
        <v>317</v>
      </c>
      <c r="AA93" s="59"/>
      <c r="AB93" s="60">
        <v>0.40200000000000002</v>
      </c>
      <c r="AC93" s="59">
        <v>1.52E-2</v>
      </c>
      <c r="AD93" s="61">
        <v>9.3399999999999993E-3</v>
      </c>
      <c r="AE93" s="61">
        <v>2.9299999999999997E-4</v>
      </c>
      <c r="AF93" s="45">
        <v>4.6200000000000005E-2</v>
      </c>
      <c r="AG93" s="59">
        <v>1.3600000000000001E-3</v>
      </c>
      <c r="AH93" s="62" t="s">
        <v>302</v>
      </c>
      <c r="AI93" s="62"/>
      <c r="AJ93" s="59" t="s">
        <v>325</v>
      </c>
      <c r="AK93" s="59"/>
      <c r="AL93" s="51">
        <v>1.0500000000000001E-2</v>
      </c>
      <c r="AM93" s="63">
        <v>6.69E-4</v>
      </c>
      <c r="AP93" s="64">
        <v>11.7</v>
      </c>
      <c r="AQ93" s="60">
        <v>9.9099999999999994E-2</v>
      </c>
      <c r="AR93" s="63" t="s">
        <v>305</v>
      </c>
      <c r="AS93" s="63"/>
      <c r="AT93" s="63">
        <v>1.06E-3</v>
      </c>
      <c r="AU93" s="63">
        <v>6.7500000000000001E-5</v>
      </c>
      <c r="AV93" s="65">
        <v>81.935771249793348</v>
      </c>
      <c r="AW93" s="66">
        <v>0.50596782648820482</v>
      </c>
      <c r="AX93" s="53">
        <v>7.43E-3</v>
      </c>
      <c r="AY93" s="67">
        <v>2.9799999999999998E-4</v>
      </c>
      <c r="AZ93" s="43">
        <v>1.2099999999999999E-3</v>
      </c>
      <c r="BA93" s="67">
        <v>9.3200000000000002E-5</v>
      </c>
      <c r="BB93" s="61" t="s">
        <v>318</v>
      </c>
      <c r="BC93" s="67"/>
      <c r="BD93" s="45"/>
      <c r="BE93" s="63"/>
      <c r="BF93" s="60">
        <v>6.6400000000000001E-2</v>
      </c>
      <c r="BG93" s="60">
        <v>1.6899999999999998E-2</v>
      </c>
      <c r="BH93" s="60">
        <v>0.20200000000000001</v>
      </c>
      <c r="BI93" s="60">
        <v>4.5600000000000002E-2</v>
      </c>
      <c r="BJ93" s="64">
        <v>10.4</v>
      </c>
      <c r="BK93" s="61">
        <v>0.14399999999999999</v>
      </c>
      <c r="BL93" s="68"/>
      <c r="BM93" s="70"/>
      <c r="BN93" s="59" t="s">
        <v>301</v>
      </c>
      <c r="BO93" s="59"/>
      <c r="BP93" s="51">
        <v>0.224</v>
      </c>
      <c r="BQ93" s="59">
        <v>1.4E-3</v>
      </c>
      <c r="BR93" s="60">
        <v>0.42299999999999999</v>
      </c>
      <c r="BS93" s="60">
        <v>2.2499999999999999E-2</v>
      </c>
      <c r="BT93" s="51">
        <v>1.1599999999999999E-2</v>
      </c>
      <c r="BU93" s="41">
        <v>1.1999999999999999E-3</v>
      </c>
      <c r="BV93" s="64">
        <v>13.9</v>
      </c>
      <c r="BW93" s="60">
        <v>0.746</v>
      </c>
      <c r="BX93" s="54">
        <v>8.1099999999999992E-2</v>
      </c>
      <c r="BY93" s="63">
        <v>1.8</v>
      </c>
      <c r="BZ93" s="63" t="s">
        <v>308</v>
      </c>
      <c r="CA93" s="63"/>
      <c r="CB93" s="64">
        <v>31.2</v>
      </c>
      <c r="CC93" s="64">
        <v>1.4</v>
      </c>
      <c r="CD93" s="61">
        <v>0.72699999999999998</v>
      </c>
      <c r="CE93" s="61">
        <v>7.3599999999999999E-2</v>
      </c>
      <c r="CF93" s="51">
        <v>1.2999999999999999E-2</v>
      </c>
      <c r="CG93" s="59">
        <v>0.59399999999999997</v>
      </c>
      <c r="CH93" s="65">
        <v>6.9667818501517265E-2</v>
      </c>
      <c r="CI93" s="69">
        <v>2.7836433778144045E-3</v>
      </c>
      <c r="CJ93" s="69">
        <v>1.5737960199492751E-2</v>
      </c>
      <c r="CK93" s="65"/>
      <c r="CL93" s="65"/>
      <c r="CM93" s="65" t="s">
        <v>312</v>
      </c>
      <c r="CN93" s="76" t="s">
        <v>310</v>
      </c>
      <c r="CO93" s="61">
        <v>6.0499999999999996E-4</v>
      </c>
      <c r="CP93" s="63">
        <v>4.1599999999999995E-5</v>
      </c>
      <c r="CQ93" s="63" t="s">
        <v>313</v>
      </c>
      <c r="CR93" s="63"/>
      <c r="CS93" s="61" t="s">
        <v>307</v>
      </c>
      <c r="CT93" s="63"/>
      <c r="CU93" s="60">
        <v>3.35</v>
      </c>
      <c r="CV93" s="59">
        <v>0.222</v>
      </c>
      <c r="CW93" s="60"/>
      <c r="CX93" s="59"/>
      <c r="CY93" s="61">
        <v>8.25E-4</v>
      </c>
      <c r="CZ93" s="63">
        <v>1.27E-4</v>
      </c>
      <c r="DA93" s="65">
        <v>0.50176650944484125</v>
      </c>
      <c r="DB93" s="69">
        <v>4.1913915508644671E-2</v>
      </c>
      <c r="DC93" s="47">
        <v>6.409999999999999E-2</v>
      </c>
      <c r="DD93" s="63">
        <v>2.5699999999999998E-3</v>
      </c>
      <c r="DE93" s="72">
        <v>6.7400000000000007E-6</v>
      </c>
      <c r="DF93" s="72">
        <v>6.7899999999999998E-7</v>
      </c>
      <c r="DG93" s="63" t="s">
        <v>313</v>
      </c>
      <c r="DH93" s="63"/>
      <c r="DI93" s="63">
        <v>2.2700000000000002E-4</v>
      </c>
      <c r="DJ93" s="63">
        <v>2.02E-5</v>
      </c>
      <c r="DK93" s="63">
        <v>6.0600000000000003E-5</v>
      </c>
      <c r="DL93" s="63">
        <v>9.270000000000001E-6</v>
      </c>
      <c r="DM93" s="63">
        <v>1.4199999999999998E-3</v>
      </c>
      <c r="DN93" s="63">
        <v>3.8100000000000005E-5</v>
      </c>
      <c r="DO93" s="45">
        <v>9.5600000000000004E-2</v>
      </c>
      <c r="DP93" s="45">
        <v>1.9800000000000002E-2</v>
      </c>
      <c r="DQ93" s="47"/>
      <c r="DR93" s="73"/>
      <c r="DS93" s="45">
        <v>1.47</v>
      </c>
      <c r="DT93" s="45">
        <v>6.2300000000000001E-2</v>
      </c>
    </row>
    <row r="94" spans="1:124">
      <c r="A94" s="33" t="s">
        <v>296</v>
      </c>
      <c r="B94" s="39" t="s">
        <v>405</v>
      </c>
      <c r="C94" s="48" t="s">
        <v>264</v>
      </c>
      <c r="D94" s="39" t="s">
        <v>298</v>
      </c>
      <c r="E94" s="39" t="s">
        <v>299</v>
      </c>
      <c r="F94" s="35" t="s">
        <v>406</v>
      </c>
      <c r="G94" s="35" t="s">
        <v>46</v>
      </c>
      <c r="H94" s="39">
        <v>25</v>
      </c>
      <c r="I94" s="74" t="s">
        <v>270</v>
      </c>
      <c r="J94" s="39" t="s">
        <v>300</v>
      </c>
      <c r="K94" s="36">
        <v>7910221.9740000004</v>
      </c>
      <c r="L94" s="36">
        <v>585450.80000000005</v>
      </c>
      <c r="M94" s="37">
        <v>71.279202252382305</v>
      </c>
      <c r="N94" s="37">
        <v>-156.61403582032</v>
      </c>
      <c r="O94" s="38">
        <v>4.9130000000000003</v>
      </c>
      <c r="P94" s="39">
        <v>31</v>
      </c>
      <c r="Q94" s="39"/>
      <c r="R94" s="38">
        <v>54.523336673346691</v>
      </c>
      <c r="S94" s="38"/>
      <c r="T94" s="38">
        <v>3.5067114428857717</v>
      </c>
      <c r="W94" s="38"/>
      <c r="X94" s="38"/>
      <c r="Y94" s="38"/>
      <c r="Z94" s="59">
        <v>0.628</v>
      </c>
      <c r="AA94" s="59">
        <v>0.15</v>
      </c>
      <c r="AB94" s="60">
        <v>46.6</v>
      </c>
      <c r="AC94" s="59">
        <v>3.51</v>
      </c>
      <c r="AD94" s="61">
        <v>9.11E-3</v>
      </c>
      <c r="AE94" s="61">
        <v>1.4599999999999999E-3</v>
      </c>
      <c r="AF94" s="45">
        <v>0.57999999999999996</v>
      </c>
      <c r="AG94" s="59">
        <v>2.4899999999999999E-2</v>
      </c>
      <c r="AH94" s="62" t="s">
        <v>375</v>
      </c>
      <c r="AI94" s="62"/>
      <c r="AJ94" s="59">
        <v>0.501</v>
      </c>
      <c r="AK94" s="59">
        <v>6.9800000000000001E-2</v>
      </c>
      <c r="AL94" s="51">
        <v>7.3099999999999998E-2</v>
      </c>
      <c r="AM94" s="63">
        <v>7.3800000000000003E-3</v>
      </c>
      <c r="AP94" s="64">
        <v>11.7</v>
      </c>
      <c r="AQ94" s="60">
        <v>0.25900000000000001</v>
      </c>
      <c r="AR94" s="63" t="s">
        <v>335</v>
      </c>
      <c r="AS94" s="63"/>
      <c r="AT94" s="63">
        <v>1.61E-2</v>
      </c>
      <c r="AU94" s="63">
        <v>7.1599999999999995E-4</v>
      </c>
      <c r="AV94" s="65">
        <v>53.898994200900738</v>
      </c>
      <c r="AW94" s="66">
        <v>0.21834309328906487</v>
      </c>
      <c r="AX94" s="53">
        <v>1.0800000000000001E-2</v>
      </c>
      <c r="AY94" s="67">
        <v>3.39E-4</v>
      </c>
      <c r="AZ94" s="43">
        <v>5.7700000000000001E-2</v>
      </c>
      <c r="BA94" s="67">
        <v>3.9700000000000004E-3</v>
      </c>
      <c r="BB94" s="61">
        <v>6.28E-3</v>
      </c>
      <c r="BC94" s="67">
        <v>6.5499999999999998E-4</v>
      </c>
      <c r="BD94" s="45"/>
      <c r="BE94" s="63"/>
      <c r="BF94" s="60">
        <v>0.7</v>
      </c>
      <c r="BG94" s="60">
        <v>7.0199999999999999E-2</v>
      </c>
      <c r="BH94" s="60">
        <v>2.0499999999999998</v>
      </c>
      <c r="BI94" s="60">
        <v>0.27200000000000002</v>
      </c>
      <c r="BJ94" s="64">
        <v>31.4</v>
      </c>
      <c r="BK94" s="61">
        <v>0.73799999999999999</v>
      </c>
      <c r="BL94" s="68">
        <v>2.0125905156443517E-3</v>
      </c>
      <c r="BM94" s="69">
        <v>1.4697723912444718E-3</v>
      </c>
      <c r="BN94" s="59">
        <v>0.85399999999999998</v>
      </c>
      <c r="BO94" s="59">
        <v>0.219</v>
      </c>
      <c r="BP94" s="51">
        <v>11.3</v>
      </c>
      <c r="BQ94" s="59">
        <v>0.51500000000000001</v>
      </c>
      <c r="BR94" s="60">
        <v>8.0500000000000007</v>
      </c>
      <c r="BS94" s="60">
        <v>1.02</v>
      </c>
      <c r="BT94" s="51">
        <v>3.5700000000000003E-2</v>
      </c>
      <c r="BU94" s="41">
        <v>4.9000000000000007E-3</v>
      </c>
      <c r="BV94" s="64">
        <v>11.3</v>
      </c>
      <c r="BW94" s="60">
        <v>0.54900000000000004</v>
      </c>
      <c r="BX94" s="54">
        <v>0.13700000000000001</v>
      </c>
      <c r="BY94" s="63">
        <v>4.67</v>
      </c>
      <c r="BZ94" s="63" t="s">
        <v>302</v>
      </c>
      <c r="CA94" s="63"/>
      <c r="CB94" s="64">
        <v>29.7</v>
      </c>
      <c r="CC94" s="64">
        <v>1.2</v>
      </c>
      <c r="CD94" s="61">
        <v>9.4600000000000009</v>
      </c>
      <c r="CE94" s="61">
        <v>0.65100000000000002</v>
      </c>
      <c r="CF94" s="51">
        <v>2.5100000000000001E-2</v>
      </c>
      <c r="CG94" s="59">
        <v>1.68</v>
      </c>
      <c r="CH94" s="65" t="s">
        <v>309</v>
      </c>
      <c r="CI94" s="70" t="s">
        <v>310</v>
      </c>
      <c r="CJ94" s="69" t="s">
        <v>311</v>
      </c>
      <c r="CK94" s="65"/>
      <c r="CL94" s="71"/>
      <c r="CM94" s="65" t="s">
        <v>312</v>
      </c>
      <c r="CN94" s="76" t="s">
        <v>310</v>
      </c>
      <c r="CO94" s="61">
        <v>7.7499999999999999E-2</v>
      </c>
      <c r="CP94" s="63">
        <v>6.6E-3</v>
      </c>
      <c r="CQ94" s="63" t="s">
        <v>308</v>
      </c>
      <c r="CR94" s="63"/>
      <c r="CS94" s="61">
        <v>3.4099999999999998E-2</v>
      </c>
      <c r="CT94" s="63">
        <v>8.0399999999999985E-3</v>
      </c>
      <c r="CU94" s="60">
        <v>81.599999999999994</v>
      </c>
      <c r="CV94" s="59">
        <v>9.3800000000000008</v>
      </c>
      <c r="CW94" s="60"/>
      <c r="CX94" s="59"/>
      <c r="CY94" s="61">
        <v>1.91E-3</v>
      </c>
      <c r="CZ94" s="63">
        <v>3.6099999999999999E-4</v>
      </c>
      <c r="DA94" s="65">
        <v>3.0172083020236018</v>
      </c>
      <c r="DB94" s="69">
        <v>3.0800913233660051E-3</v>
      </c>
      <c r="DC94" s="47">
        <v>7.2499999999999995E-2</v>
      </c>
      <c r="DD94" s="63">
        <v>2.98E-3</v>
      </c>
      <c r="DE94" s="72">
        <v>4.0699999999999997E-4</v>
      </c>
      <c r="DF94" s="72">
        <v>5.3100000000000003E-5</v>
      </c>
      <c r="DG94" s="63">
        <v>5.6099999999999998E-4</v>
      </c>
      <c r="DH94" s="63">
        <v>8.0699999999999996E-5</v>
      </c>
      <c r="DI94" s="63">
        <v>2.3799999999999997E-3</v>
      </c>
      <c r="DJ94" s="63">
        <v>3.1199999999999999E-4</v>
      </c>
      <c r="DK94" s="63">
        <v>1.14E-3</v>
      </c>
      <c r="DL94" s="63">
        <v>1.9000000000000001E-4</v>
      </c>
      <c r="DM94" s="63">
        <v>0.13600000000000001</v>
      </c>
      <c r="DN94" s="63">
        <v>4.45E-3</v>
      </c>
      <c r="DO94" s="45">
        <v>0.84</v>
      </c>
      <c r="DP94" s="45">
        <v>0.19</v>
      </c>
      <c r="DQ94" s="47">
        <v>2.2100000000000002E-2</v>
      </c>
      <c r="DR94" s="73">
        <v>5.57</v>
      </c>
      <c r="DS94" s="45">
        <v>22.9</v>
      </c>
      <c r="DT94" s="45">
        <v>2.5499999999999998</v>
      </c>
    </row>
    <row r="95" spans="1:124">
      <c r="A95" s="33" t="s">
        <v>296</v>
      </c>
      <c r="B95" s="39" t="s">
        <v>407</v>
      </c>
      <c r="C95" s="48" t="s">
        <v>264</v>
      </c>
      <c r="D95" s="39" t="s">
        <v>298</v>
      </c>
      <c r="E95" s="39" t="s">
        <v>299</v>
      </c>
      <c r="F95" s="35" t="s">
        <v>287</v>
      </c>
      <c r="G95" s="35" t="s">
        <v>273</v>
      </c>
      <c r="H95" s="39">
        <v>15</v>
      </c>
      <c r="I95" s="74" t="s">
        <v>270</v>
      </c>
      <c r="J95" s="39" t="s">
        <v>300</v>
      </c>
      <c r="K95" s="36">
        <v>7910220.7779999999</v>
      </c>
      <c r="L95" s="36">
        <v>585451.60699999996</v>
      </c>
      <c r="M95" s="37">
        <v>71.279191253122605</v>
      </c>
      <c r="N95" s="37">
        <v>-156.614014628315</v>
      </c>
      <c r="O95" s="38">
        <v>5.0979999999999999</v>
      </c>
      <c r="P95" s="39">
        <v>25</v>
      </c>
      <c r="Q95" s="39"/>
      <c r="R95" s="38">
        <v>55.719872712808275</v>
      </c>
      <c r="S95" s="38"/>
      <c r="T95" s="38">
        <v>3.407453237867939</v>
      </c>
      <c r="W95" s="38"/>
      <c r="X95" s="38"/>
      <c r="Y95" s="38"/>
      <c r="Z95" s="59" t="s">
        <v>317</v>
      </c>
      <c r="AA95" s="59"/>
      <c r="AB95" s="60">
        <v>0.73</v>
      </c>
      <c r="AC95" s="59">
        <v>1.9600000000000003E-2</v>
      </c>
      <c r="AD95" s="61">
        <v>9.5799999999999998E-4</v>
      </c>
      <c r="AE95" s="61">
        <v>1.4399999999999998E-4</v>
      </c>
      <c r="AF95" s="45">
        <v>4.2299999999999997E-2</v>
      </c>
      <c r="AG95" s="59">
        <v>2.0299999999999997E-3</v>
      </c>
      <c r="AH95" s="62" t="s">
        <v>302</v>
      </c>
      <c r="AI95" s="62"/>
      <c r="AJ95" s="59" t="s">
        <v>303</v>
      </c>
      <c r="AK95" s="59"/>
      <c r="AL95" s="51">
        <v>1.9699999999999999E-2</v>
      </c>
      <c r="AM95" s="63">
        <v>1.16E-3</v>
      </c>
      <c r="AP95" s="64">
        <v>8.31</v>
      </c>
      <c r="AQ95" s="60">
        <v>0.219</v>
      </c>
      <c r="AR95" s="63" t="s">
        <v>305</v>
      </c>
      <c r="AS95" s="63"/>
      <c r="AT95" s="63">
        <v>9.0700000000000004E-4</v>
      </c>
      <c r="AU95" s="63">
        <v>4.6300000000000001E-5</v>
      </c>
      <c r="AV95" s="65">
        <v>40.565944156040587</v>
      </c>
      <c r="AW95" s="66">
        <v>1.0699047242615363E-2</v>
      </c>
      <c r="AX95" s="53">
        <v>3.3599999999999997E-3</v>
      </c>
      <c r="AY95" s="67">
        <v>1.21E-4</v>
      </c>
      <c r="AZ95" s="43">
        <v>2.48E-3</v>
      </c>
      <c r="BA95" s="67">
        <v>7.86E-5</v>
      </c>
      <c r="BB95" s="61">
        <v>6.1799999999999998E-5</v>
      </c>
      <c r="BC95" s="67">
        <v>1.34E-5</v>
      </c>
      <c r="BD95" s="45"/>
      <c r="BE95" s="63"/>
      <c r="BF95" s="60" t="s">
        <v>307</v>
      </c>
      <c r="BG95" s="60"/>
      <c r="BH95" s="60" t="s">
        <v>325</v>
      </c>
      <c r="BI95" s="60"/>
      <c r="BJ95" s="64">
        <v>1.33</v>
      </c>
      <c r="BK95" s="61">
        <v>2.3699999999999999E-2</v>
      </c>
      <c r="BL95" s="68"/>
      <c r="BM95" s="70"/>
      <c r="BN95" s="59" t="s">
        <v>301</v>
      </c>
      <c r="BO95" s="59"/>
      <c r="BP95" s="51">
        <v>0.17</v>
      </c>
      <c r="BQ95" s="59">
        <v>1.65E-3</v>
      </c>
      <c r="BR95" s="60">
        <v>0.40300000000000002</v>
      </c>
      <c r="BS95" s="60">
        <v>4.7399999999999998E-2</v>
      </c>
      <c r="BT95" s="51">
        <v>6.3899999999999998E-3</v>
      </c>
      <c r="BU95" s="41">
        <v>1.6000000000000001E-3</v>
      </c>
      <c r="BV95" s="64">
        <v>5.46</v>
      </c>
      <c r="BW95" s="60">
        <v>0.22800000000000001</v>
      </c>
      <c r="BX95" s="54">
        <v>4.2999999999999997E-2</v>
      </c>
      <c r="BY95" s="63">
        <v>0.753</v>
      </c>
      <c r="BZ95" s="63" t="s">
        <v>308</v>
      </c>
      <c r="CA95" s="63"/>
      <c r="CB95" s="64">
        <v>18.3</v>
      </c>
      <c r="CC95" s="64">
        <v>0.78800000000000003</v>
      </c>
      <c r="CD95" s="61" t="s">
        <v>317</v>
      </c>
      <c r="CE95" s="61"/>
      <c r="CF95" s="51">
        <v>6.4400000000000004E-3</v>
      </c>
      <c r="CG95" s="59">
        <v>0.14099999999999999</v>
      </c>
      <c r="CH95" s="65" t="s">
        <v>309</v>
      </c>
      <c r="CI95" s="70" t="s">
        <v>310</v>
      </c>
      <c r="CJ95" s="69" t="s">
        <v>311</v>
      </c>
      <c r="CK95" s="65"/>
      <c r="CL95" s="71"/>
      <c r="CM95" s="65" t="s">
        <v>312</v>
      </c>
      <c r="CN95" s="76" t="s">
        <v>310</v>
      </c>
      <c r="CO95" s="61">
        <v>7.6300000000000001E-4</v>
      </c>
      <c r="CP95" s="63">
        <v>5.6400000000000002E-5</v>
      </c>
      <c r="CQ95" s="63" t="s">
        <v>313</v>
      </c>
      <c r="CR95" s="63"/>
      <c r="CS95" s="61" t="s">
        <v>307</v>
      </c>
      <c r="CT95" s="63"/>
      <c r="CU95" s="60">
        <v>4.67</v>
      </c>
      <c r="CV95" s="59">
        <v>0.311</v>
      </c>
      <c r="CW95" s="60"/>
      <c r="CX95" s="59"/>
      <c r="CY95" s="61">
        <v>1.64E-3</v>
      </c>
      <c r="CZ95" s="63">
        <v>2.6900000000000003E-4</v>
      </c>
      <c r="DA95" s="65">
        <v>6.8885395349862604</v>
      </c>
      <c r="DB95" s="69">
        <v>5.8772721725400677E-2</v>
      </c>
      <c r="DC95" s="47">
        <v>3.3399999999999999E-2</v>
      </c>
      <c r="DD95" s="63">
        <v>5.7399999999999997E-4</v>
      </c>
      <c r="DE95" s="72">
        <v>1.2999999999999999E-5</v>
      </c>
      <c r="DF95" s="72">
        <v>2.1299999999999999E-6</v>
      </c>
      <c r="DG95" s="63" t="s">
        <v>313</v>
      </c>
      <c r="DH95" s="63"/>
      <c r="DI95" s="63">
        <v>3.5799999999999997E-4</v>
      </c>
      <c r="DJ95" s="63">
        <v>4.4699999999999996E-5</v>
      </c>
      <c r="DK95" s="63">
        <v>8.599999999999999E-5</v>
      </c>
      <c r="DL95" s="63">
        <v>1.8700000000000001E-5</v>
      </c>
      <c r="DM95" s="63">
        <v>2.1700000000000001E-3</v>
      </c>
      <c r="DN95" s="63">
        <v>7.4300000000000004E-5</v>
      </c>
      <c r="DO95" s="45">
        <v>0.10299999999999999</v>
      </c>
      <c r="DP95" s="45">
        <v>2.3800000000000002E-2</v>
      </c>
      <c r="DQ95" s="47"/>
      <c r="DR95" s="73"/>
      <c r="DS95" s="45">
        <v>2.3199999999999998</v>
      </c>
      <c r="DT95" s="45">
        <v>5.3900000000000003E-2</v>
      </c>
    </row>
    <row r="96" spans="1:124">
      <c r="A96" s="33" t="s">
        <v>296</v>
      </c>
      <c r="B96" s="39" t="s">
        <v>408</v>
      </c>
      <c r="C96" s="48" t="s">
        <v>264</v>
      </c>
      <c r="D96" s="39" t="s">
        <v>298</v>
      </c>
      <c r="E96" s="39" t="s">
        <v>299</v>
      </c>
      <c r="F96" s="35" t="s">
        <v>279</v>
      </c>
      <c r="G96" s="35" t="s">
        <v>46</v>
      </c>
      <c r="H96" s="39">
        <v>18</v>
      </c>
      <c r="I96" s="74" t="s">
        <v>270</v>
      </c>
      <c r="J96" s="39" t="s">
        <v>300</v>
      </c>
      <c r="K96" s="36">
        <v>7910152.0279999999</v>
      </c>
      <c r="L96" s="36">
        <v>585482.91500000004</v>
      </c>
      <c r="M96" s="37">
        <v>71.278564309259806</v>
      </c>
      <c r="N96" s="37">
        <v>-156.613217099922</v>
      </c>
      <c r="O96" s="38">
        <v>4.702</v>
      </c>
      <c r="P96" s="39">
        <v>25</v>
      </c>
      <c r="Q96" s="39"/>
      <c r="R96" s="38">
        <v>174.98828606257618</v>
      </c>
      <c r="S96" s="38"/>
      <c r="T96" s="38">
        <v>2.332899520520114</v>
      </c>
      <c r="W96" s="38"/>
      <c r="X96" s="38"/>
      <c r="Y96" s="38"/>
      <c r="Z96" s="59">
        <v>0.105</v>
      </c>
      <c r="AA96" s="59">
        <v>2.58E-2</v>
      </c>
      <c r="AB96" s="60">
        <v>1.73</v>
      </c>
      <c r="AC96" s="59">
        <v>6.8000000000000005E-2</v>
      </c>
      <c r="AD96" s="61">
        <v>2.64E-3</v>
      </c>
      <c r="AE96" s="61">
        <v>3.01E-4</v>
      </c>
      <c r="AF96" s="45">
        <v>8.7800000000000003E-2</v>
      </c>
      <c r="AG96" s="59">
        <v>2.8500000000000001E-3</v>
      </c>
      <c r="AH96" s="62" t="s">
        <v>302</v>
      </c>
      <c r="AI96" s="62"/>
      <c r="AJ96" s="59">
        <v>0.17299999999999999</v>
      </c>
      <c r="AK96" s="59">
        <v>1.78E-2</v>
      </c>
      <c r="AL96" s="59" t="s">
        <v>307</v>
      </c>
      <c r="AM96" s="63"/>
      <c r="AP96" s="64">
        <v>12</v>
      </c>
      <c r="AQ96" s="60">
        <v>0.20499999999999999</v>
      </c>
      <c r="AR96" s="63" t="s">
        <v>305</v>
      </c>
      <c r="AS96" s="63"/>
      <c r="AT96" s="63">
        <v>5.1799999999999997E-3</v>
      </c>
      <c r="AU96" s="63">
        <v>3.39E-4</v>
      </c>
      <c r="AV96" s="65">
        <v>66.742029969120594</v>
      </c>
      <c r="AW96" s="66">
        <v>0.61914368797534924</v>
      </c>
      <c r="AX96" s="53">
        <v>7.4000000000000003E-3</v>
      </c>
      <c r="AY96" s="67">
        <v>3.4499999999999998E-4</v>
      </c>
      <c r="AZ96" s="43">
        <v>4.1600000000000005E-3</v>
      </c>
      <c r="BA96" s="67">
        <v>1.4999999999999999E-4</v>
      </c>
      <c r="BB96" s="61" t="s">
        <v>306</v>
      </c>
      <c r="BC96" s="67"/>
      <c r="BD96" s="45"/>
      <c r="BE96" s="63"/>
      <c r="BF96" s="60">
        <v>0.27200000000000002</v>
      </c>
      <c r="BG96" s="60">
        <v>1.9800000000000002E-2</v>
      </c>
      <c r="BH96" s="60">
        <v>0.85799999999999998</v>
      </c>
      <c r="BI96" s="60">
        <v>8.3099999999999993E-2</v>
      </c>
      <c r="BJ96" s="64">
        <v>10.1</v>
      </c>
      <c r="BK96" s="61">
        <v>0.20300000000000001</v>
      </c>
      <c r="BL96" s="68"/>
      <c r="BM96" s="70"/>
      <c r="BN96" s="59" t="s">
        <v>301</v>
      </c>
      <c r="BO96" s="59"/>
      <c r="BP96" s="51">
        <v>0.35799999999999998</v>
      </c>
      <c r="BQ96" s="59">
        <v>4.1099999999999999E-3</v>
      </c>
      <c r="BR96" s="60">
        <v>2.2000000000000002</v>
      </c>
      <c r="BS96" s="60">
        <v>0.184</v>
      </c>
      <c r="BT96" s="51">
        <v>5.5599999999999998E-3</v>
      </c>
      <c r="BU96" s="41">
        <v>5.9999999999999995E-4</v>
      </c>
      <c r="BV96" s="64">
        <v>12.6</v>
      </c>
      <c r="BW96" s="60">
        <v>0.435</v>
      </c>
      <c r="BX96" s="54">
        <v>3.1E-2</v>
      </c>
      <c r="BY96" s="63">
        <v>0.69</v>
      </c>
      <c r="BZ96" s="63" t="s">
        <v>308</v>
      </c>
      <c r="CA96" s="63"/>
      <c r="CB96" s="64">
        <v>28.8</v>
      </c>
      <c r="CC96" s="64">
        <v>1.33</v>
      </c>
      <c r="CD96" s="61">
        <v>3.5</v>
      </c>
      <c r="CE96" s="61">
        <v>0.30499999999999999</v>
      </c>
      <c r="CF96" s="51">
        <v>1.7299999999999999E-2</v>
      </c>
      <c r="CG96" s="59">
        <v>0.76100000000000001</v>
      </c>
      <c r="CH96" s="65">
        <v>8.0390037080528068E-2</v>
      </c>
      <c r="CI96" s="69">
        <v>9.7857872126402341E-5</v>
      </c>
      <c r="CJ96" s="69">
        <v>1.816010937649129E-2</v>
      </c>
      <c r="CK96" s="65"/>
      <c r="CL96" s="65"/>
      <c r="CM96" s="65">
        <v>0.32164168761931394</v>
      </c>
      <c r="CN96" s="68">
        <v>4.4950325107335279E-2</v>
      </c>
      <c r="CO96" s="61">
        <v>1.1899999999999999E-3</v>
      </c>
      <c r="CP96" s="63">
        <v>9.800000000000001E-5</v>
      </c>
      <c r="CQ96" s="63">
        <v>3.1300000000000002E-4</v>
      </c>
      <c r="CR96" s="63">
        <v>7.8100000000000001E-5</v>
      </c>
      <c r="CS96" s="61" t="s">
        <v>307</v>
      </c>
      <c r="CT96" s="63"/>
      <c r="CU96" s="60">
        <v>5.21</v>
      </c>
      <c r="CV96" s="59">
        <v>0.41199999999999998</v>
      </c>
      <c r="CW96" s="60"/>
      <c r="CX96" s="59"/>
      <c r="CY96" s="61">
        <v>6.87E-4</v>
      </c>
      <c r="CZ96" s="63">
        <v>1.2799999999999999E-4</v>
      </c>
      <c r="DA96" s="65">
        <v>1.5651682859558773</v>
      </c>
      <c r="DB96" s="69">
        <v>2.1027445051348434E-3</v>
      </c>
      <c r="DC96" s="47">
        <v>7.1999999999999995E-2</v>
      </c>
      <c r="DD96" s="63">
        <v>4.3400000000000001E-3</v>
      </c>
      <c r="DE96" s="72">
        <v>2.9300000000000001E-5</v>
      </c>
      <c r="DF96" s="72">
        <v>2.3599999999999999E-6</v>
      </c>
      <c r="DG96" s="63" t="s">
        <v>313</v>
      </c>
      <c r="DH96" s="63"/>
      <c r="DI96" s="63">
        <v>1.09E-3</v>
      </c>
      <c r="DJ96" s="63">
        <v>4.9100000000000001E-5</v>
      </c>
      <c r="DK96" s="63">
        <v>2.41E-4</v>
      </c>
      <c r="DL96" s="63">
        <v>2.76E-5</v>
      </c>
      <c r="DM96" s="63">
        <v>1.4800000000000001E-2</v>
      </c>
      <c r="DN96" s="63">
        <v>2.3000000000000001E-4</v>
      </c>
      <c r="DO96" s="45">
        <v>0.36</v>
      </c>
      <c r="DP96" s="45">
        <v>5.7799999999999997E-2</v>
      </c>
      <c r="DQ96" s="47"/>
      <c r="DR96" s="73"/>
      <c r="DS96" s="45">
        <v>4.78</v>
      </c>
      <c r="DT96" s="45">
        <v>0.28899999999999998</v>
      </c>
    </row>
    <row r="97" spans="1:127">
      <c r="A97" s="33" t="s">
        <v>296</v>
      </c>
      <c r="B97" s="39" t="s">
        <v>409</v>
      </c>
      <c r="C97" s="48" t="s">
        <v>264</v>
      </c>
      <c r="D97" s="39" t="s">
        <v>298</v>
      </c>
      <c r="E97" s="39" t="s">
        <v>299</v>
      </c>
      <c r="F97" s="35" t="s">
        <v>279</v>
      </c>
      <c r="G97" s="35" t="s">
        <v>46</v>
      </c>
      <c r="H97" s="39">
        <v>20</v>
      </c>
      <c r="I97" s="74" t="s">
        <v>270</v>
      </c>
      <c r="J97" s="39" t="s">
        <v>300</v>
      </c>
      <c r="K97" s="36">
        <v>7910128.5070000002</v>
      </c>
      <c r="L97" s="36">
        <v>585495.30500000005</v>
      </c>
      <c r="M97" s="37">
        <v>71.278349222429796</v>
      </c>
      <c r="N97" s="37">
        <v>-156.61289743645301</v>
      </c>
      <c r="O97" s="38">
        <v>4.6189999999999998</v>
      </c>
      <c r="P97" s="39">
        <v>25</v>
      </c>
      <c r="Q97" s="39"/>
      <c r="R97" s="38">
        <v>177.79188186254575</v>
      </c>
      <c r="S97" s="38"/>
      <c r="T97" s="38">
        <v>10.202947844652298</v>
      </c>
      <c r="W97" s="38"/>
      <c r="X97" s="38"/>
      <c r="Y97" s="38"/>
      <c r="Z97" s="59" t="s">
        <v>301</v>
      </c>
      <c r="AA97" s="59"/>
      <c r="AB97" s="60">
        <v>1.99</v>
      </c>
      <c r="AC97" s="59">
        <v>0.1</v>
      </c>
      <c r="AD97" s="61">
        <v>3.7599999999999999E-3</v>
      </c>
      <c r="AE97" s="61">
        <v>2.8299999999999999E-4</v>
      </c>
      <c r="AF97" s="45">
        <v>0.13400000000000001</v>
      </c>
      <c r="AG97" s="59">
        <v>3.9900000000000005E-3</v>
      </c>
      <c r="AH97" s="45">
        <v>5.1400000000000003E-4</v>
      </c>
      <c r="AI97" s="45">
        <v>1.26E-4</v>
      </c>
      <c r="AJ97" s="59">
        <v>0.20699999999999999</v>
      </c>
      <c r="AK97" s="59">
        <v>2.0400000000000001E-2</v>
      </c>
      <c r="AL97" s="59" t="s">
        <v>336</v>
      </c>
      <c r="AM97" s="63"/>
      <c r="AP97" s="64">
        <v>15.8</v>
      </c>
      <c r="AQ97" s="60">
        <v>0.19700000000000001</v>
      </c>
      <c r="AR97" s="63" t="s">
        <v>305</v>
      </c>
      <c r="AS97" s="63"/>
      <c r="AT97" s="63">
        <v>7.1600000000000006E-3</v>
      </c>
      <c r="AU97" s="63">
        <v>4.2999999999999999E-4</v>
      </c>
      <c r="AV97" s="65">
        <v>65.601902259755676</v>
      </c>
      <c r="AW97" s="66">
        <v>0.363320879099645</v>
      </c>
      <c r="AX97" s="53">
        <v>1.34E-2</v>
      </c>
      <c r="AY97" s="67">
        <v>8.0900000000000004E-4</v>
      </c>
      <c r="AZ97" s="43">
        <v>6.9000000000000008E-3</v>
      </c>
      <c r="BA97" s="67">
        <v>1.45E-4</v>
      </c>
      <c r="BB97" s="61">
        <v>2.24E-4</v>
      </c>
      <c r="BC97" s="67">
        <v>3.1099999999999997E-5</v>
      </c>
      <c r="BD97" s="45"/>
      <c r="BE97" s="63"/>
      <c r="BF97" s="60">
        <v>0.437</v>
      </c>
      <c r="BG97" s="60">
        <v>3.9399999999999998E-2</v>
      </c>
      <c r="BH97" s="60">
        <v>1.43</v>
      </c>
      <c r="BI97" s="60">
        <v>9.0300000000000005E-2</v>
      </c>
      <c r="BJ97" s="64">
        <v>34.5</v>
      </c>
      <c r="BK97" s="61">
        <v>0.53300000000000003</v>
      </c>
      <c r="BL97" s="68">
        <v>1.9119928352178874E-3</v>
      </c>
      <c r="BM97" s="69">
        <v>1.6712639933420939E-4</v>
      </c>
      <c r="BN97" s="59" t="s">
        <v>301</v>
      </c>
      <c r="BO97" s="59"/>
      <c r="BP97" s="51">
        <v>0.32300000000000001</v>
      </c>
      <c r="BQ97" s="59">
        <v>6.0800000000000003E-3</v>
      </c>
      <c r="BR97" s="60">
        <v>2.94</v>
      </c>
      <c r="BS97" s="60">
        <v>0.14899999999999999</v>
      </c>
      <c r="BT97" s="51">
        <v>4.8700000000000002E-3</v>
      </c>
      <c r="BU97" s="41">
        <v>4.0000000000000002E-4</v>
      </c>
      <c r="BV97" s="64">
        <v>15</v>
      </c>
      <c r="BW97" s="60">
        <v>0.70399999999999996</v>
      </c>
      <c r="BX97" s="54">
        <v>0.121</v>
      </c>
      <c r="BY97" s="63">
        <v>1.59</v>
      </c>
      <c r="BZ97" s="63">
        <v>5.2900000000000006E-4</v>
      </c>
      <c r="CA97" s="63">
        <v>8.2100000000000003E-5</v>
      </c>
      <c r="CB97" s="64">
        <v>30.6</v>
      </c>
      <c r="CC97" s="64">
        <v>1.27</v>
      </c>
      <c r="CD97" s="61">
        <v>5.58</v>
      </c>
      <c r="CE97" s="61">
        <v>0.40300000000000002</v>
      </c>
      <c r="CF97" s="51">
        <v>3.1100000000000003E-2</v>
      </c>
      <c r="CG97" s="59">
        <v>0.94399999999999995</v>
      </c>
      <c r="CH97" s="65">
        <v>7.8413498514464108E-2</v>
      </c>
      <c r="CI97" s="69">
        <v>3.7626140847899395E-3</v>
      </c>
      <c r="CJ97" s="69">
        <v>1.7713609314417442E-2</v>
      </c>
      <c r="CK97" s="65"/>
      <c r="CL97" s="65"/>
      <c r="CM97" s="65">
        <v>0.30816481945230989</v>
      </c>
      <c r="CN97" s="68">
        <v>6.9623737762945712E-2</v>
      </c>
      <c r="CO97" s="61">
        <v>2E-3</v>
      </c>
      <c r="CP97" s="63">
        <v>1.6200000000000001E-4</v>
      </c>
      <c r="CQ97" s="63">
        <v>2.1599999999999999E-4</v>
      </c>
      <c r="CR97" s="63">
        <v>4.7899999999999999E-5</v>
      </c>
      <c r="CS97" s="61" t="s">
        <v>307</v>
      </c>
      <c r="CT97" s="63"/>
      <c r="CU97" s="60">
        <v>5.05</v>
      </c>
      <c r="CV97" s="59">
        <v>0.27400000000000002</v>
      </c>
      <c r="CW97" s="60"/>
      <c r="CX97" s="59"/>
      <c r="CY97" s="61">
        <v>1.34E-3</v>
      </c>
      <c r="CZ97" s="63">
        <v>1.36E-4</v>
      </c>
      <c r="DA97" s="65">
        <v>3.9884300628120468</v>
      </c>
      <c r="DB97" s="69">
        <v>4.4535888631414465E-2</v>
      </c>
      <c r="DC97" s="47">
        <v>8.0299999999999996E-2</v>
      </c>
      <c r="DD97" s="63">
        <v>2.4199999999999998E-3</v>
      </c>
      <c r="DE97" s="72">
        <v>3.2799999999999998E-5</v>
      </c>
      <c r="DF97" s="72">
        <v>1.1100000000000002E-6</v>
      </c>
      <c r="DG97" s="63">
        <v>6.1799999999999998E-5</v>
      </c>
      <c r="DH97" s="63">
        <v>1.63E-5</v>
      </c>
      <c r="DI97" s="63">
        <v>2.0699999999999998E-3</v>
      </c>
      <c r="DJ97" s="63">
        <v>4.85E-5</v>
      </c>
      <c r="DK97" s="63">
        <v>3.0400000000000002E-4</v>
      </c>
      <c r="DL97" s="63">
        <v>1.91E-5</v>
      </c>
      <c r="DM97" s="63">
        <v>1.9199999999999998E-2</v>
      </c>
      <c r="DN97" s="63">
        <v>3.8500000000000003E-4</v>
      </c>
      <c r="DO97" s="45">
        <v>0.68600000000000005</v>
      </c>
      <c r="DP97" s="45">
        <v>5.1900000000000002E-2</v>
      </c>
      <c r="DQ97" s="47"/>
      <c r="DR97" s="73"/>
      <c r="DS97" s="45">
        <v>9.8699999999999992</v>
      </c>
      <c r="DT97" s="45">
        <v>0.373</v>
      </c>
    </row>
    <row r="98" spans="1:127">
      <c r="A98" s="33" t="s">
        <v>296</v>
      </c>
      <c r="B98" s="39" t="s">
        <v>410</v>
      </c>
      <c r="C98" s="48" t="s">
        <v>264</v>
      </c>
      <c r="D98" s="39" t="s">
        <v>298</v>
      </c>
      <c r="E98" s="39" t="s">
        <v>299</v>
      </c>
      <c r="F98" s="35" t="s">
        <v>279</v>
      </c>
      <c r="G98" s="35" t="s">
        <v>46</v>
      </c>
      <c r="H98" s="39">
        <v>20</v>
      </c>
      <c r="I98" s="74" t="s">
        <v>270</v>
      </c>
      <c r="J98" s="39" t="s">
        <v>300</v>
      </c>
      <c r="K98" s="36">
        <v>7910127.1509999996</v>
      </c>
      <c r="L98" s="36">
        <v>585495.96600000001</v>
      </c>
      <c r="M98" s="37">
        <v>71.278336841374596</v>
      </c>
      <c r="N98" s="37">
        <v>-156.612880494173</v>
      </c>
      <c r="O98" s="38">
        <v>4.6719999999999997</v>
      </c>
      <c r="P98" s="39">
        <v>26</v>
      </c>
      <c r="Q98" s="39"/>
      <c r="R98" s="38">
        <v>232.17008906720159</v>
      </c>
      <c r="S98" s="38"/>
      <c r="T98" s="38">
        <v>18.113872517552657</v>
      </c>
      <c r="W98" s="38"/>
      <c r="X98" s="38"/>
      <c r="Y98" s="38"/>
      <c r="Z98" s="59" t="s">
        <v>301</v>
      </c>
      <c r="AA98" s="59"/>
      <c r="AB98" s="60">
        <v>2.42</v>
      </c>
      <c r="AC98" s="59">
        <v>0.13300000000000001</v>
      </c>
      <c r="AD98" s="61">
        <v>2.3100000000000002E-2</v>
      </c>
      <c r="AE98" s="61">
        <v>8.1100000000000009E-4</v>
      </c>
      <c r="AF98" s="45">
        <v>0.13700000000000001</v>
      </c>
      <c r="AG98" s="59">
        <v>3.98E-3</v>
      </c>
      <c r="AH98" s="62">
        <v>3.39E-4</v>
      </c>
      <c r="AI98" s="62">
        <v>8.8300000000000005E-5</v>
      </c>
      <c r="AJ98" s="59">
        <v>0.27</v>
      </c>
      <c r="AK98" s="59">
        <v>2.5399999999999999E-2</v>
      </c>
      <c r="AL98" s="51">
        <v>1.5099999999999999E-2</v>
      </c>
      <c r="AM98" s="63">
        <v>4.28E-4</v>
      </c>
      <c r="AP98" s="64">
        <v>23.5</v>
      </c>
      <c r="AQ98" s="60">
        <v>0.51700000000000002</v>
      </c>
      <c r="AR98" s="63" t="s">
        <v>305</v>
      </c>
      <c r="AS98" s="63"/>
      <c r="AT98" s="63">
        <v>1.11E-2</v>
      </c>
      <c r="AU98" s="63">
        <v>2.7300000000000002E-4</v>
      </c>
      <c r="AV98" s="65">
        <v>70.726848379470226</v>
      </c>
      <c r="AW98" s="66">
        <v>1.4986236659187169</v>
      </c>
      <c r="AX98" s="53">
        <v>1.9600000000000003E-2</v>
      </c>
      <c r="AY98" s="67">
        <v>8.7900000000000001E-4</v>
      </c>
      <c r="AZ98" s="43">
        <v>1.03E-2</v>
      </c>
      <c r="BA98" s="67">
        <v>2.6400000000000002E-4</v>
      </c>
      <c r="BB98" s="61">
        <v>3.9199999999999997E-5</v>
      </c>
      <c r="BC98" s="67">
        <v>6.4999999999999996E-6</v>
      </c>
      <c r="BD98" s="45"/>
      <c r="BE98" s="63"/>
      <c r="BF98" s="60">
        <v>0.63800000000000001</v>
      </c>
      <c r="BG98" s="60">
        <v>3.1899999999999998E-2</v>
      </c>
      <c r="BH98" s="60">
        <v>2.2000000000000002</v>
      </c>
      <c r="BI98" s="60">
        <v>6.5199999999999994E-2</v>
      </c>
      <c r="BJ98" s="64">
        <v>55</v>
      </c>
      <c r="BK98" s="61">
        <v>1.44</v>
      </c>
      <c r="BL98" s="68">
        <v>2.0395176209118408E-3</v>
      </c>
      <c r="BM98" s="69">
        <v>1.3382500700121345E-4</v>
      </c>
      <c r="BN98" s="59" t="s">
        <v>301</v>
      </c>
      <c r="BO98" s="59"/>
      <c r="BP98" s="51">
        <v>0.25600000000000001</v>
      </c>
      <c r="BQ98" s="59">
        <v>2.8999999999999998E-3</v>
      </c>
      <c r="BR98" s="60">
        <v>4.5199999999999996</v>
      </c>
      <c r="BS98" s="60">
        <v>0.124</v>
      </c>
      <c r="BT98" s="51">
        <v>9.4000000000000004E-3</v>
      </c>
      <c r="BU98" s="41">
        <v>6.9999999999999999E-4</v>
      </c>
      <c r="BV98" s="64">
        <v>17.3</v>
      </c>
      <c r="BW98" s="60">
        <v>0.751</v>
      </c>
      <c r="BX98" s="54">
        <v>0.25700000000000001</v>
      </c>
      <c r="BY98" s="63">
        <v>6.98</v>
      </c>
      <c r="BZ98" s="63">
        <v>1.0500000000000002E-3</v>
      </c>
      <c r="CA98" s="63">
        <v>1.9800000000000002E-4</v>
      </c>
      <c r="CB98" s="64">
        <v>46.5</v>
      </c>
      <c r="CC98" s="64">
        <v>0.81499999999999995</v>
      </c>
      <c r="CD98" s="61">
        <v>8.1199999999999992</v>
      </c>
      <c r="CE98" s="61">
        <v>0.53400000000000003</v>
      </c>
      <c r="CF98" s="51">
        <v>5.2899999999999996E-2</v>
      </c>
      <c r="CG98" s="59">
        <v>2.71</v>
      </c>
      <c r="CH98" s="65">
        <v>7.7032723719560131E-2</v>
      </c>
      <c r="CI98" s="69">
        <v>3.3283001593357227E-4</v>
      </c>
      <c r="CJ98" s="69">
        <v>1.7401692288248633E-2</v>
      </c>
      <c r="CK98" s="65"/>
      <c r="CL98" s="65"/>
      <c r="CM98" s="65" t="s">
        <v>312</v>
      </c>
      <c r="CN98" s="76" t="s">
        <v>310</v>
      </c>
      <c r="CO98" s="61">
        <v>1.83E-3</v>
      </c>
      <c r="CP98" s="63">
        <v>1.1300000000000001E-4</v>
      </c>
      <c r="CQ98" s="63">
        <v>4.1899999999999999E-4</v>
      </c>
      <c r="CR98" s="63">
        <v>1.0499999999999999E-4</v>
      </c>
      <c r="CS98" s="61" t="s">
        <v>307</v>
      </c>
      <c r="CT98" s="63"/>
      <c r="CU98" s="60">
        <v>6.29</v>
      </c>
      <c r="CV98" s="59">
        <v>0.65300000000000002</v>
      </c>
      <c r="CW98" s="60"/>
      <c r="CX98" s="59"/>
      <c r="CY98" s="61">
        <v>6.7100000000000005E-4</v>
      </c>
      <c r="CZ98" s="63">
        <v>6.2299999999999996E-5</v>
      </c>
      <c r="DA98" s="65">
        <v>0.67086137506271193</v>
      </c>
      <c r="DB98" s="69">
        <v>9.3343075714723295E-3</v>
      </c>
      <c r="DC98" s="47">
        <v>0.112</v>
      </c>
      <c r="DD98" s="63">
        <v>3.79E-3</v>
      </c>
      <c r="DE98" s="72">
        <v>7.1199999999999996E-5</v>
      </c>
      <c r="DF98" s="72">
        <v>4.6E-6</v>
      </c>
      <c r="DG98" s="63" t="s">
        <v>313</v>
      </c>
      <c r="DH98" s="63"/>
      <c r="DI98" s="63">
        <v>3.46E-3</v>
      </c>
      <c r="DJ98" s="63">
        <v>1.15E-4</v>
      </c>
      <c r="DK98" s="63">
        <v>8.1799999999999993E-4</v>
      </c>
      <c r="DL98" s="63">
        <v>6.4399999999999993E-5</v>
      </c>
      <c r="DM98" s="63">
        <v>4.4299999999999999E-2</v>
      </c>
      <c r="DN98" s="63">
        <v>1.1299999999999999E-3</v>
      </c>
      <c r="DO98" s="45">
        <v>1.02</v>
      </c>
      <c r="DP98" s="45">
        <v>6.7500000000000004E-2</v>
      </c>
      <c r="DQ98" s="47">
        <v>1.41E-2</v>
      </c>
      <c r="DR98" s="73">
        <v>2.87</v>
      </c>
      <c r="DS98" s="45">
        <v>17.899999999999999</v>
      </c>
      <c r="DT98" s="45">
        <v>0.83599999999999997</v>
      </c>
    </row>
    <row r="99" spans="1:127">
      <c r="A99" s="33" t="s">
        <v>296</v>
      </c>
      <c r="B99" s="39" t="s">
        <v>411</v>
      </c>
      <c r="C99" s="48" t="s">
        <v>264</v>
      </c>
      <c r="D99" s="39" t="s">
        <v>298</v>
      </c>
      <c r="E99" s="39" t="s">
        <v>299</v>
      </c>
      <c r="F99" s="35" t="s">
        <v>279</v>
      </c>
      <c r="G99" s="35" t="s">
        <v>46</v>
      </c>
      <c r="H99" s="39">
        <v>20</v>
      </c>
      <c r="I99" s="74" t="s">
        <v>270</v>
      </c>
      <c r="J99" s="39" t="s">
        <v>300</v>
      </c>
      <c r="K99" s="36">
        <v>7910084.824</v>
      </c>
      <c r="L99" s="36">
        <v>585517.42700000003</v>
      </c>
      <c r="M99" s="37">
        <v>71.277950077940702</v>
      </c>
      <c r="N99" s="37">
        <v>-156.61232856169099</v>
      </c>
      <c r="O99" s="38">
        <v>4.57</v>
      </c>
      <c r="P99" s="39">
        <v>30</v>
      </c>
      <c r="Q99" s="39"/>
      <c r="R99" s="38">
        <v>128.04836150897722</v>
      </c>
      <c r="S99" s="38"/>
      <c r="T99" s="38">
        <v>3.9973753681662298</v>
      </c>
      <c r="W99" s="38"/>
      <c r="X99" s="38"/>
      <c r="Y99" s="38"/>
      <c r="Z99" s="59">
        <v>6.4899999999999999E-2</v>
      </c>
      <c r="AA99" s="59">
        <v>6.79E-3</v>
      </c>
      <c r="AB99" s="60">
        <v>1.43</v>
      </c>
      <c r="AC99" s="59">
        <v>4.8899999999999999E-2</v>
      </c>
      <c r="AD99" s="61">
        <v>1.1899999999999999E-3</v>
      </c>
      <c r="AE99" s="61">
        <v>2.3000000000000001E-4</v>
      </c>
      <c r="AF99" s="45">
        <v>9.459999999999999E-2</v>
      </c>
      <c r="AG99" s="59">
        <v>2.3599999999999997E-3</v>
      </c>
      <c r="AH99" s="62" t="s">
        <v>302</v>
      </c>
      <c r="AI99" s="62"/>
      <c r="AJ99" s="59">
        <v>6.3200000000000006E-2</v>
      </c>
      <c r="AK99" s="59">
        <v>1.4E-2</v>
      </c>
      <c r="AL99" s="51">
        <v>2.9399999999999999E-3</v>
      </c>
      <c r="AM99" s="63">
        <v>4.6500000000000003E-4</v>
      </c>
      <c r="AP99" s="64">
        <v>9.5</v>
      </c>
      <c r="AQ99" s="60">
        <v>0.32200000000000001</v>
      </c>
      <c r="AR99" s="63" t="s">
        <v>305</v>
      </c>
      <c r="AS99" s="63"/>
      <c r="AT99" s="63">
        <v>3.96E-3</v>
      </c>
      <c r="AU99" s="63">
        <v>3.1500000000000001E-4</v>
      </c>
      <c r="AV99" s="65">
        <v>61.046632464976867</v>
      </c>
      <c r="AW99" s="66">
        <v>6.7461905793331306E-2</v>
      </c>
      <c r="AX99" s="53">
        <v>5.3299999999999997E-3</v>
      </c>
      <c r="AY99" s="67">
        <v>2.5700000000000001E-4</v>
      </c>
      <c r="AZ99" s="43">
        <v>5.7099999999999998E-3</v>
      </c>
      <c r="BA99" s="67">
        <v>1.5300000000000001E-4</v>
      </c>
      <c r="BB99" s="61">
        <v>1.01E-4</v>
      </c>
      <c r="BC99" s="67">
        <v>1.4999999999999999E-5</v>
      </c>
      <c r="BD99" s="45"/>
      <c r="BE99" s="63"/>
      <c r="BF99" s="60">
        <v>0.253</v>
      </c>
      <c r="BG99" s="60">
        <v>4.7E-2</v>
      </c>
      <c r="BH99" s="60">
        <v>0.85799999999999998</v>
      </c>
      <c r="BI99" s="60">
        <v>3.0700000000000002E-2</v>
      </c>
      <c r="BJ99" s="64">
        <v>4.7300000000000004</v>
      </c>
      <c r="BK99" s="61">
        <v>0.14299999999999999</v>
      </c>
      <c r="BL99" s="68">
        <v>2.1616408905184526E-3</v>
      </c>
      <c r="BM99" s="69">
        <v>3.3926712721009528E-3</v>
      </c>
      <c r="BN99" s="59" t="s">
        <v>301</v>
      </c>
      <c r="BO99" s="59"/>
      <c r="BP99" s="51">
        <v>0.25</v>
      </c>
      <c r="BQ99" s="59">
        <v>8.9999999999999993E-3</v>
      </c>
      <c r="BR99" s="60">
        <v>1.58</v>
      </c>
      <c r="BS99" s="60">
        <v>7.5399999999999995E-2</v>
      </c>
      <c r="BT99" s="51">
        <v>3.9900000000000005E-3</v>
      </c>
      <c r="BU99" s="41">
        <v>4.0000000000000002E-4</v>
      </c>
      <c r="BV99" s="64">
        <v>6.72</v>
      </c>
      <c r="BW99" s="60">
        <v>0.153</v>
      </c>
      <c r="BX99" s="54">
        <v>7.1800000000000003E-2</v>
      </c>
      <c r="BY99" s="63">
        <v>2.5</v>
      </c>
      <c r="BZ99" s="63">
        <v>1.3800000000000002E-4</v>
      </c>
      <c r="CA99" s="63">
        <v>3.4600000000000001E-5</v>
      </c>
      <c r="CB99" s="64">
        <v>30.8</v>
      </c>
      <c r="CC99" s="64">
        <v>0.98899999999999999</v>
      </c>
      <c r="CD99" s="61">
        <v>2.96</v>
      </c>
      <c r="CE99" s="61">
        <v>0.187</v>
      </c>
      <c r="CF99" s="51">
        <v>1.3800000000000002E-2</v>
      </c>
      <c r="CG99" s="59">
        <v>0.81899999999999995</v>
      </c>
      <c r="CH99" s="65">
        <v>0.21967782437754335</v>
      </c>
      <c r="CI99" s="69">
        <v>9.2466793709267813E-3</v>
      </c>
      <c r="CJ99" s="69">
        <v>4.9625220526887039E-2</v>
      </c>
      <c r="CK99" s="65"/>
      <c r="CL99" s="65"/>
      <c r="CM99" s="65">
        <v>0.17303836417148566</v>
      </c>
      <c r="CN99" s="68">
        <v>4.2526577736685729E-2</v>
      </c>
      <c r="CO99" s="61">
        <v>2.1299999999999999E-3</v>
      </c>
      <c r="CP99" s="63">
        <v>6.7799999999999995E-5</v>
      </c>
      <c r="CQ99" s="63">
        <v>2.7E-4</v>
      </c>
      <c r="CR99" s="63">
        <v>2.9999999999999997E-5</v>
      </c>
      <c r="CS99" s="61" t="s">
        <v>307</v>
      </c>
      <c r="CT99" s="63"/>
      <c r="CU99" s="60">
        <v>6.54</v>
      </c>
      <c r="CV99" s="59">
        <v>0.19400000000000001</v>
      </c>
      <c r="CW99" s="60"/>
      <c r="CX99" s="59"/>
      <c r="CY99" s="61">
        <v>2.8599999999999996E-4</v>
      </c>
      <c r="CZ99" s="63">
        <v>7.0400000000000004E-5</v>
      </c>
      <c r="DA99" s="65">
        <v>7.2398189651417484</v>
      </c>
      <c r="DB99" s="69">
        <v>4.4613344496979561E-2</v>
      </c>
      <c r="DC99" s="47">
        <v>5.0200000000000002E-2</v>
      </c>
      <c r="DD99" s="63">
        <v>1.82E-3</v>
      </c>
      <c r="DE99" s="72">
        <v>3.1999999999999999E-5</v>
      </c>
      <c r="DF99" s="72">
        <v>5.5899999999999998E-6</v>
      </c>
      <c r="DG99" s="63">
        <v>3.1199999999999999E-5</v>
      </c>
      <c r="DH99" s="63">
        <v>7.08E-6</v>
      </c>
      <c r="DI99" s="63">
        <v>1.6299999999999999E-3</v>
      </c>
      <c r="DJ99" s="63">
        <v>8.5400000000000002E-5</v>
      </c>
      <c r="DK99" s="63">
        <v>2.9499999999999996E-4</v>
      </c>
      <c r="DL99" s="63">
        <v>6.5199999999999999E-5</v>
      </c>
      <c r="DM99" s="63">
        <v>4.9000000000000007E-3</v>
      </c>
      <c r="DN99" s="63">
        <v>3.01E-4</v>
      </c>
      <c r="DO99" s="45">
        <v>0.442</v>
      </c>
      <c r="DP99" s="45">
        <v>7.4700000000000003E-2</v>
      </c>
      <c r="DQ99" s="47"/>
      <c r="DR99" s="73"/>
      <c r="DS99" s="45">
        <v>8.82</v>
      </c>
      <c r="DT99" s="45">
        <v>0.443</v>
      </c>
    </row>
    <row r="100" spans="1:127">
      <c r="A100" s="33" t="s">
        <v>296</v>
      </c>
      <c r="B100" s="39" t="s">
        <v>412</v>
      </c>
      <c r="C100" s="48" t="s">
        <v>264</v>
      </c>
      <c r="D100" s="39" t="s">
        <v>298</v>
      </c>
      <c r="E100" s="39" t="s">
        <v>299</v>
      </c>
      <c r="F100" s="35" t="s">
        <v>279</v>
      </c>
      <c r="G100" s="35" t="s">
        <v>46</v>
      </c>
      <c r="H100" s="39">
        <v>20</v>
      </c>
      <c r="I100" s="74" t="s">
        <v>270</v>
      </c>
      <c r="J100" s="39" t="s">
        <v>300</v>
      </c>
      <c r="K100" s="36">
        <v>7910082.6730000004</v>
      </c>
      <c r="L100" s="36">
        <v>585518.41599999997</v>
      </c>
      <c r="M100" s="37">
        <v>71.277930459060798</v>
      </c>
      <c r="N100" s="37">
        <v>-156.612303347927</v>
      </c>
      <c r="O100" s="38">
        <v>4.55</v>
      </c>
      <c r="P100" s="39">
        <v>28</v>
      </c>
      <c r="Q100" s="39"/>
      <c r="R100" s="38">
        <v>232.65781644398768</v>
      </c>
      <c r="S100" s="38"/>
      <c r="T100" s="38">
        <v>17.290600781089417</v>
      </c>
      <c r="W100" s="38"/>
      <c r="X100" s="38"/>
      <c r="Y100" s="38"/>
      <c r="Z100" s="59">
        <v>0.153</v>
      </c>
      <c r="AA100" s="59">
        <v>1.3599999999999999E-2</v>
      </c>
      <c r="AB100" s="60">
        <v>2.5299999999999998</v>
      </c>
      <c r="AC100" s="59">
        <v>0.124</v>
      </c>
      <c r="AD100" s="61">
        <v>2.4300000000000003E-3</v>
      </c>
      <c r="AE100" s="61">
        <v>3.8999999999999999E-4</v>
      </c>
      <c r="AF100" s="45">
        <v>0.16</v>
      </c>
      <c r="AG100" s="59">
        <v>7.2500000000000004E-3</v>
      </c>
      <c r="AH100" s="62" t="s">
        <v>302</v>
      </c>
      <c r="AI100" s="62"/>
      <c r="AJ100" s="59" t="s">
        <v>303</v>
      </c>
      <c r="AK100" s="59"/>
      <c r="AL100" s="51">
        <v>7.7099999999999998E-3</v>
      </c>
      <c r="AM100" s="63">
        <v>1.1000000000000001E-3</v>
      </c>
      <c r="AP100" s="64">
        <v>17.8</v>
      </c>
      <c r="AQ100" s="60">
        <v>0.30099999999999999</v>
      </c>
      <c r="AR100" s="63">
        <v>3.8699999999999997E-4</v>
      </c>
      <c r="AS100" s="63">
        <v>8.4099999999999998E-5</v>
      </c>
      <c r="AT100" s="63">
        <v>9.1400000000000006E-3</v>
      </c>
      <c r="AU100" s="63">
        <v>4.7699999999999999E-4</v>
      </c>
      <c r="AV100" s="65">
        <v>55.59127843659644</v>
      </c>
      <c r="AW100" s="66">
        <v>0.27665369832558201</v>
      </c>
      <c r="AX100" s="53">
        <v>1.6899999999999998E-2</v>
      </c>
      <c r="AY100" s="67">
        <v>5.0600000000000005E-4</v>
      </c>
      <c r="AZ100" s="43">
        <v>1.2500000000000001E-2</v>
      </c>
      <c r="BA100" s="67">
        <v>4.7099999999999996E-4</v>
      </c>
      <c r="BB100" s="61">
        <v>4.4099999999999999E-4</v>
      </c>
      <c r="BC100" s="67">
        <v>4.2299999999999998E-5</v>
      </c>
      <c r="BD100" s="45"/>
      <c r="BE100" s="63"/>
      <c r="BF100" s="60">
        <v>0.58499999999999996</v>
      </c>
      <c r="BG100" s="60">
        <v>4.1799999999999997E-2</v>
      </c>
      <c r="BH100" s="60">
        <v>2.1800000000000002</v>
      </c>
      <c r="BI100" s="60">
        <v>0.161</v>
      </c>
      <c r="BJ100" s="64">
        <v>47.7</v>
      </c>
      <c r="BK100" s="61">
        <v>0.79800000000000004</v>
      </c>
      <c r="BL100" s="68">
        <v>1.8855281555692613E-3</v>
      </c>
      <c r="BM100" s="69">
        <v>6.2165392581915659E-4</v>
      </c>
      <c r="BN100" s="59" t="s">
        <v>301</v>
      </c>
      <c r="BO100" s="59"/>
      <c r="BP100" s="51">
        <v>0.28799999999999998</v>
      </c>
      <c r="BQ100" s="59">
        <v>1.01E-2</v>
      </c>
      <c r="BR100" s="60">
        <v>3.64</v>
      </c>
      <c r="BS100" s="60">
        <v>0.128</v>
      </c>
      <c r="BU100" s="41">
        <v>0</v>
      </c>
      <c r="BV100" s="64">
        <v>13.5</v>
      </c>
      <c r="BW100" s="60">
        <v>0.63400000000000001</v>
      </c>
      <c r="BX100" s="54">
        <v>0.17599999999999999</v>
      </c>
      <c r="BY100" s="63">
        <v>4.0199999999999996</v>
      </c>
      <c r="BZ100" s="63">
        <v>3.0899999999999998E-4</v>
      </c>
      <c r="CA100" s="63">
        <v>3.7799999999999997E-5</v>
      </c>
      <c r="CB100" s="64">
        <v>29</v>
      </c>
      <c r="CC100" s="64">
        <v>1.39</v>
      </c>
      <c r="CD100" s="61">
        <v>7.01</v>
      </c>
      <c r="CE100" s="61">
        <v>0.57699999999999996</v>
      </c>
      <c r="CF100" s="51">
        <v>3.5799999999999998E-2</v>
      </c>
      <c r="CG100" s="59">
        <v>1.1200000000000001</v>
      </c>
      <c r="CH100" s="65">
        <v>6.7068071031798182E-2</v>
      </c>
      <c r="CI100" s="69">
        <v>1.6969912103685255E-3</v>
      </c>
      <c r="CJ100" s="69">
        <v>1.5150677246083209E-2</v>
      </c>
      <c r="CK100" s="65"/>
      <c r="CL100" s="65"/>
      <c r="CM100" s="65">
        <v>0.51127184346745003</v>
      </c>
      <c r="CN100" s="68">
        <v>6.8292637199587045E-2</v>
      </c>
      <c r="CO100" s="61">
        <v>1.82E-3</v>
      </c>
      <c r="CP100" s="63">
        <v>1.08E-4</v>
      </c>
      <c r="CQ100" s="63">
        <v>2.9399999999999999E-4</v>
      </c>
      <c r="CR100" s="63">
        <v>3.7299999999999999E-5</v>
      </c>
      <c r="CS100" s="61">
        <v>4.2500000000000003E-3</v>
      </c>
      <c r="CT100" s="63">
        <v>1.1000000000000001E-3</v>
      </c>
      <c r="CU100" s="60">
        <v>6.57</v>
      </c>
      <c r="CV100" s="59">
        <v>0.42399999999999999</v>
      </c>
      <c r="CW100" s="60"/>
      <c r="CX100" s="59"/>
      <c r="CY100" s="61">
        <v>5.1699999999999999E-4</v>
      </c>
      <c r="CZ100" s="63">
        <v>9.4600000000000009E-5</v>
      </c>
      <c r="DA100" s="65">
        <v>7.4069553656445049</v>
      </c>
      <c r="DB100" s="69">
        <v>9.1456534146230228E-2</v>
      </c>
      <c r="DC100" s="47">
        <v>0.105</v>
      </c>
      <c r="DD100" s="63">
        <v>5.5700000000000003E-3</v>
      </c>
      <c r="DE100" s="72">
        <v>6.2200000000000008E-5</v>
      </c>
      <c r="DF100" s="72">
        <v>6.4000000000000006E-6</v>
      </c>
      <c r="DG100" s="63" t="s">
        <v>313</v>
      </c>
      <c r="DH100" s="63"/>
      <c r="DI100" s="63">
        <v>3.9300000000000003E-3</v>
      </c>
      <c r="DJ100" s="63">
        <v>1.4299999999999998E-4</v>
      </c>
      <c r="DK100" s="63">
        <v>6.1200000000000002E-4</v>
      </c>
      <c r="DL100" s="63">
        <v>9.5000000000000005E-6</v>
      </c>
      <c r="DM100" s="63">
        <v>3.4299999999999997E-2</v>
      </c>
      <c r="DN100" s="63">
        <v>7.2899999999999994E-4</v>
      </c>
      <c r="DO100" s="45">
        <v>1.01</v>
      </c>
      <c r="DP100" s="45">
        <v>6.1100000000000002E-2</v>
      </c>
      <c r="DQ100" s="47"/>
      <c r="DR100" s="73"/>
      <c r="DS100" s="45">
        <v>19.899999999999999</v>
      </c>
      <c r="DT100" s="45">
        <v>1.1599999999999999</v>
      </c>
    </row>
    <row r="101" spans="1:127">
      <c r="A101" s="33" t="s">
        <v>296</v>
      </c>
      <c r="B101" s="39" t="s">
        <v>413</v>
      </c>
      <c r="C101" s="48" t="s">
        <v>264</v>
      </c>
      <c r="D101" s="39" t="s">
        <v>298</v>
      </c>
      <c r="E101" s="39" t="s">
        <v>299</v>
      </c>
      <c r="F101" s="35" t="s">
        <v>279</v>
      </c>
      <c r="G101" s="35" t="s">
        <v>46</v>
      </c>
      <c r="H101" s="39">
        <v>17</v>
      </c>
      <c r="I101" s="74" t="s">
        <v>270</v>
      </c>
      <c r="J101" s="39" t="s">
        <v>300</v>
      </c>
      <c r="K101" s="36">
        <v>7909999.3119999999</v>
      </c>
      <c r="L101" s="36">
        <v>585559.23100000003</v>
      </c>
      <c r="M101" s="37">
        <v>71.277169255859604</v>
      </c>
      <c r="N101" s="37">
        <v>-156.611256887108</v>
      </c>
      <c r="O101" s="38">
        <v>4.8970000000000002</v>
      </c>
      <c r="P101" s="39">
        <v>24</v>
      </c>
      <c r="Q101" s="39"/>
      <c r="R101" s="38">
        <v>81.075855604307947</v>
      </c>
      <c r="S101" s="38"/>
      <c r="T101" s="38">
        <v>3.2213976665337061</v>
      </c>
      <c r="W101" s="38"/>
      <c r="X101" s="38"/>
      <c r="Y101" s="38"/>
      <c r="Z101" s="59" t="s">
        <v>317</v>
      </c>
      <c r="AA101" s="59"/>
      <c r="AB101" s="60">
        <v>2.92</v>
      </c>
      <c r="AC101" s="59">
        <v>0.17599999999999999</v>
      </c>
      <c r="AD101" s="61">
        <v>1.1299999999999999E-3</v>
      </c>
      <c r="AE101" s="61">
        <v>2.2700000000000002E-4</v>
      </c>
      <c r="AF101" s="45">
        <v>8.6099999999999996E-2</v>
      </c>
      <c r="AG101" s="59">
        <v>2.8300000000000001E-3</v>
      </c>
      <c r="AH101" s="62" t="s">
        <v>302</v>
      </c>
      <c r="AI101" s="62"/>
      <c r="AJ101" s="59">
        <v>3.49E-2</v>
      </c>
      <c r="AK101" s="59">
        <v>7.8200000000000006E-3</v>
      </c>
      <c r="AL101" s="51">
        <v>3.5700000000000003E-2</v>
      </c>
      <c r="AM101" s="63">
        <v>4.28E-4</v>
      </c>
      <c r="AP101" s="64">
        <v>10.199999999999999</v>
      </c>
      <c r="AQ101" s="60">
        <v>0.24</v>
      </c>
      <c r="AR101" s="63" t="s">
        <v>305</v>
      </c>
      <c r="AS101" s="63"/>
      <c r="AT101" s="63">
        <v>1.6999999999999999E-3</v>
      </c>
      <c r="AU101" s="63">
        <v>3.0800000000000001E-4</v>
      </c>
      <c r="AV101" s="65">
        <v>42.97270910904605</v>
      </c>
      <c r="AW101" s="66">
        <v>0.88171711099800065</v>
      </c>
      <c r="AX101" s="53">
        <v>4.0000000000000001E-3</v>
      </c>
      <c r="AY101" s="67">
        <v>1.9000000000000001E-4</v>
      </c>
      <c r="AZ101" s="43">
        <v>4.5799999999999999E-3</v>
      </c>
      <c r="BA101" s="67">
        <v>8.2699999999999991E-5</v>
      </c>
      <c r="BB101" s="61">
        <v>2.8199999999999997E-4</v>
      </c>
      <c r="BC101" s="67">
        <v>5.1499999999999998E-5</v>
      </c>
      <c r="BD101" s="45"/>
      <c r="BE101" s="63"/>
      <c r="BF101" s="60" t="s">
        <v>307</v>
      </c>
      <c r="BG101" s="60"/>
      <c r="BH101" s="60">
        <v>0.29899999999999999</v>
      </c>
      <c r="BI101" s="60">
        <v>5.2400000000000002E-2</v>
      </c>
      <c r="BJ101" s="64">
        <v>2.17</v>
      </c>
      <c r="BK101" s="61">
        <v>2.1100000000000001E-2</v>
      </c>
      <c r="BL101" s="68"/>
      <c r="BM101" s="70"/>
      <c r="BN101" s="59" t="s">
        <v>301</v>
      </c>
      <c r="BO101" s="59"/>
      <c r="BP101" s="51">
        <v>0.63700000000000001</v>
      </c>
      <c r="BQ101" s="59">
        <v>1.55E-2</v>
      </c>
      <c r="BR101" s="60">
        <v>0.79500000000000004</v>
      </c>
      <c r="BS101" s="60">
        <v>8.2900000000000001E-2</v>
      </c>
      <c r="BT101" s="51">
        <v>6.3200000000000001E-3</v>
      </c>
      <c r="BU101" s="41">
        <v>5.9999999999999995E-4</v>
      </c>
      <c r="BV101" s="64">
        <v>5.87</v>
      </c>
      <c r="BW101" s="60">
        <v>0.20699999999999999</v>
      </c>
      <c r="BX101" s="54">
        <v>5.4299999999999994E-2</v>
      </c>
      <c r="BY101" s="63">
        <v>1.1200000000000001</v>
      </c>
      <c r="BZ101" s="63" t="s">
        <v>308</v>
      </c>
      <c r="CA101" s="63"/>
      <c r="CB101" s="64">
        <v>17.5</v>
      </c>
      <c r="CC101" s="64">
        <v>0.46400000000000002</v>
      </c>
      <c r="CD101" s="61">
        <v>0.94599999999999995</v>
      </c>
      <c r="CE101" s="61">
        <v>0.253</v>
      </c>
      <c r="CF101" s="51">
        <v>6.8899999999999994E-3</v>
      </c>
      <c r="CG101" s="59">
        <v>0.4</v>
      </c>
      <c r="CH101" s="65" t="s">
        <v>309</v>
      </c>
      <c r="CI101" s="70" t="s">
        <v>310</v>
      </c>
      <c r="CJ101" s="69" t="s">
        <v>311</v>
      </c>
      <c r="CK101" s="65"/>
      <c r="CL101" s="71"/>
      <c r="CM101" s="65" t="s">
        <v>312</v>
      </c>
      <c r="CN101" s="76" t="s">
        <v>310</v>
      </c>
      <c r="CO101" s="61">
        <v>4.3600000000000002E-3</v>
      </c>
      <c r="CP101" s="63">
        <v>1.7999999999999998E-4</v>
      </c>
      <c r="CQ101" s="63" t="s">
        <v>313</v>
      </c>
      <c r="CR101" s="63"/>
      <c r="CS101" s="61" t="s">
        <v>307</v>
      </c>
      <c r="CT101" s="63"/>
      <c r="CU101" s="60">
        <v>7.73</v>
      </c>
      <c r="CV101" s="59">
        <v>0.86499999999999999</v>
      </c>
      <c r="CW101" s="60"/>
      <c r="CX101" s="59"/>
      <c r="CY101" s="61">
        <v>1.7700000000000001E-3</v>
      </c>
      <c r="CZ101" s="63">
        <v>1.6700000000000002E-4</v>
      </c>
      <c r="DA101" s="65">
        <v>8.1998171937711124</v>
      </c>
      <c r="DB101" s="69">
        <v>0.20510727159462808</v>
      </c>
      <c r="DC101" s="47">
        <v>4.2099999999999999E-2</v>
      </c>
      <c r="DD101" s="63">
        <v>1.82E-3</v>
      </c>
      <c r="DE101" s="72">
        <v>4.0200000000000001E-5</v>
      </c>
      <c r="DF101" s="72">
        <v>6.7100000000000001E-6</v>
      </c>
      <c r="DG101" s="63">
        <v>3.6699999999999998E-5</v>
      </c>
      <c r="DH101" s="63">
        <v>7.2699999999999999E-6</v>
      </c>
      <c r="DI101" s="63">
        <v>4.5900000000000004E-4</v>
      </c>
      <c r="DJ101" s="63">
        <v>1.7899999999999998E-5</v>
      </c>
      <c r="DK101" s="63">
        <v>1.2400000000000001E-4</v>
      </c>
      <c r="DL101" s="63">
        <v>1.0200000000000001E-5</v>
      </c>
      <c r="DM101" s="63">
        <v>7.1700000000000002E-3</v>
      </c>
      <c r="DN101" s="63">
        <v>2.5000000000000001E-4</v>
      </c>
      <c r="DO101" s="45" t="s">
        <v>314</v>
      </c>
      <c r="DP101" s="45"/>
      <c r="DQ101" s="47"/>
      <c r="DR101" s="73"/>
      <c r="DS101" s="45">
        <v>3.53</v>
      </c>
      <c r="DT101" s="45">
        <v>0.55700000000000005</v>
      </c>
    </row>
    <row r="102" spans="1:127">
      <c r="A102" s="33" t="s">
        <v>296</v>
      </c>
      <c r="B102" s="39" t="s">
        <v>414</v>
      </c>
      <c r="C102" s="48" t="s">
        <v>264</v>
      </c>
      <c r="D102" s="39" t="s">
        <v>298</v>
      </c>
      <c r="E102" s="39" t="s">
        <v>299</v>
      </c>
      <c r="F102" s="35" t="s">
        <v>279</v>
      </c>
      <c r="G102" s="35" t="s">
        <v>54</v>
      </c>
      <c r="H102" s="39">
        <v>15</v>
      </c>
      <c r="I102" s="74" t="s">
        <v>270</v>
      </c>
      <c r="J102" s="39" t="s">
        <v>300</v>
      </c>
      <c r="K102" s="36">
        <v>7910000.7309999997</v>
      </c>
      <c r="L102" s="36">
        <v>585558.571</v>
      </c>
      <c r="M102" s="37">
        <v>71.277182201069294</v>
      </c>
      <c r="N102" s="37">
        <v>-156.611273730042</v>
      </c>
      <c r="O102" s="38">
        <v>5.0439999999999996</v>
      </c>
      <c r="P102" s="39">
        <v>21</v>
      </c>
      <c r="Q102" s="39"/>
      <c r="R102" s="38">
        <v>41.053983544049771</v>
      </c>
      <c r="S102" s="38"/>
      <c r="T102" s="38">
        <v>5.4848122014850489</v>
      </c>
      <c r="W102" s="38"/>
      <c r="X102" s="38"/>
      <c r="Y102" s="38"/>
      <c r="Z102" s="59">
        <v>0.13400000000000001</v>
      </c>
      <c r="AA102" s="59">
        <v>3.5900000000000001E-2</v>
      </c>
      <c r="AB102" s="60">
        <v>0.372</v>
      </c>
      <c r="AC102" s="59">
        <v>3.2899999999999999E-2</v>
      </c>
      <c r="AD102" s="61">
        <v>1.4399999999999999E-3</v>
      </c>
      <c r="AE102" s="61">
        <v>3.2200000000000002E-4</v>
      </c>
      <c r="AF102" s="45">
        <v>5.9499999999999997E-2</v>
      </c>
      <c r="AG102" s="59">
        <v>1.0300000000000001E-3</v>
      </c>
      <c r="AH102" s="62" t="s">
        <v>302</v>
      </c>
      <c r="AI102" s="62"/>
      <c r="AJ102" s="59" t="s">
        <v>325</v>
      </c>
      <c r="AK102" s="59"/>
      <c r="AL102" s="51">
        <v>1.34E-2</v>
      </c>
      <c r="AM102" s="63">
        <v>7.3499999999999998E-4</v>
      </c>
      <c r="AP102" s="64">
        <v>14.5</v>
      </c>
      <c r="AQ102" s="60">
        <v>0.30199999999999999</v>
      </c>
      <c r="AR102" s="63" t="s">
        <v>305</v>
      </c>
      <c r="AS102" s="63"/>
      <c r="AT102" s="63">
        <v>7.0399999999999998E-4</v>
      </c>
      <c r="AU102" s="63">
        <v>4.4699999999999996E-5</v>
      </c>
      <c r="AV102" s="65">
        <v>54.550701649906955</v>
      </c>
      <c r="AW102" s="66">
        <v>0.28803550335185424</v>
      </c>
      <c r="AX102" s="53">
        <v>2.2499999999999998E-3</v>
      </c>
      <c r="AY102" s="67">
        <v>1.64E-4</v>
      </c>
      <c r="AZ102" s="43">
        <v>1.5300000000000001E-3</v>
      </c>
      <c r="BA102" s="67">
        <v>1.3900000000000002E-4</v>
      </c>
      <c r="BB102" s="61" t="s">
        <v>318</v>
      </c>
      <c r="BC102" s="67"/>
      <c r="BD102" s="45"/>
      <c r="BE102" s="63"/>
      <c r="BF102" s="60">
        <v>4.6300000000000001E-2</v>
      </c>
      <c r="BG102" s="60">
        <v>7.8799999999999999E-3</v>
      </c>
      <c r="BH102" s="60">
        <v>0.16800000000000001</v>
      </c>
      <c r="BI102" s="60">
        <v>3.0800000000000001E-2</v>
      </c>
      <c r="BJ102" s="64">
        <v>1.1499999999999999</v>
      </c>
      <c r="BK102" s="61">
        <v>2.5899999999999999E-2</v>
      </c>
      <c r="BL102" s="68"/>
      <c r="BM102" s="70"/>
      <c r="BN102" s="59" t="s">
        <v>301</v>
      </c>
      <c r="BO102" s="59"/>
      <c r="BP102" s="51">
        <v>0.10100000000000001</v>
      </c>
      <c r="BQ102" s="59">
        <v>3.7799999999999999E-3</v>
      </c>
      <c r="BR102" s="60">
        <v>0.29399999999999998</v>
      </c>
      <c r="BS102" s="60">
        <v>2.2200000000000001E-2</v>
      </c>
      <c r="BT102" s="51">
        <v>4.0300000000000006E-3</v>
      </c>
      <c r="BU102" s="41">
        <v>5.9999999999999995E-4</v>
      </c>
      <c r="BV102" s="64">
        <v>9.11</v>
      </c>
      <c r="BW102" s="60">
        <v>0.69299999999999995</v>
      </c>
      <c r="BX102" s="54">
        <v>5.6399999999999999E-2</v>
      </c>
      <c r="BY102" s="63">
        <v>1.6</v>
      </c>
      <c r="BZ102" s="63" t="s">
        <v>308</v>
      </c>
      <c r="CA102" s="63"/>
      <c r="CB102" s="64">
        <v>20.9</v>
      </c>
      <c r="CC102" s="64">
        <v>0.64200000000000002</v>
      </c>
      <c r="CD102" s="61">
        <v>0.59899999999999998</v>
      </c>
      <c r="CE102" s="61">
        <v>6.7599999999999993E-2</v>
      </c>
      <c r="CF102" s="51">
        <v>6.2699999999999995E-3</v>
      </c>
      <c r="CG102" s="59">
        <v>0.27600000000000002</v>
      </c>
      <c r="CH102" s="65">
        <v>7.9108027223354277E-2</v>
      </c>
      <c r="CI102" s="69">
        <v>5.9406531419431688E-3</v>
      </c>
      <c r="CJ102" s="69">
        <v>1.7870503349755731E-2</v>
      </c>
      <c r="CK102" s="65"/>
      <c r="CL102" s="65"/>
      <c r="CM102" s="65" t="s">
        <v>312</v>
      </c>
      <c r="CN102" s="76" t="s">
        <v>310</v>
      </c>
      <c r="CO102" s="61">
        <v>5.8500000000000002E-4</v>
      </c>
      <c r="CP102" s="63">
        <v>4.74E-5</v>
      </c>
      <c r="CQ102" s="63" t="s">
        <v>313</v>
      </c>
      <c r="CR102" s="63"/>
      <c r="CS102" s="61" t="s">
        <v>307</v>
      </c>
      <c r="CT102" s="63"/>
      <c r="CU102" s="60">
        <v>4.41</v>
      </c>
      <c r="CV102" s="59">
        <v>0.64300000000000002</v>
      </c>
      <c r="CW102" s="60"/>
      <c r="CX102" s="59"/>
      <c r="CY102" s="61">
        <v>4.0100000000000004E-4</v>
      </c>
      <c r="CZ102" s="63">
        <v>4.7899999999999999E-5</v>
      </c>
      <c r="DA102" s="65">
        <v>11.296224043492584</v>
      </c>
      <c r="DB102" s="69">
        <v>0.1002837151081685</v>
      </c>
      <c r="DC102" s="47">
        <v>5.62E-2</v>
      </c>
      <c r="DD102" s="63">
        <v>1.2199999999999999E-3</v>
      </c>
      <c r="DE102" s="72">
        <v>7.0400000000000004E-6</v>
      </c>
      <c r="DF102" s="72">
        <v>1.4100000000000001E-6</v>
      </c>
      <c r="DG102" s="63" t="s">
        <v>313</v>
      </c>
      <c r="DH102" s="63"/>
      <c r="DI102" s="63">
        <v>3.7599999999999998E-4</v>
      </c>
      <c r="DJ102" s="63">
        <v>5.9499999999999996E-5</v>
      </c>
      <c r="DK102" s="63" t="s">
        <v>319</v>
      </c>
      <c r="DL102" s="63"/>
      <c r="DM102" s="63">
        <v>1.89E-3</v>
      </c>
      <c r="DN102" s="63">
        <v>9.2899999999999995E-5</v>
      </c>
      <c r="DO102" s="45">
        <v>0.105</v>
      </c>
      <c r="DP102" s="45">
        <v>2.1999999999999999E-2</v>
      </c>
      <c r="DQ102" s="47"/>
      <c r="DR102" s="73"/>
      <c r="DS102" s="45">
        <v>1.77</v>
      </c>
      <c r="DT102" s="45">
        <v>0.105</v>
      </c>
    </row>
    <row r="103" spans="1:127">
      <c r="A103" s="33" t="s">
        <v>296</v>
      </c>
      <c r="B103" s="33" t="s">
        <v>415</v>
      </c>
      <c r="C103" s="48" t="s">
        <v>264</v>
      </c>
      <c r="D103" s="39" t="s">
        <v>298</v>
      </c>
      <c r="E103" s="39" t="s">
        <v>299</v>
      </c>
      <c r="F103" s="35" t="s">
        <v>279</v>
      </c>
      <c r="G103" s="35" t="s">
        <v>46</v>
      </c>
      <c r="H103" s="33">
        <v>20</v>
      </c>
      <c r="I103" s="74" t="s">
        <v>270</v>
      </c>
      <c r="J103" s="39" t="s">
        <v>300</v>
      </c>
      <c r="K103" s="36">
        <v>7909972.8150000004</v>
      </c>
      <c r="L103" s="36">
        <v>585572.37600000005</v>
      </c>
      <c r="M103" s="37">
        <v>71.276927239025795</v>
      </c>
      <c r="N103" s="37">
        <v>-156.61091949198899</v>
      </c>
      <c r="O103" s="50">
        <v>5.0170000000000003</v>
      </c>
      <c r="P103" s="33">
        <v>26</v>
      </c>
      <c r="R103" s="50">
        <v>59.609631884638496</v>
      </c>
      <c r="T103" s="50">
        <v>3.1456994872821955</v>
      </c>
      <c r="Z103" s="59">
        <v>0.10100000000000001</v>
      </c>
      <c r="AA103" s="59">
        <v>2.6100000000000002E-2</v>
      </c>
      <c r="AB103" s="47">
        <v>3.58</v>
      </c>
      <c r="AC103" s="59">
        <v>0.193</v>
      </c>
      <c r="AD103" s="61">
        <v>1.2700000000000001E-3</v>
      </c>
      <c r="AE103" s="61">
        <v>1.83E-4</v>
      </c>
      <c r="AF103" s="45">
        <v>0.152</v>
      </c>
      <c r="AG103" s="59">
        <v>4.5899999999999995E-3</v>
      </c>
      <c r="AH103" s="62" t="s">
        <v>302</v>
      </c>
      <c r="AI103" s="62"/>
      <c r="AJ103" s="59" t="s">
        <v>325</v>
      </c>
      <c r="AK103" s="59"/>
      <c r="AL103" s="51">
        <v>1.2500000000000001E-2</v>
      </c>
      <c r="AM103" s="63">
        <v>5.4600000000000004E-4</v>
      </c>
      <c r="AP103" s="50">
        <v>8.5399999999999991</v>
      </c>
      <c r="AQ103" s="60">
        <v>0.248</v>
      </c>
      <c r="AR103" s="63" t="s">
        <v>305</v>
      </c>
      <c r="AS103" s="63"/>
      <c r="AT103" s="63">
        <v>3.2100000000000002E-3</v>
      </c>
      <c r="AU103" s="63">
        <v>3.6899999999999997E-4</v>
      </c>
      <c r="AV103" s="47">
        <v>46.523683518471536</v>
      </c>
      <c r="AW103" s="66">
        <v>0.2258776921323575</v>
      </c>
      <c r="AX103" s="53">
        <v>4.5399999999999998E-3</v>
      </c>
      <c r="AY103" s="67">
        <v>1.55E-4</v>
      </c>
      <c r="AZ103" s="43">
        <v>5.2699999999999995E-3</v>
      </c>
      <c r="BA103" s="67">
        <v>1.76E-4</v>
      </c>
      <c r="BB103" s="61">
        <v>3.3700000000000001E-4</v>
      </c>
      <c r="BC103" s="67">
        <v>3.5799999999999996E-5</v>
      </c>
      <c r="BD103" s="45"/>
      <c r="BE103" s="63"/>
      <c r="BF103" s="60">
        <v>0.16200000000000001</v>
      </c>
      <c r="BG103" s="60">
        <v>1.9199999999999998E-2</v>
      </c>
      <c r="BH103" s="60">
        <v>0.44400000000000001</v>
      </c>
      <c r="BI103" s="60">
        <v>7.7399999999999997E-2</v>
      </c>
      <c r="BJ103" s="50">
        <v>2.73</v>
      </c>
      <c r="BK103" s="61">
        <v>6.1200000000000004E-2</v>
      </c>
      <c r="BL103" s="51">
        <v>1.7228735049264793E-3</v>
      </c>
      <c r="BM103" s="69">
        <v>9.6825479849343E-4</v>
      </c>
      <c r="BN103" s="59" t="s">
        <v>301</v>
      </c>
      <c r="BO103" s="59"/>
      <c r="BP103" s="51">
        <v>0.77500000000000002</v>
      </c>
      <c r="BQ103" s="59">
        <v>2.1399999999999999E-2</v>
      </c>
      <c r="BR103" s="60">
        <v>1.5</v>
      </c>
      <c r="BS103" s="60">
        <v>0.32600000000000001</v>
      </c>
      <c r="BT103" s="51">
        <v>3.4199999999999999E-3</v>
      </c>
      <c r="BU103" s="41">
        <v>8.0000000000000004E-4</v>
      </c>
      <c r="BV103" s="50">
        <v>5.65</v>
      </c>
      <c r="BW103" s="60">
        <v>0.34</v>
      </c>
      <c r="BX103" s="54">
        <v>6.7900000000000002E-2</v>
      </c>
      <c r="BY103" s="63">
        <v>2.0499999999999998</v>
      </c>
      <c r="BZ103" s="63" t="s">
        <v>308</v>
      </c>
      <c r="CA103" s="63"/>
      <c r="CB103" s="50">
        <v>20.7</v>
      </c>
      <c r="CC103" s="64">
        <v>0.745</v>
      </c>
      <c r="CD103" s="61" t="s">
        <v>317</v>
      </c>
      <c r="CE103" s="61"/>
      <c r="CF103" s="51">
        <v>7.26E-3</v>
      </c>
      <c r="CG103" s="59">
        <v>0.435</v>
      </c>
      <c r="CH103" s="65">
        <v>1.3905412771541776</v>
      </c>
      <c r="CI103" s="69">
        <v>1.3464387299353956E-2</v>
      </c>
      <c r="CJ103" s="69">
        <v>0.31412327450912869</v>
      </c>
      <c r="CK103" s="65"/>
      <c r="CL103" s="65"/>
      <c r="CM103" s="65" t="s">
        <v>312</v>
      </c>
      <c r="CN103" s="76" t="s">
        <v>310</v>
      </c>
      <c r="CO103" s="61">
        <v>4.4000000000000003E-3</v>
      </c>
      <c r="CP103" s="63">
        <v>2.7600000000000004E-4</v>
      </c>
      <c r="CQ103" s="63">
        <v>2.2100000000000001E-4</v>
      </c>
      <c r="CR103" s="63">
        <v>5.2299999999999997E-5</v>
      </c>
      <c r="CS103" s="61">
        <v>1.6E-2</v>
      </c>
      <c r="CT103" s="63">
        <v>4.13E-3</v>
      </c>
      <c r="CU103" s="60">
        <v>11.4</v>
      </c>
      <c r="CV103" s="59">
        <v>0.68899999999999995</v>
      </c>
      <c r="CW103" s="60"/>
      <c r="CX103" s="59"/>
      <c r="CY103" s="61">
        <v>7.1499999999999992E-4</v>
      </c>
      <c r="CZ103" s="63">
        <v>9.0099999999999995E-5</v>
      </c>
      <c r="DA103" s="47">
        <v>7.5281765893194077</v>
      </c>
      <c r="DB103" s="69">
        <v>8.6129842177116056E-2</v>
      </c>
      <c r="DC103" s="47">
        <v>4.9100000000000005E-2</v>
      </c>
      <c r="DD103" s="63">
        <v>3.0499999999999998E-3</v>
      </c>
      <c r="DE103" s="72">
        <v>9.0700000000000009E-5</v>
      </c>
      <c r="DF103" s="72">
        <v>5.4599999999999994E-6</v>
      </c>
      <c r="DG103" s="63">
        <v>7.8300000000000006E-5</v>
      </c>
      <c r="DH103" s="63">
        <v>1.1399999999999999E-5</v>
      </c>
      <c r="DI103" s="63">
        <v>7.1199999999999996E-4</v>
      </c>
      <c r="DJ103" s="63">
        <v>7.3400000000000009E-5</v>
      </c>
      <c r="DK103" s="63" t="s">
        <v>319</v>
      </c>
      <c r="DL103" s="63"/>
      <c r="DM103" s="63">
        <v>7.4599999999999996E-3</v>
      </c>
      <c r="DN103" s="63">
        <v>2.0100000000000001E-4</v>
      </c>
      <c r="DO103" s="45">
        <v>0.252</v>
      </c>
      <c r="DP103" s="45">
        <v>3.5400000000000001E-2</v>
      </c>
      <c r="DR103" s="73"/>
      <c r="DS103" s="45">
        <v>5.33</v>
      </c>
      <c r="DT103" s="45">
        <v>1</v>
      </c>
    </row>
    <row r="104" spans="1:127">
      <c r="A104" s="33" t="s">
        <v>416</v>
      </c>
      <c r="B104" s="78" t="s">
        <v>417</v>
      </c>
      <c r="C104" s="79" t="s">
        <v>267</v>
      </c>
      <c r="D104" s="80">
        <v>41126</v>
      </c>
      <c r="E104" s="80" t="s">
        <v>418</v>
      </c>
      <c r="F104" s="35" t="s">
        <v>287</v>
      </c>
      <c r="G104" s="35" t="s">
        <v>46</v>
      </c>
      <c r="H104" s="33">
        <v>0</v>
      </c>
      <c r="I104" s="79" t="s">
        <v>267</v>
      </c>
      <c r="J104" s="33" t="s">
        <v>285</v>
      </c>
      <c r="K104" s="36">
        <v>7910308.5475409497</v>
      </c>
      <c r="L104" s="36">
        <v>585910.04901253199</v>
      </c>
      <c r="M104" s="37">
        <v>71.279814999999999</v>
      </c>
      <c r="N104" s="37">
        <v>-156.60113100000001</v>
      </c>
      <c r="Q104" s="79">
        <v>12.79</v>
      </c>
      <c r="R104" s="50">
        <v>95.47</v>
      </c>
      <c r="S104" s="50">
        <v>139.97</v>
      </c>
      <c r="U104" s="50">
        <v>6.74</v>
      </c>
      <c r="V104" s="50">
        <v>6.23</v>
      </c>
      <c r="W104" s="50">
        <v>70.099999999999994</v>
      </c>
      <c r="X104" s="50">
        <v>7.38</v>
      </c>
      <c r="Y104" s="50">
        <v>318.2</v>
      </c>
      <c r="AB104" s="47">
        <v>5.3232901639999997E-2</v>
      </c>
      <c r="AC104" s="51">
        <v>4.6144081600000002E-4</v>
      </c>
      <c r="AD104" s="53">
        <v>5.2798999999999997E-3</v>
      </c>
      <c r="AE104" s="53">
        <v>1.33E-5</v>
      </c>
      <c r="AF104" s="51">
        <v>0.70221250499999999</v>
      </c>
      <c r="AG104" s="51">
        <v>1.400316601E-2</v>
      </c>
      <c r="AH104" s="79" t="s">
        <v>336</v>
      </c>
      <c r="AI104" s="79"/>
      <c r="AL104" s="51">
        <v>0.1384266975</v>
      </c>
      <c r="AM104" s="54">
        <v>1.4829081869999999E-3</v>
      </c>
      <c r="AN104" s="50" t="s">
        <v>317</v>
      </c>
      <c r="AP104" s="50">
        <v>10.83841771</v>
      </c>
      <c r="AQ104" s="47">
        <v>9.5718203089999995E-2</v>
      </c>
      <c r="AR104" s="54" t="s">
        <v>336</v>
      </c>
      <c r="AV104" s="47">
        <v>65.831401844956389</v>
      </c>
      <c r="AX104" s="53">
        <v>9.4701999999999998E-3</v>
      </c>
      <c r="AY104" s="56">
        <v>7.4000000000000003E-6</v>
      </c>
      <c r="AZ104" s="53">
        <v>5.5995000000000003E-3</v>
      </c>
      <c r="BA104" s="56">
        <v>7.7200000000000006E-5</v>
      </c>
      <c r="BB104" s="53" t="s">
        <v>336</v>
      </c>
      <c r="BD104" s="51">
        <v>2.8549999999999999E-3</v>
      </c>
      <c r="BE104" s="54">
        <v>7.3499999999999998E-5</v>
      </c>
      <c r="BJ104" s="50">
        <v>4.0359392730000003</v>
      </c>
      <c r="BK104" s="53">
        <v>2.1070856410000002E-2</v>
      </c>
      <c r="BL104" s="51">
        <v>5.7323929638811735E-2</v>
      </c>
      <c r="BP104" s="51">
        <v>0.80401390530000005</v>
      </c>
      <c r="BQ104" s="51">
        <v>4.8853633050000003E-3</v>
      </c>
      <c r="BT104" s="51">
        <v>3.7563786960000001E-3</v>
      </c>
      <c r="BU104" s="54">
        <v>2.8410731929999998E-4</v>
      </c>
      <c r="BV104" s="50">
        <v>13.14449655</v>
      </c>
      <c r="BW104" s="47">
        <v>0.16199871369999999</v>
      </c>
      <c r="BX104" s="54">
        <v>0.39058766119999999</v>
      </c>
      <c r="BY104" s="54">
        <v>6.830207887E-3</v>
      </c>
      <c r="BZ104" s="54" t="s">
        <v>336</v>
      </c>
      <c r="CB104" s="50">
        <v>34.764651020000002</v>
      </c>
      <c r="CC104" s="50">
        <v>0.2728312007</v>
      </c>
      <c r="CF104" s="51">
        <v>1.2184200000000001E-2</v>
      </c>
      <c r="CG104" s="51">
        <v>4.88E-5</v>
      </c>
      <c r="CH104" s="47" t="s">
        <v>317</v>
      </c>
      <c r="CJ104" s="81" t="s">
        <v>419</v>
      </c>
      <c r="CK104" s="79" t="s">
        <v>317</v>
      </c>
      <c r="CL104" s="51" t="s">
        <v>304</v>
      </c>
      <c r="CM104" s="47" t="s">
        <v>317</v>
      </c>
      <c r="CO104" s="53" t="s">
        <v>336</v>
      </c>
      <c r="CQ104" s="54" t="s">
        <v>336</v>
      </c>
      <c r="CS104" s="53">
        <v>2.0935000000000003E-3</v>
      </c>
      <c r="CT104" s="54">
        <v>1.563E-4</v>
      </c>
      <c r="CU104" s="47">
        <v>2.571597347</v>
      </c>
      <c r="CV104" s="51">
        <v>1.7758656130000001E-2</v>
      </c>
      <c r="CW104" s="47">
        <f t="shared" ref="CW104:CX119" si="0">CU104*2.14</f>
        <v>5.5032183225800004</v>
      </c>
      <c r="CX104" s="51">
        <f t="shared" si="0"/>
        <v>3.8003524118200002E-2</v>
      </c>
      <c r="CY104" s="53" t="s">
        <v>336</v>
      </c>
      <c r="DA104" s="47">
        <v>3.2149927587422598E-2</v>
      </c>
      <c r="DC104" s="47">
        <v>5.8003466019999998E-2</v>
      </c>
      <c r="DD104" s="54">
        <v>3.3802795529999999E-4</v>
      </c>
      <c r="DE104" s="57">
        <v>1.8417255270000001E-3</v>
      </c>
      <c r="DF104" s="57">
        <v>8.6219236420000001E-5</v>
      </c>
      <c r="DG104" s="54" t="s">
        <v>336</v>
      </c>
      <c r="DI104" s="54" t="s">
        <v>336</v>
      </c>
      <c r="DK104" s="54" t="s">
        <v>375</v>
      </c>
      <c r="DM104" s="54">
        <v>1.3687E-3</v>
      </c>
      <c r="DN104" s="54">
        <v>2.3300000000000001E-5</v>
      </c>
      <c r="DQ104" s="51">
        <v>0.35203601400000001</v>
      </c>
      <c r="DR104" s="51">
        <v>2.5334929269999998E-3</v>
      </c>
      <c r="DU104" s="82">
        <v>3.4145756743805307</v>
      </c>
      <c r="DV104" s="82">
        <v>2.6280414025447434</v>
      </c>
      <c r="DW104" s="47">
        <v>0.13016450683914715</v>
      </c>
    </row>
    <row r="105" spans="1:127">
      <c r="A105" s="33" t="s">
        <v>416</v>
      </c>
      <c r="B105" s="78" t="s">
        <v>420</v>
      </c>
      <c r="C105" s="79" t="s">
        <v>264</v>
      </c>
      <c r="D105" s="80">
        <v>41127</v>
      </c>
      <c r="E105" s="80" t="s">
        <v>418</v>
      </c>
      <c r="F105" s="35" t="s">
        <v>266</v>
      </c>
      <c r="G105" s="35" t="s">
        <v>54</v>
      </c>
      <c r="H105" s="33">
        <v>7.62</v>
      </c>
      <c r="I105" s="33" t="s">
        <v>316</v>
      </c>
      <c r="J105" s="33" t="s">
        <v>294</v>
      </c>
      <c r="K105" s="36">
        <v>7910566.2636255799</v>
      </c>
      <c r="L105" s="36">
        <v>585925.92119108699</v>
      </c>
      <c r="M105" s="37">
        <v>71.282117999999997</v>
      </c>
      <c r="N105" s="37">
        <v>-156.600403</v>
      </c>
      <c r="Q105" s="79">
        <v>5.39</v>
      </c>
      <c r="R105" s="50">
        <v>42.26</v>
      </c>
      <c r="S105" s="50">
        <v>62.74</v>
      </c>
      <c r="U105" s="50">
        <v>5.0179999999999998</v>
      </c>
      <c r="V105" s="50">
        <v>5.84</v>
      </c>
      <c r="W105" s="50">
        <v>4.5999999999999996</v>
      </c>
      <c r="X105" s="50">
        <v>0.57999999999999996</v>
      </c>
      <c r="Y105" s="50">
        <v>481.8</v>
      </c>
      <c r="AB105" s="47">
        <v>8.5841781749999999E-2</v>
      </c>
      <c r="AC105" s="51">
        <v>8.7750599959999999E-4</v>
      </c>
      <c r="AD105" s="53">
        <v>5.6021999999999999E-3</v>
      </c>
      <c r="AE105" s="53">
        <v>1.247E-4</v>
      </c>
      <c r="AF105" s="51">
        <v>0.44637283859999999</v>
      </c>
      <c r="AG105" s="51">
        <v>3.8827892079999998E-3</v>
      </c>
      <c r="AH105" s="79" t="s">
        <v>336</v>
      </c>
      <c r="AI105" s="79"/>
      <c r="AL105" s="51">
        <v>9.46654995E-2</v>
      </c>
      <c r="AM105" s="54">
        <v>9.2168813389999996E-4</v>
      </c>
      <c r="AN105" s="50" t="s">
        <v>317</v>
      </c>
      <c r="AP105" s="50">
        <v>11.09978914</v>
      </c>
      <c r="AQ105" s="47">
        <v>5.2729327300000003E-2</v>
      </c>
      <c r="AR105" s="54" t="s">
        <v>336</v>
      </c>
      <c r="AV105" s="47">
        <v>121.93917885127928</v>
      </c>
      <c r="AX105" s="53">
        <v>6.5288000000000004E-3</v>
      </c>
      <c r="AY105" s="56">
        <v>7.6899999999999999E-5</v>
      </c>
      <c r="AZ105" s="53">
        <v>5.3471999999999999E-3</v>
      </c>
      <c r="BA105" s="56">
        <v>7.8499999999999997E-5</v>
      </c>
      <c r="BB105" s="53" t="s">
        <v>336</v>
      </c>
      <c r="BD105" s="51">
        <v>2.2519999999999997E-3</v>
      </c>
      <c r="BE105" s="54">
        <v>1.8679999999999999E-4</v>
      </c>
      <c r="BJ105" s="50">
        <v>28.174467870000001</v>
      </c>
      <c r="BK105" s="53">
        <v>0.39558707370000001</v>
      </c>
      <c r="BL105" s="51">
        <v>3.7024646935338461E-2</v>
      </c>
      <c r="BP105" s="51">
        <v>0.48924973830000001</v>
      </c>
      <c r="BQ105" s="51">
        <v>7.9859959800000005E-3</v>
      </c>
      <c r="BT105" s="51">
        <v>6.4723755060000004E-3</v>
      </c>
      <c r="BU105" s="54">
        <v>6.006682197E-4</v>
      </c>
      <c r="BV105" s="50">
        <v>12.468858239999999</v>
      </c>
      <c r="BW105" s="47">
        <v>0.17820322790000001</v>
      </c>
      <c r="BX105" s="54">
        <v>5.2466676580000003E-2</v>
      </c>
      <c r="BY105" s="54">
        <v>8.6758000950000003E-4</v>
      </c>
      <c r="BZ105" s="54" t="s">
        <v>336</v>
      </c>
      <c r="CB105" s="50">
        <v>40.08633339</v>
      </c>
      <c r="CC105" s="50">
        <v>0.69905739759999996</v>
      </c>
      <c r="CF105" s="51">
        <v>1.05518E-2</v>
      </c>
      <c r="CG105" s="51">
        <v>3.9499999999999998E-5</v>
      </c>
      <c r="CH105" s="47" t="s">
        <v>317</v>
      </c>
      <c r="CJ105" s="81" t="s">
        <v>419</v>
      </c>
      <c r="CK105" s="79" t="s">
        <v>317</v>
      </c>
      <c r="CL105" s="51" t="s">
        <v>304</v>
      </c>
      <c r="CM105" s="47" t="s">
        <v>317</v>
      </c>
      <c r="CO105" s="53" t="s">
        <v>336</v>
      </c>
      <c r="CQ105" s="54" t="s">
        <v>336</v>
      </c>
      <c r="CS105" s="53">
        <v>2.6833E-3</v>
      </c>
      <c r="CT105" s="54">
        <v>2.6049999999999999E-4</v>
      </c>
      <c r="CU105" s="47">
        <v>2.9458201860000002</v>
      </c>
      <c r="CV105" s="51">
        <v>2.653089988E-2</v>
      </c>
      <c r="CW105" s="47">
        <f t="shared" si="0"/>
        <v>6.3040551980400004</v>
      </c>
      <c r="CX105" s="51">
        <f t="shared" si="0"/>
        <v>5.6776125743200005E-2</v>
      </c>
      <c r="CY105" s="53" t="s">
        <v>336</v>
      </c>
      <c r="DA105" s="47">
        <v>4.400651900217014E-2</v>
      </c>
      <c r="DC105" s="47">
        <v>6.9221840179999994E-2</v>
      </c>
      <c r="DD105" s="54">
        <v>9.0629862919999998E-4</v>
      </c>
      <c r="DE105" s="57">
        <v>1.037579606E-3</v>
      </c>
      <c r="DF105" s="57">
        <v>8.0368646519999998E-5</v>
      </c>
      <c r="DG105" s="54" t="s">
        <v>336</v>
      </c>
      <c r="DI105" s="54" t="s">
        <v>336</v>
      </c>
      <c r="DK105" s="54" t="s">
        <v>375</v>
      </c>
      <c r="DM105" s="54">
        <v>1.9032000000000001E-3</v>
      </c>
      <c r="DN105" s="54">
        <v>5.3300000000000001E-5</v>
      </c>
      <c r="DQ105" s="51">
        <v>0.23663868560000001</v>
      </c>
      <c r="DR105" s="51">
        <v>2.0423903229999998E-3</v>
      </c>
      <c r="DU105" s="82">
        <v>4.8758769687024683</v>
      </c>
      <c r="DV105" s="82">
        <v>3.6617370467626928</v>
      </c>
      <c r="DW105" s="47">
        <v>0.14221068318858926</v>
      </c>
    </row>
    <row r="106" spans="1:127">
      <c r="A106" s="33" t="s">
        <v>416</v>
      </c>
      <c r="B106" s="78" t="s">
        <v>421</v>
      </c>
      <c r="C106" s="79" t="s">
        <v>267</v>
      </c>
      <c r="D106" s="80">
        <v>41127</v>
      </c>
      <c r="E106" s="80" t="s">
        <v>418</v>
      </c>
      <c r="F106" s="35" t="s">
        <v>266</v>
      </c>
      <c r="G106" s="35" t="s">
        <v>54</v>
      </c>
      <c r="H106" s="33">
        <v>0</v>
      </c>
      <c r="I106" s="79" t="s">
        <v>267</v>
      </c>
      <c r="J106" s="33" t="s">
        <v>294</v>
      </c>
      <c r="K106" s="36">
        <v>7910553.6198381996</v>
      </c>
      <c r="L106" s="36">
        <v>585942.05293485103</v>
      </c>
      <c r="M106" s="37">
        <v>71.281998999999999</v>
      </c>
      <c r="N106" s="37">
        <v>-156.59996699999999</v>
      </c>
      <c r="Q106" s="79">
        <v>11.66</v>
      </c>
      <c r="R106" s="50">
        <v>17.989999999999998</v>
      </c>
      <c r="S106" s="50">
        <v>23.9</v>
      </c>
      <c r="U106" s="50">
        <v>5.3769999999999998</v>
      </c>
      <c r="V106" s="50">
        <v>4.9000000000000004</v>
      </c>
      <c r="W106" s="50">
        <v>61.2</v>
      </c>
      <c r="X106" s="50">
        <v>6.51</v>
      </c>
      <c r="Y106" s="50">
        <v>346.9</v>
      </c>
      <c r="AB106" s="47" t="s">
        <v>336</v>
      </c>
      <c r="AD106" s="53">
        <v>6.6259999999999995E-4</v>
      </c>
      <c r="AE106" s="53">
        <v>1.0900000000000001E-5</v>
      </c>
      <c r="AF106" s="51">
        <v>0.42256556680000001</v>
      </c>
      <c r="AG106" s="51">
        <v>9.7597156409999996E-4</v>
      </c>
      <c r="AH106" s="79" t="s">
        <v>336</v>
      </c>
      <c r="AI106" s="79"/>
      <c r="AL106" s="51">
        <v>0.1129358944</v>
      </c>
      <c r="AM106" s="54">
        <v>1.478778337E-3</v>
      </c>
      <c r="AN106" s="50" t="s">
        <v>317</v>
      </c>
      <c r="AP106" s="50">
        <v>6.8816168659999999</v>
      </c>
      <c r="AQ106" s="47">
        <v>2.2497839299999999E-2</v>
      </c>
      <c r="AR106" s="54" t="s">
        <v>336</v>
      </c>
      <c r="AV106" s="47">
        <v>100.47264985260142</v>
      </c>
      <c r="AX106" s="53">
        <v>2.1558000000000003E-3</v>
      </c>
      <c r="AY106" s="56">
        <v>4.1000000000000006E-6</v>
      </c>
      <c r="AZ106" s="53">
        <v>1.4120999999999999E-3</v>
      </c>
      <c r="BA106" s="56">
        <v>1.22E-5</v>
      </c>
      <c r="BB106" s="53" t="s">
        <v>336</v>
      </c>
      <c r="BD106" s="51">
        <v>2.7623999999999999E-3</v>
      </c>
      <c r="BE106" s="54">
        <v>6.6000000000000003E-6</v>
      </c>
      <c r="BJ106" s="50">
        <v>0.21394321450000001</v>
      </c>
      <c r="BK106" s="53">
        <v>1.0722312700000001E-3</v>
      </c>
      <c r="BL106" s="51">
        <v>5.3275678432307051E-2</v>
      </c>
      <c r="BP106" s="51">
        <v>0.48622492490000002</v>
      </c>
      <c r="BQ106" s="51">
        <v>5.2805281799999998E-3</v>
      </c>
      <c r="BT106" s="51">
        <v>5.442841639E-3</v>
      </c>
      <c r="BU106" s="54">
        <v>1.902535623E-4</v>
      </c>
      <c r="BV106" s="50">
        <v>10.03383434</v>
      </c>
      <c r="BW106" s="47">
        <v>0.1127326821</v>
      </c>
      <c r="BX106" s="54">
        <v>6.5843821839999997E-2</v>
      </c>
      <c r="BY106" s="54">
        <v>6.6940644750000005E-4</v>
      </c>
      <c r="BZ106" s="54" t="s">
        <v>336</v>
      </c>
      <c r="CB106" s="50">
        <v>34.975986489999997</v>
      </c>
      <c r="CC106" s="50">
        <v>0.36241531339999999</v>
      </c>
      <c r="CF106" s="51">
        <v>2.6172000000000001E-3</v>
      </c>
      <c r="CG106" s="51">
        <v>6.0300000000000002E-5</v>
      </c>
      <c r="CH106" s="47">
        <v>4.4274741178051205E-2</v>
      </c>
      <c r="CJ106" s="53">
        <v>1.0001664032121767E-2</v>
      </c>
      <c r="CK106" s="79" t="s">
        <v>317</v>
      </c>
      <c r="CL106" s="51" t="s">
        <v>304</v>
      </c>
      <c r="CM106" s="47" t="s">
        <v>317</v>
      </c>
      <c r="CO106" s="53" t="s">
        <v>336</v>
      </c>
      <c r="CQ106" s="54" t="s">
        <v>336</v>
      </c>
      <c r="CS106" s="53">
        <v>2.5558999999999998E-3</v>
      </c>
      <c r="CT106" s="54">
        <v>1.17E-5</v>
      </c>
      <c r="CU106" s="47">
        <v>1.203039229</v>
      </c>
      <c r="CV106" s="51">
        <v>1.073233675E-2</v>
      </c>
      <c r="CW106" s="47">
        <f t="shared" si="0"/>
        <v>2.5745039500600004</v>
      </c>
      <c r="CX106" s="51">
        <f t="shared" si="0"/>
        <v>2.2967200645000001E-2</v>
      </c>
      <c r="CY106" s="53" t="s">
        <v>336</v>
      </c>
      <c r="DA106" s="47">
        <v>1.9822519046519996E-2</v>
      </c>
      <c r="DC106" s="47">
        <v>6.2802534930000001E-2</v>
      </c>
      <c r="DD106" s="54">
        <v>1.911488327E-4</v>
      </c>
      <c r="DE106" s="57" t="s">
        <v>307</v>
      </c>
      <c r="DG106" s="54" t="s">
        <v>336</v>
      </c>
      <c r="DI106" s="54" t="s">
        <v>336</v>
      </c>
      <c r="DK106" s="54" t="s">
        <v>375</v>
      </c>
      <c r="DM106" s="54" t="s">
        <v>336</v>
      </c>
      <c r="DQ106" s="51">
        <v>0.21090590219999999</v>
      </c>
      <c r="DR106" s="51">
        <v>2.6230247549999999E-3</v>
      </c>
      <c r="DU106" s="82">
        <v>2.7313600520351966</v>
      </c>
      <c r="DV106" s="82">
        <v>2.842310356059961</v>
      </c>
      <c r="DW106" s="47">
        <v>1.99061472783932E-2</v>
      </c>
    </row>
    <row r="107" spans="1:127">
      <c r="A107" s="33" t="s">
        <v>416</v>
      </c>
      <c r="B107" s="78" t="s">
        <v>422</v>
      </c>
      <c r="C107" s="79" t="s">
        <v>264</v>
      </c>
      <c r="D107" s="80">
        <v>41127</v>
      </c>
      <c r="E107" s="80" t="s">
        <v>418</v>
      </c>
      <c r="F107" s="35" t="s">
        <v>266</v>
      </c>
      <c r="G107" s="58" t="s">
        <v>423</v>
      </c>
      <c r="H107" s="33">
        <v>7.62</v>
      </c>
      <c r="I107" s="33" t="s">
        <v>316</v>
      </c>
      <c r="J107" s="33" t="s">
        <v>294</v>
      </c>
      <c r="K107" s="36">
        <v>7910557.96631929</v>
      </c>
      <c r="L107" s="36">
        <v>585930.62400414201</v>
      </c>
      <c r="M107" s="37">
        <v>71.282042000000004</v>
      </c>
      <c r="N107" s="37">
        <v>-156.600281</v>
      </c>
      <c r="Q107" s="79" t="s">
        <v>424</v>
      </c>
      <c r="R107" s="50">
        <v>129.94999999999999</v>
      </c>
      <c r="S107" s="50">
        <v>171.59</v>
      </c>
      <c r="U107" s="50">
        <v>5.4370000000000003</v>
      </c>
      <c r="V107" s="50">
        <v>5.98</v>
      </c>
      <c r="W107" s="50" t="s">
        <v>424</v>
      </c>
      <c r="X107" s="50" t="s">
        <v>424</v>
      </c>
      <c r="Y107" s="50" t="s">
        <v>424</v>
      </c>
      <c r="AB107" s="47">
        <v>0.1337392234</v>
      </c>
      <c r="AC107" s="51">
        <v>2.073555741E-3</v>
      </c>
      <c r="AD107" s="53">
        <v>8.1887000000000001E-3</v>
      </c>
      <c r="AE107" s="53">
        <v>7.7899999999999996E-5</v>
      </c>
      <c r="AF107" s="51">
        <v>0.77237676489999996</v>
      </c>
      <c r="AG107" s="51">
        <v>4.8124296269999997E-3</v>
      </c>
      <c r="AH107" s="79" t="s">
        <v>336</v>
      </c>
      <c r="AI107" s="79"/>
      <c r="AL107" s="51">
        <v>0.16568055970000001</v>
      </c>
      <c r="AM107" s="54">
        <v>2.8294299069999999E-3</v>
      </c>
      <c r="AN107" s="79" t="s">
        <v>317</v>
      </c>
      <c r="AP107" s="50">
        <v>18.53687588</v>
      </c>
      <c r="AQ107" s="47">
        <v>0.205178464</v>
      </c>
      <c r="AR107" s="54" t="s">
        <v>336</v>
      </c>
      <c r="AV107" s="47">
        <v>107.08991885133359</v>
      </c>
      <c r="AX107" s="53">
        <v>1.8224199999999999E-2</v>
      </c>
      <c r="AY107" s="56">
        <v>6.3E-5</v>
      </c>
      <c r="AZ107" s="53">
        <v>1.1804500000000001E-2</v>
      </c>
      <c r="BA107" s="56">
        <v>1.144E-4</v>
      </c>
      <c r="BB107" s="53" t="s">
        <v>336</v>
      </c>
      <c r="BD107" s="51">
        <v>7.4400999999999998E-3</v>
      </c>
      <c r="BE107" s="54">
        <v>2.8360000000000001E-4</v>
      </c>
      <c r="BJ107" s="50">
        <v>77.811777169999999</v>
      </c>
      <c r="BK107" s="53">
        <v>0.40065596250000002</v>
      </c>
      <c r="BL107" s="51">
        <v>7.642710985152369E-3</v>
      </c>
      <c r="BP107" s="51">
        <v>0.94632527960000001</v>
      </c>
      <c r="BQ107" s="51">
        <v>1.1945604029999999E-2</v>
      </c>
      <c r="BT107" s="51">
        <v>6.4340868920000002E-3</v>
      </c>
      <c r="BU107" s="54">
        <v>4.9236419419999996E-4</v>
      </c>
      <c r="BV107" s="50">
        <v>17.137387929999999</v>
      </c>
      <c r="BW107" s="47">
        <v>0.11782842559999999</v>
      </c>
      <c r="BX107" s="54">
        <v>0.20328521299999999</v>
      </c>
      <c r="BY107" s="54">
        <v>3.6469361470000002E-3</v>
      </c>
      <c r="BZ107" s="54" t="s">
        <v>336</v>
      </c>
      <c r="CB107" s="50">
        <v>37.885300290000004</v>
      </c>
      <c r="CC107" s="50">
        <v>0.48764349109999999</v>
      </c>
      <c r="CF107" s="51">
        <v>2.7020499999999999E-2</v>
      </c>
      <c r="CG107" s="51">
        <v>1.7799999999999999E-5</v>
      </c>
      <c r="CH107" s="47" t="s">
        <v>317</v>
      </c>
      <c r="CJ107" s="81" t="s">
        <v>419</v>
      </c>
      <c r="CK107" s="79" t="s">
        <v>317</v>
      </c>
      <c r="CL107" s="51" t="s">
        <v>304</v>
      </c>
      <c r="CM107" s="47" t="s">
        <v>317</v>
      </c>
      <c r="CO107" s="53" t="s">
        <v>336</v>
      </c>
      <c r="CQ107" s="54" t="s">
        <v>336</v>
      </c>
      <c r="CS107" s="53">
        <v>2.9609000000000003E-3</v>
      </c>
      <c r="CT107" s="54">
        <v>5.9999999999999995E-5</v>
      </c>
      <c r="CU107" s="47">
        <v>3.645962275</v>
      </c>
      <c r="CV107" s="51">
        <v>2.8592220139999999E-2</v>
      </c>
      <c r="CW107" s="47">
        <f t="shared" si="0"/>
        <v>7.8023592685000009</v>
      </c>
      <c r="CX107" s="51">
        <f t="shared" si="0"/>
        <v>6.1187351099600003E-2</v>
      </c>
      <c r="CY107" s="53" t="s">
        <v>336</v>
      </c>
      <c r="DA107" s="47">
        <v>9.1406598406834613E-2</v>
      </c>
      <c r="DC107" s="47">
        <v>0.1027216282</v>
      </c>
      <c r="DD107" s="54">
        <v>7.9714409150000002E-4</v>
      </c>
      <c r="DE107" s="57">
        <v>6.7336003190000002E-3</v>
      </c>
      <c r="DF107" s="57">
        <v>3.3817163229999997E-5</v>
      </c>
      <c r="DG107" s="54" t="s">
        <v>336</v>
      </c>
      <c r="DI107" s="54" t="s">
        <v>336</v>
      </c>
      <c r="DK107" s="54" t="s">
        <v>375</v>
      </c>
      <c r="DM107" s="54">
        <v>5.4134999999999999E-3</v>
      </c>
      <c r="DN107" s="54">
        <v>5.94E-5</v>
      </c>
      <c r="DQ107" s="51">
        <v>0.406869863</v>
      </c>
      <c r="DR107" s="51">
        <v>1.0431583079999999E-2</v>
      </c>
      <c r="DU107" s="82">
        <v>8.2329688154744147</v>
      </c>
      <c r="DV107" s="82">
        <v>3.3820426721061181</v>
      </c>
      <c r="DW107" s="47">
        <v>0.41764281925637331</v>
      </c>
    </row>
    <row r="108" spans="1:127">
      <c r="A108" s="33" t="s">
        <v>416</v>
      </c>
      <c r="B108" s="78" t="s">
        <v>425</v>
      </c>
      <c r="C108" s="79" t="s">
        <v>264</v>
      </c>
      <c r="D108" s="80">
        <v>41127</v>
      </c>
      <c r="E108" s="80" t="s">
        <v>418</v>
      </c>
      <c r="F108" s="35" t="s">
        <v>287</v>
      </c>
      <c r="G108" s="35" t="s">
        <v>46</v>
      </c>
      <c r="H108" s="33">
        <v>7.62</v>
      </c>
      <c r="I108" s="33" t="s">
        <v>316</v>
      </c>
      <c r="J108" s="33" t="s">
        <v>285</v>
      </c>
      <c r="K108" s="36">
        <v>7910416.7309162198</v>
      </c>
      <c r="L108" s="36">
        <v>585935.69199843798</v>
      </c>
      <c r="M108" s="37">
        <v>71.280775000000006</v>
      </c>
      <c r="N108" s="37">
        <v>-156.60029599999999</v>
      </c>
      <c r="Q108" s="79">
        <v>8.68</v>
      </c>
      <c r="R108" s="50">
        <v>176.85</v>
      </c>
      <c r="S108" s="50">
        <v>259.54000000000002</v>
      </c>
      <c r="U108" s="50">
        <v>5.9560000000000004</v>
      </c>
      <c r="V108" s="50">
        <v>5.86</v>
      </c>
      <c r="W108" s="50">
        <v>5.9</v>
      </c>
      <c r="X108" s="50">
        <v>0.7</v>
      </c>
      <c r="Y108" s="50">
        <v>585.20000000000005</v>
      </c>
      <c r="AB108" s="47">
        <v>0.96298595399999998</v>
      </c>
      <c r="AC108" s="51">
        <v>9.4239328910000007E-3</v>
      </c>
      <c r="AD108" s="53">
        <v>1.28012E-2</v>
      </c>
      <c r="AE108" s="53">
        <v>1.5879999999999998E-4</v>
      </c>
      <c r="AF108" s="51">
        <v>1.0987061929999999</v>
      </c>
      <c r="AG108" s="51">
        <v>2.0503721320000001E-2</v>
      </c>
      <c r="AH108" s="79" t="s">
        <v>336</v>
      </c>
      <c r="AI108" s="79"/>
      <c r="AL108" s="51">
        <v>0.2394732742</v>
      </c>
      <c r="AM108" s="54">
        <v>6.5574926009999998E-4</v>
      </c>
      <c r="AN108" s="47">
        <v>7.0090284917710355E-2</v>
      </c>
      <c r="AP108" s="50">
        <v>19.695342019999998</v>
      </c>
      <c r="AQ108" s="47">
        <v>4.0900258539999998E-2</v>
      </c>
      <c r="AR108" s="54">
        <v>1.1896000000000001E-3</v>
      </c>
      <c r="AS108" s="54">
        <v>1.33E-5</v>
      </c>
      <c r="AV108" s="47">
        <v>110.2907707755765</v>
      </c>
      <c r="AX108" s="53">
        <v>2.0397999999999999E-2</v>
      </c>
      <c r="AY108" s="56">
        <v>6.0600000000000003E-5</v>
      </c>
      <c r="AZ108" s="53">
        <v>1.43885E-2</v>
      </c>
      <c r="BA108" s="56">
        <v>2.5540000000000003E-4</v>
      </c>
      <c r="BB108" s="53" t="s">
        <v>336</v>
      </c>
      <c r="BD108" s="51">
        <v>9.8943999999999994E-3</v>
      </c>
      <c r="BE108" s="54">
        <v>3.3E-4</v>
      </c>
      <c r="BJ108" s="50">
        <v>53.856942510000003</v>
      </c>
      <c r="BK108" s="53">
        <v>0.73299182659999995</v>
      </c>
      <c r="BL108" s="51">
        <v>0.16864668585137399</v>
      </c>
      <c r="BP108" s="51">
        <v>2.4600032610000002</v>
      </c>
      <c r="BQ108" s="51">
        <v>6.8528421659999998E-3</v>
      </c>
      <c r="BT108" s="51">
        <v>9.5551667769999994E-3</v>
      </c>
      <c r="BU108" s="54">
        <v>3.0130602810000002E-4</v>
      </c>
      <c r="BV108" s="50">
        <v>20.71626019</v>
      </c>
      <c r="BW108" s="47">
        <v>5.1653919030000002E-2</v>
      </c>
      <c r="BX108" s="54">
        <v>0.32996649230000002</v>
      </c>
      <c r="BY108" s="54">
        <v>1.005415873E-2</v>
      </c>
      <c r="BZ108" s="54">
        <v>1.4157E-3</v>
      </c>
      <c r="CB108" s="50">
        <v>53.925822660000001</v>
      </c>
      <c r="CC108" s="50">
        <v>0.89883746090000005</v>
      </c>
      <c r="CF108" s="51">
        <v>3.0469599999999999E-2</v>
      </c>
      <c r="CG108" s="51">
        <v>3.6680000000000003E-4</v>
      </c>
      <c r="CH108" s="47" t="s">
        <v>317</v>
      </c>
      <c r="CJ108" s="81" t="s">
        <v>419</v>
      </c>
      <c r="CK108" s="79" t="s">
        <v>317</v>
      </c>
      <c r="CL108" s="51" t="s">
        <v>304</v>
      </c>
      <c r="CM108" s="47" t="s">
        <v>317</v>
      </c>
      <c r="CO108" s="53">
        <v>2.9502E-3</v>
      </c>
      <c r="CP108" s="54">
        <v>7.1999999999999997E-6</v>
      </c>
      <c r="CQ108" s="54" t="s">
        <v>336</v>
      </c>
      <c r="CS108" s="53">
        <v>3.5999999999999999E-3</v>
      </c>
      <c r="CT108" s="54">
        <v>1.187E-4</v>
      </c>
      <c r="CU108" s="47">
        <v>2.8869495440000001</v>
      </c>
      <c r="CV108" s="51">
        <v>8.4399312139999995E-3</v>
      </c>
      <c r="CW108" s="47">
        <f t="shared" si="0"/>
        <v>6.1780720241600005</v>
      </c>
      <c r="CX108" s="51">
        <f t="shared" si="0"/>
        <v>1.8061452797959999E-2</v>
      </c>
      <c r="CY108" s="53" t="s">
        <v>336</v>
      </c>
      <c r="DA108" s="47">
        <v>0.22338530985369337</v>
      </c>
      <c r="DC108" s="47">
        <v>0.12273479950000001</v>
      </c>
      <c r="DD108" s="54">
        <v>3.6276760480000002E-4</v>
      </c>
      <c r="DE108" s="57">
        <v>2.4264214459999999E-2</v>
      </c>
      <c r="DF108" s="57">
        <v>1.7676398960000001E-4</v>
      </c>
      <c r="DG108" s="54" t="s">
        <v>336</v>
      </c>
      <c r="DI108" s="54">
        <v>1.562E-3</v>
      </c>
      <c r="DJ108" s="54">
        <v>1.52E-5</v>
      </c>
      <c r="DK108" s="54">
        <v>2.0019999999999999E-4</v>
      </c>
      <c r="DL108" s="54">
        <v>2.9999999999999999E-7</v>
      </c>
      <c r="DM108" s="54">
        <v>1.4021200000000001E-2</v>
      </c>
      <c r="DN108" s="54">
        <v>9.9099999999999996E-5</v>
      </c>
      <c r="DQ108" s="51">
        <v>0.54753597750000005</v>
      </c>
      <c r="DR108" s="51">
        <v>4.6640595769999998E-3</v>
      </c>
      <c r="DU108" s="82">
        <v>8.1421088285946706</v>
      </c>
      <c r="DV108" s="82">
        <v>3.8461900527898671</v>
      </c>
      <c r="DW108" s="47">
        <v>0.35834264880361949</v>
      </c>
    </row>
    <row r="109" spans="1:127">
      <c r="A109" s="33" t="s">
        <v>416</v>
      </c>
      <c r="B109" s="78" t="s">
        <v>426</v>
      </c>
      <c r="C109" s="79" t="s">
        <v>264</v>
      </c>
      <c r="D109" s="80">
        <v>41128</v>
      </c>
      <c r="E109" s="80" t="s">
        <v>418</v>
      </c>
      <c r="F109" s="35" t="s">
        <v>279</v>
      </c>
      <c r="G109" s="35" t="s">
        <v>46</v>
      </c>
      <c r="H109" s="33">
        <v>7.62</v>
      </c>
      <c r="I109" s="33" t="s">
        <v>316</v>
      </c>
      <c r="J109" s="33" t="s">
        <v>280</v>
      </c>
      <c r="K109" s="36">
        <v>7910301.6700177602</v>
      </c>
      <c r="L109" s="36">
        <v>585798.53380027204</v>
      </c>
      <c r="M109" s="37">
        <v>71.279792999999998</v>
      </c>
      <c r="N109" s="37">
        <v>-156.60424900000001</v>
      </c>
      <c r="Q109" s="79">
        <v>6.46</v>
      </c>
      <c r="R109" s="50">
        <v>84.91</v>
      </c>
      <c r="S109" s="50">
        <v>103</v>
      </c>
      <c r="U109" s="50">
        <v>5.87</v>
      </c>
      <c r="V109" s="50">
        <v>5.73</v>
      </c>
      <c r="W109" s="50">
        <v>29.1</v>
      </c>
      <c r="X109" s="50">
        <v>3.63</v>
      </c>
      <c r="Y109" s="50">
        <v>386.3</v>
      </c>
      <c r="AB109" s="47">
        <v>0.2207444788</v>
      </c>
      <c r="AC109" s="51">
        <v>1.5760698560000001E-3</v>
      </c>
      <c r="AD109" s="53">
        <v>2.4441000000000003E-3</v>
      </c>
      <c r="AE109" s="53">
        <v>1.15E-5</v>
      </c>
      <c r="AF109" s="51">
        <v>0.29644004470000002</v>
      </c>
      <c r="AG109" s="51">
        <v>1.5977192570000001E-3</v>
      </c>
      <c r="AH109" s="79" t="s">
        <v>336</v>
      </c>
      <c r="AI109" s="79"/>
      <c r="AL109" s="51">
        <v>7.3447870910000004E-2</v>
      </c>
      <c r="AM109" s="54">
        <v>1.186624554E-4</v>
      </c>
      <c r="AN109" s="47" t="s">
        <v>317</v>
      </c>
      <c r="AP109" s="50">
        <v>9.2742026200000005</v>
      </c>
      <c r="AQ109" s="47">
        <v>2.273588633E-2</v>
      </c>
      <c r="AR109" s="54">
        <v>1.3778999999999998E-3</v>
      </c>
      <c r="AS109" s="54">
        <v>2.02E-5</v>
      </c>
      <c r="AV109" s="47">
        <v>90.268871091542763</v>
      </c>
      <c r="AX109" s="53">
        <v>8.0785000000000006E-3</v>
      </c>
      <c r="AY109" s="56">
        <v>2.0799999999999997E-5</v>
      </c>
      <c r="AZ109" s="53">
        <v>5.1779E-3</v>
      </c>
      <c r="BA109" s="56">
        <v>5.3000000000000001E-6</v>
      </c>
      <c r="BB109" s="53" t="s">
        <v>336</v>
      </c>
      <c r="BD109" s="51">
        <v>1.0110599999999999E-2</v>
      </c>
      <c r="BE109" s="54">
        <v>1.5429999999999998E-4</v>
      </c>
      <c r="BJ109" s="50">
        <v>10.52250692</v>
      </c>
      <c r="BK109" s="53">
        <v>6.5362626379999997E-2</v>
      </c>
      <c r="BL109" s="51">
        <v>7.257613587858433E-2</v>
      </c>
      <c r="BP109" s="51">
        <v>0.59835774100000005</v>
      </c>
      <c r="BQ109" s="51">
        <v>3.6646454309999998E-3</v>
      </c>
      <c r="BT109" s="51">
        <v>6.0466121129999998E-3</v>
      </c>
      <c r="BU109" s="54">
        <v>3.2119739030000001E-4</v>
      </c>
      <c r="BV109" s="50">
        <v>10.40570441</v>
      </c>
      <c r="BW109" s="47">
        <v>7.4028919679999999E-2</v>
      </c>
      <c r="BX109" s="54">
        <v>0.13350011610000001</v>
      </c>
      <c r="BY109" s="54">
        <v>1.09241499E-3</v>
      </c>
      <c r="BZ109" s="54" t="s">
        <v>336</v>
      </c>
      <c r="CB109" s="50">
        <v>44.524461610000003</v>
      </c>
      <c r="CC109" s="50">
        <v>0.26385257699999998</v>
      </c>
      <c r="CF109" s="51">
        <v>1.8613900000000003E-2</v>
      </c>
      <c r="CG109" s="51">
        <v>1.03E-4</v>
      </c>
      <c r="CH109" s="47" t="s">
        <v>317</v>
      </c>
      <c r="CJ109" s="81" t="s">
        <v>419</v>
      </c>
      <c r="CK109" s="79" t="s">
        <v>317</v>
      </c>
      <c r="CL109" s="51" t="s">
        <v>304</v>
      </c>
      <c r="CM109" s="47" t="s">
        <v>317</v>
      </c>
      <c r="CO109" s="53" t="s">
        <v>336</v>
      </c>
      <c r="CQ109" s="54" t="s">
        <v>336</v>
      </c>
      <c r="CS109" s="53">
        <v>2.4951999999999999E-3</v>
      </c>
      <c r="CT109" s="54">
        <v>5.1400000000000003E-5</v>
      </c>
      <c r="CU109" s="47">
        <v>1.9277678140000001</v>
      </c>
      <c r="CV109" s="51">
        <v>1.05229568E-2</v>
      </c>
      <c r="CW109" s="47">
        <f t="shared" si="0"/>
        <v>4.1254231219600008</v>
      </c>
      <c r="CX109" s="51">
        <f t="shared" si="0"/>
        <v>2.2519127552000001E-2</v>
      </c>
      <c r="CY109" s="53" t="s">
        <v>336</v>
      </c>
      <c r="DA109" s="47">
        <v>7.4669757661103744E-2</v>
      </c>
      <c r="DC109" s="47">
        <v>4.7738435199999998E-2</v>
      </c>
      <c r="DD109" s="54">
        <v>3.3771738089999998E-4</v>
      </c>
      <c r="DE109" s="57">
        <v>5.5589360429999998E-3</v>
      </c>
      <c r="DF109" s="57">
        <v>7.2560042649999997E-5</v>
      </c>
      <c r="DG109" s="54" t="s">
        <v>336</v>
      </c>
      <c r="DI109" s="54" t="s">
        <v>336</v>
      </c>
      <c r="DK109" s="54" t="s">
        <v>375</v>
      </c>
      <c r="DM109" s="54">
        <v>2.4951999999999999E-3</v>
      </c>
      <c r="DN109" s="54">
        <v>2.9099999999999999E-5</v>
      </c>
      <c r="DQ109" s="51">
        <v>0.16836130660000001</v>
      </c>
      <c r="DR109" s="51">
        <v>9.1665878079999995E-4</v>
      </c>
      <c r="DU109" s="82">
        <v>3.8764721995778006</v>
      </c>
      <c r="DV109" s="82">
        <v>2.8168457890551446</v>
      </c>
      <c r="DW109" s="47">
        <v>0.15831108163726673</v>
      </c>
    </row>
    <row r="110" spans="1:127">
      <c r="A110" s="33" t="s">
        <v>416</v>
      </c>
      <c r="B110" s="78" t="s">
        <v>427</v>
      </c>
      <c r="C110" s="79" t="s">
        <v>267</v>
      </c>
      <c r="D110" s="80">
        <v>41128</v>
      </c>
      <c r="E110" s="80" t="s">
        <v>418</v>
      </c>
      <c r="F110" s="35" t="s">
        <v>287</v>
      </c>
      <c r="G110" s="35" t="s">
        <v>46</v>
      </c>
      <c r="H110" s="33">
        <v>0</v>
      </c>
      <c r="I110" s="79" t="s">
        <v>267</v>
      </c>
      <c r="J110" s="33" t="s">
        <v>280</v>
      </c>
      <c r="K110" s="36">
        <v>7910281.1340348097</v>
      </c>
      <c r="L110" s="36">
        <v>585838.06854343496</v>
      </c>
      <c r="M110" s="37">
        <v>71.279595</v>
      </c>
      <c r="N110" s="37">
        <v>-156.60316900000001</v>
      </c>
      <c r="Q110" s="79">
        <v>8.16</v>
      </c>
      <c r="R110" s="50">
        <v>34.01</v>
      </c>
      <c r="S110" s="50">
        <v>50.5</v>
      </c>
      <c r="U110" s="50">
        <v>4.5650000000000004</v>
      </c>
      <c r="V110" s="50">
        <v>5</v>
      </c>
      <c r="W110" s="50">
        <v>87.4</v>
      </c>
      <c r="X110" s="50">
        <v>10.35</v>
      </c>
      <c r="Y110" s="50">
        <v>323.8</v>
      </c>
      <c r="AB110" s="47">
        <v>4.5352271E-2</v>
      </c>
      <c r="AC110" s="51">
        <v>5.2962439770000002E-4</v>
      </c>
      <c r="AD110" s="53">
        <v>1.8320000000000001E-3</v>
      </c>
      <c r="AE110" s="53">
        <v>1.45E-5</v>
      </c>
      <c r="AF110" s="51">
        <v>0.28090734309999998</v>
      </c>
      <c r="AG110" s="51">
        <v>6.8494388689999998E-4</v>
      </c>
      <c r="AH110" s="79" t="s">
        <v>336</v>
      </c>
      <c r="AI110" s="79"/>
      <c r="AL110" s="51">
        <v>0.1089385378</v>
      </c>
      <c r="AM110" s="54">
        <v>9.6072974789999997E-4</v>
      </c>
      <c r="AN110" s="47">
        <v>0.1021579654762601</v>
      </c>
      <c r="AP110" s="50">
        <v>8.0965730560000004</v>
      </c>
      <c r="AQ110" s="47">
        <v>7.2790595E-2</v>
      </c>
      <c r="AR110" s="54">
        <v>1.7340000000000001E-3</v>
      </c>
      <c r="AS110" s="54">
        <v>3.1099999999999997E-5</v>
      </c>
      <c r="AV110" s="47">
        <v>90.873264781587991</v>
      </c>
      <c r="AX110" s="53">
        <v>6.8170000000000001E-3</v>
      </c>
      <c r="AY110" s="56">
        <v>2.3099999999999999E-5</v>
      </c>
      <c r="AZ110" s="53">
        <v>2.3191000000000002E-3</v>
      </c>
      <c r="BA110" s="56">
        <v>1.1E-5</v>
      </c>
      <c r="BB110" s="53" t="s">
        <v>336</v>
      </c>
      <c r="BD110" s="51">
        <v>7.966599999999999E-3</v>
      </c>
      <c r="BE110" s="54">
        <v>9.8500000000000009E-5</v>
      </c>
      <c r="BJ110" s="50">
        <v>2.4576121249999998</v>
      </c>
      <c r="BK110" s="53">
        <v>3.575581563E-2</v>
      </c>
      <c r="BL110" s="51">
        <v>4.9134840057902078E-2</v>
      </c>
      <c r="BP110" s="51">
        <v>0.51359779409999995</v>
      </c>
      <c r="BQ110" s="51">
        <v>8.2676139570000001E-3</v>
      </c>
      <c r="BT110" s="51">
        <v>6.4348272909999999E-3</v>
      </c>
      <c r="BU110" s="54">
        <v>4.2456368720000001E-4</v>
      </c>
      <c r="BV110" s="50">
        <v>8.7951670069999999</v>
      </c>
      <c r="BW110" s="47">
        <v>9.0332211800000006E-2</v>
      </c>
      <c r="BX110" s="54">
        <v>0.1099738323</v>
      </c>
      <c r="BY110" s="54">
        <v>1.9505583439999999E-3</v>
      </c>
      <c r="BZ110" s="54" t="s">
        <v>336</v>
      </c>
      <c r="CB110" s="50">
        <v>33.323800970000001</v>
      </c>
      <c r="CC110" s="50">
        <v>0.88932202599999999</v>
      </c>
      <c r="CF110" s="51">
        <v>6.6986999999999993E-3</v>
      </c>
      <c r="CG110" s="51">
        <v>9.87E-5</v>
      </c>
      <c r="CH110" s="47" t="s">
        <v>317</v>
      </c>
      <c r="CJ110" s="81" t="s">
        <v>419</v>
      </c>
      <c r="CK110" s="79" t="s">
        <v>317</v>
      </c>
      <c r="CL110" s="51" t="s">
        <v>304</v>
      </c>
      <c r="CM110" s="47" t="s">
        <v>317</v>
      </c>
      <c r="CO110" s="53" t="s">
        <v>336</v>
      </c>
      <c r="CQ110" s="54" t="s">
        <v>336</v>
      </c>
      <c r="CS110" s="53">
        <v>2.6444999999999997E-3</v>
      </c>
      <c r="CT110" s="54">
        <v>3.5000000000000004E-5</v>
      </c>
      <c r="CU110" s="47">
        <v>1.0803242749999999</v>
      </c>
      <c r="CV110" s="51">
        <v>1.1747403070000001E-2</v>
      </c>
      <c r="CW110" s="47">
        <f t="shared" si="0"/>
        <v>2.3118939484999999</v>
      </c>
      <c r="CX110" s="51">
        <f t="shared" si="0"/>
        <v>2.5139442569800004E-2</v>
      </c>
      <c r="CY110" s="53" t="s">
        <v>336</v>
      </c>
      <c r="DA110" s="47">
        <v>0.26582434323638476</v>
      </c>
      <c r="DC110" s="47">
        <v>4.9795655789999997E-2</v>
      </c>
      <c r="DD110" s="54">
        <v>3.057118487E-4</v>
      </c>
      <c r="DE110" s="57" t="s">
        <v>307</v>
      </c>
      <c r="DG110" s="54" t="s">
        <v>336</v>
      </c>
      <c r="DI110" s="54" t="s">
        <v>336</v>
      </c>
      <c r="DK110" s="54" t="s">
        <v>375</v>
      </c>
      <c r="DM110" s="54" t="s">
        <v>336</v>
      </c>
      <c r="DQ110" s="51">
        <v>0.16463301790000001</v>
      </c>
      <c r="DR110" s="51">
        <v>4.3766714909999997E-3</v>
      </c>
      <c r="DU110" s="82">
        <v>2.742400290921752</v>
      </c>
      <c r="DV110" s="82">
        <v>2.5767480503505902</v>
      </c>
      <c r="DW110" s="47">
        <v>3.114262471039447E-2</v>
      </c>
    </row>
    <row r="111" spans="1:127">
      <c r="A111" s="33" t="s">
        <v>416</v>
      </c>
      <c r="B111" s="78" t="s">
        <v>428</v>
      </c>
      <c r="C111" s="79" t="s">
        <v>264</v>
      </c>
      <c r="D111" s="80">
        <v>41128</v>
      </c>
      <c r="E111" s="80" t="s">
        <v>418</v>
      </c>
      <c r="F111" s="35" t="s">
        <v>266</v>
      </c>
      <c r="G111" s="35" t="s">
        <v>46</v>
      </c>
      <c r="H111" s="33">
        <v>7.62</v>
      </c>
      <c r="I111" s="33" t="s">
        <v>316</v>
      </c>
      <c r="J111" s="33" t="s">
        <v>268</v>
      </c>
      <c r="K111" s="36">
        <v>7910494.8796724202</v>
      </c>
      <c r="L111" s="36">
        <v>585541.22509733704</v>
      </c>
      <c r="M111" s="37">
        <v>71.281615000000002</v>
      </c>
      <c r="N111" s="37">
        <v>-156.61121299999999</v>
      </c>
      <c r="Q111" s="79">
        <v>5.08</v>
      </c>
      <c r="R111" s="50">
        <v>76.599999999999994</v>
      </c>
      <c r="S111" s="50">
        <v>64.2</v>
      </c>
      <c r="U111" s="50">
        <v>5.1059999999999999</v>
      </c>
      <c r="V111" s="50">
        <v>5.52</v>
      </c>
      <c r="W111" s="50">
        <v>15.8</v>
      </c>
      <c r="X111" s="50">
        <v>1.89</v>
      </c>
      <c r="Y111" s="50">
        <v>320.60000000000002</v>
      </c>
      <c r="AB111" s="47">
        <v>6.5515900769999996E-2</v>
      </c>
      <c r="AC111" s="51">
        <v>6.4659420789999996E-4</v>
      </c>
      <c r="AD111" s="53">
        <v>3.4411999999999997E-3</v>
      </c>
      <c r="AE111" s="53">
        <v>5.49E-5</v>
      </c>
      <c r="AF111" s="51">
        <v>0.3525274028</v>
      </c>
      <c r="AG111" s="51">
        <v>3.505193821E-3</v>
      </c>
      <c r="AH111" s="79" t="s">
        <v>336</v>
      </c>
      <c r="AI111" s="79"/>
      <c r="AL111" s="51">
        <v>8.8822339080000007E-2</v>
      </c>
      <c r="AM111" s="54">
        <v>5.7342724579999998E-4</v>
      </c>
      <c r="AN111" s="47">
        <v>5.1842917765933444E-2</v>
      </c>
      <c r="AP111" s="50">
        <v>5.4631520809999996</v>
      </c>
      <c r="AQ111" s="47">
        <v>8.0919006589999995E-2</v>
      </c>
      <c r="AR111" s="54" t="s">
        <v>336</v>
      </c>
      <c r="AV111" s="47">
        <v>75.849803281466677</v>
      </c>
      <c r="AX111" s="53">
        <v>3.7919E-3</v>
      </c>
      <c r="AY111" s="56">
        <v>1.6099999999999998E-5</v>
      </c>
      <c r="AZ111" s="53">
        <v>4.2567000000000004E-3</v>
      </c>
      <c r="BA111" s="56">
        <v>3.8399999999999998E-5</v>
      </c>
      <c r="BB111" s="53" t="s">
        <v>336</v>
      </c>
      <c r="BD111" s="51">
        <v>8.0236999999999999E-3</v>
      </c>
      <c r="BE111" s="54">
        <v>1.6370000000000002E-4</v>
      </c>
      <c r="BJ111" s="50">
        <v>11.38458544</v>
      </c>
      <c r="BK111" s="53">
        <v>0.1984976255</v>
      </c>
      <c r="BL111" s="51">
        <v>4.5452365317176328E-2</v>
      </c>
      <c r="BP111" s="51">
        <v>0.4957066806</v>
      </c>
      <c r="BQ111" s="51">
        <v>5.0514918489999996E-3</v>
      </c>
      <c r="BT111" s="51">
        <v>7.1346467640000001E-3</v>
      </c>
      <c r="BU111" s="54">
        <v>1.05294593E-4</v>
      </c>
      <c r="BV111" s="50">
        <v>8.1701580860000007</v>
      </c>
      <c r="BW111" s="47">
        <v>1.7330137780000001E-2</v>
      </c>
      <c r="BX111" s="54">
        <v>6.5082211010000002E-2</v>
      </c>
      <c r="BY111" s="54">
        <v>1.8689186580000001E-4</v>
      </c>
      <c r="BZ111" s="54" t="s">
        <v>336</v>
      </c>
      <c r="CB111" s="50">
        <v>30.54074172</v>
      </c>
      <c r="CC111" s="50">
        <v>0.34146470020000003</v>
      </c>
      <c r="CF111" s="51">
        <v>7.1459000000000002E-3</v>
      </c>
      <c r="CG111" s="51">
        <v>6.0600000000000003E-5</v>
      </c>
      <c r="CH111" s="47" t="s">
        <v>317</v>
      </c>
      <c r="CJ111" s="81" t="s">
        <v>419</v>
      </c>
      <c r="CK111" s="79" t="s">
        <v>317</v>
      </c>
      <c r="CL111" s="51" t="s">
        <v>304</v>
      </c>
      <c r="CM111" s="47" t="s">
        <v>317</v>
      </c>
      <c r="CO111" s="53" t="s">
        <v>336</v>
      </c>
      <c r="CQ111" s="54" t="s">
        <v>336</v>
      </c>
      <c r="CS111" s="53">
        <v>2.4140000000000003E-3</v>
      </c>
      <c r="CT111" s="54">
        <v>1.176E-4</v>
      </c>
      <c r="CU111" s="47">
        <v>1.3109545060000001</v>
      </c>
      <c r="CV111" s="51">
        <v>1.74403988E-2</v>
      </c>
      <c r="CW111" s="47">
        <f t="shared" si="0"/>
        <v>2.8054426428400001</v>
      </c>
      <c r="CX111" s="51">
        <f t="shared" si="0"/>
        <v>3.7322453432000004E-2</v>
      </c>
      <c r="CY111" s="53" t="s">
        <v>336</v>
      </c>
      <c r="DA111" s="47">
        <v>2.361777714271749E-2</v>
      </c>
      <c r="DC111" s="47">
        <v>4.1178149210000001E-2</v>
      </c>
      <c r="DD111" s="54">
        <v>3.340307385E-4</v>
      </c>
      <c r="DE111" s="57">
        <v>2.1474201040000002E-3</v>
      </c>
      <c r="DF111" s="57">
        <v>7.8461254519999999E-5</v>
      </c>
      <c r="DG111" s="54" t="s">
        <v>336</v>
      </c>
      <c r="DI111" s="54" t="s">
        <v>336</v>
      </c>
      <c r="DK111" s="54" t="s">
        <v>375</v>
      </c>
      <c r="DM111" s="54">
        <v>1.7182E-3</v>
      </c>
      <c r="DN111" s="54">
        <v>6.1199999999999997E-5</v>
      </c>
      <c r="DQ111" s="51">
        <v>0.20919220459999999</v>
      </c>
      <c r="DR111" s="51">
        <v>2.619748285E-3</v>
      </c>
      <c r="DU111" s="82">
        <v>2.9203389931014887</v>
      </c>
      <c r="DV111" s="82">
        <v>2.1464489297269829</v>
      </c>
      <c r="DW111" s="47">
        <v>0.15273780453445374</v>
      </c>
    </row>
    <row r="112" spans="1:127">
      <c r="A112" s="33" t="s">
        <v>416</v>
      </c>
      <c r="B112" s="78" t="s">
        <v>429</v>
      </c>
      <c r="C112" s="79" t="s">
        <v>267</v>
      </c>
      <c r="D112" s="80">
        <v>41128</v>
      </c>
      <c r="E112" s="80" t="s">
        <v>418</v>
      </c>
      <c r="F112" s="35" t="s">
        <v>266</v>
      </c>
      <c r="G112" s="35" t="s">
        <v>54</v>
      </c>
      <c r="H112" s="33">
        <v>0</v>
      </c>
      <c r="I112" s="79" t="s">
        <v>267</v>
      </c>
      <c r="J112" s="33" t="s">
        <v>268</v>
      </c>
      <c r="K112" s="36">
        <v>7910484.6755798403</v>
      </c>
      <c r="L112" s="36">
        <v>585531.590529143</v>
      </c>
      <c r="M112" s="37">
        <v>71.281526999999997</v>
      </c>
      <c r="N112" s="37">
        <v>-156.611493</v>
      </c>
      <c r="Q112" s="79">
        <v>7.9</v>
      </c>
      <c r="R112" s="50">
        <v>21.866</v>
      </c>
      <c r="S112" s="50">
        <v>13.79</v>
      </c>
      <c r="U112" s="50">
        <v>5.1497999999999999</v>
      </c>
      <c r="V112" s="50">
        <v>5.08</v>
      </c>
      <c r="W112" s="50">
        <v>53.7</v>
      </c>
      <c r="X112" s="50">
        <v>6.6</v>
      </c>
      <c r="Y112" s="50">
        <v>256.7</v>
      </c>
      <c r="AB112" s="47">
        <v>9.2832359720000004E-3</v>
      </c>
      <c r="AC112" s="51">
        <v>5.1654076269999997E-5</v>
      </c>
      <c r="AD112" s="53">
        <v>1.4167000000000001E-3</v>
      </c>
      <c r="AE112" s="53">
        <v>7.0300000000000001E-5</v>
      </c>
      <c r="AF112" s="51">
        <v>0.19386499870000001</v>
      </c>
      <c r="AG112" s="51">
        <v>5.1100020640000002E-4</v>
      </c>
      <c r="AH112" s="79" t="s">
        <v>336</v>
      </c>
      <c r="AI112" s="79"/>
      <c r="AL112" s="51">
        <v>5.6423557020000001E-2</v>
      </c>
      <c r="AM112" s="54">
        <v>7.0403435389999996E-5</v>
      </c>
      <c r="AN112" s="47" t="s">
        <v>317</v>
      </c>
      <c r="AP112" s="50">
        <v>4.2707463490000004</v>
      </c>
      <c r="AQ112" s="47">
        <v>3.5993880700000001E-2</v>
      </c>
      <c r="AR112" s="54" t="s">
        <v>336</v>
      </c>
      <c r="AV112" s="47">
        <v>72.810362809611973</v>
      </c>
      <c r="AX112" s="53">
        <v>1.3836999999999999E-3</v>
      </c>
      <c r="AY112" s="56">
        <v>4.8999999999999997E-6</v>
      </c>
      <c r="AZ112" s="53">
        <v>1.3422E-3</v>
      </c>
      <c r="BA112" s="56">
        <v>1.56E-5</v>
      </c>
      <c r="BB112" s="53" t="s">
        <v>336</v>
      </c>
      <c r="BD112" s="51">
        <v>7.1574999999999998E-3</v>
      </c>
      <c r="BE112" s="54">
        <v>1.56E-5</v>
      </c>
      <c r="BJ112" s="50">
        <v>0.50747379100000001</v>
      </c>
      <c r="BK112" s="53">
        <v>6.8075180919999999E-3</v>
      </c>
      <c r="BL112" s="51">
        <v>4.0433495329099615E-2</v>
      </c>
      <c r="BP112" s="51">
        <v>0.25637741580000001</v>
      </c>
      <c r="BQ112" s="51">
        <v>1.090430227E-3</v>
      </c>
      <c r="BT112" s="51">
        <v>5.6962120299999999E-3</v>
      </c>
      <c r="BU112" s="54">
        <v>2.912609544E-4</v>
      </c>
      <c r="BV112" s="50">
        <v>6.2061674699999996</v>
      </c>
      <c r="BW112" s="47">
        <v>3.8780742569999999E-2</v>
      </c>
      <c r="BX112" s="54">
        <v>5.3556122249999998E-2</v>
      </c>
      <c r="BY112" s="54">
        <v>6.8052330500000002E-4</v>
      </c>
      <c r="BZ112" s="54" t="s">
        <v>336</v>
      </c>
      <c r="CB112" s="50">
        <v>30.05638312</v>
      </c>
      <c r="CC112" s="50">
        <v>7.7637279079999996E-2</v>
      </c>
      <c r="CF112" s="51">
        <v>3.7332999999999997E-3</v>
      </c>
      <c r="CG112" s="51">
        <v>4.1300000000000001E-5</v>
      </c>
      <c r="CH112" s="47" t="s">
        <v>317</v>
      </c>
      <c r="CJ112" s="81" t="s">
        <v>419</v>
      </c>
      <c r="CK112" s="79" t="s">
        <v>317</v>
      </c>
      <c r="CL112" s="51" t="s">
        <v>304</v>
      </c>
      <c r="CM112" s="47" t="s">
        <v>317</v>
      </c>
      <c r="CO112" s="53" t="s">
        <v>336</v>
      </c>
      <c r="CQ112" s="54" t="s">
        <v>336</v>
      </c>
      <c r="CS112" s="53">
        <v>2.2149000000000001E-3</v>
      </c>
      <c r="CT112" s="54">
        <v>2.162E-4</v>
      </c>
      <c r="CU112" s="47">
        <v>0.63480157790000002</v>
      </c>
      <c r="CV112" s="51">
        <v>2.0481256200000002E-3</v>
      </c>
      <c r="CW112" s="47">
        <f t="shared" si="0"/>
        <v>1.358475376706</v>
      </c>
      <c r="CX112" s="51">
        <f t="shared" si="0"/>
        <v>4.3829888268000008E-3</v>
      </c>
      <c r="CY112" s="53" t="s">
        <v>336</v>
      </c>
      <c r="DA112" s="47">
        <v>0.11729284451453689</v>
      </c>
      <c r="DC112" s="47">
        <v>3.1204787469999998E-2</v>
      </c>
      <c r="DD112" s="54">
        <v>1.174664324E-4</v>
      </c>
      <c r="DE112" s="57" t="s">
        <v>307</v>
      </c>
      <c r="DG112" s="54" t="s">
        <v>336</v>
      </c>
      <c r="DI112" s="54" t="s">
        <v>336</v>
      </c>
      <c r="DK112" s="54" t="s">
        <v>375</v>
      </c>
      <c r="DM112" s="54" t="s">
        <v>336</v>
      </c>
      <c r="DQ112" s="51">
        <v>0.1131052674</v>
      </c>
      <c r="DR112" s="51">
        <v>1.6578148720000001E-3</v>
      </c>
      <c r="DU112" s="82">
        <v>2.075701805306017</v>
      </c>
      <c r="DV112" s="82">
        <v>2.0602457584339229</v>
      </c>
      <c r="DW112" s="47">
        <v>3.7370026176342416E-3</v>
      </c>
    </row>
    <row r="113" spans="1:127">
      <c r="A113" s="33" t="s">
        <v>416</v>
      </c>
      <c r="B113" s="78" t="s">
        <v>430</v>
      </c>
      <c r="C113" s="79" t="s">
        <v>264</v>
      </c>
      <c r="D113" s="80">
        <v>41128</v>
      </c>
      <c r="E113" s="80" t="s">
        <v>418</v>
      </c>
      <c r="F113" s="35" t="s">
        <v>266</v>
      </c>
      <c r="G113" s="35" t="s">
        <v>54</v>
      </c>
      <c r="H113" s="33">
        <v>7.62</v>
      </c>
      <c r="I113" s="33" t="s">
        <v>316</v>
      </c>
      <c r="J113" s="33" t="s">
        <v>268</v>
      </c>
      <c r="K113" s="36">
        <v>7910486.9077850003</v>
      </c>
      <c r="L113" s="36">
        <v>585534.40611434798</v>
      </c>
      <c r="M113" s="37">
        <v>71.281546000000006</v>
      </c>
      <c r="N113" s="37">
        <v>-156.611412</v>
      </c>
      <c r="Q113" s="79">
        <v>6.48</v>
      </c>
      <c r="R113" s="50">
        <v>75.81</v>
      </c>
      <c r="S113" s="50">
        <v>56.67</v>
      </c>
      <c r="U113" s="50">
        <v>5.1890000000000001</v>
      </c>
      <c r="V113" s="50">
        <v>5.34</v>
      </c>
      <c r="W113" s="50">
        <v>55.6</v>
      </c>
      <c r="X113" s="50">
        <v>6.83</v>
      </c>
      <c r="Y113" s="50">
        <v>260.2</v>
      </c>
      <c r="AB113" s="47">
        <v>0.1363420561</v>
      </c>
      <c r="AC113" s="51">
        <v>1.410730758E-3</v>
      </c>
      <c r="AD113" s="53">
        <v>4.2990000000000007E-3</v>
      </c>
      <c r="AE113" s="53">
        <v>1.2590000000000002E-4</v>
      </c>
      <c r="AF113" s="51">
        <v>0.24246434189999999</v>
      </c>
      <c r="AG113" s="51">
        <v>1.299968677E-3</v>
      </c>
      <c r="AH113" s="79" t="s">
        <v>336</v>
      </c>
      <c r="AI113" s="79"/>
      <c r="AL113" s="51">
        <v>9.797702505E-2</v>
      </c>
      <c r="AM113" s="54">
        <v>1.408375087E-3</v>
      </c>
      <c r="AN113" s="47">
        <v>3.6295080889215077E-2</v>
      </c>
      <c r="AP113" s="50">
        <v>5.4185008200000002</v>
      </c>
      <c r="AQ113" s="47">
        <v>4.0218997620000002E-2</v>
      </c>
      <c r="AR113" s="54" t="s">
        <v>336</v>
      </c>
      <c r="AV113" s="47">
        <v>71.297457652035973</v>
      </c>
      <c r="AX113" s="53">
        <v>3.1874999999999998E-3</v>
      </c>
      <c r="AY113" s="56">
        <v>6.3799999999999992E-5</v>
      </c>
      <c r="AZ113" s="53">
        <v>2.7833000000000003E-3</v>
      </c>
      <c r="BA113" s="56">
        <v>2.9200000000000002E-5</v>
      </c>
      <c r="BB113" s="53" t="s">
        <v>336</v>
      </c>
      <c r="BD113" s="51">
        <v>1.2284100000000001E-2</v>
      </c>
      <c r="BE113" s="54">
        <v>4.527E-4</v>
      </c>
      <c r="BJ113" s="50">
        <v>11.09781394</v>
      </c>
      <c r="BK113" s="53">
        <v>0.18867567900000001</v>
      </c>
      <c r="BL113" s="51">
        <v>5.7240251548432708E-2</v>
      </c>
      <c r="BP113" s="51">
        <v>0.41523523950000002</v>
      </c>
      <c r="BQ113" s="51">
        <v>7.3186268369999996E-3</v>
      </c>
      <c r="BT113" s="51">
        <v>4.9727161550000001E-3</v>
      </c>
      <c r="BU113" s="54">
        <v>2.0323967020000001E-4</v>
      </c>
      <c r="BV113" s="50">
        <v>7.1195351359999997</v>
      </c>
      <c r="BW113" s="47">
        <v>5.2882785889999999E-2</v>
      </c>
      <c r="BX113" s="54">
        <v>4.5294482609999999E-2</v>
      </c>
      <c r="BY113" s="54">
        <v>4.6205826489999999E-4</v>
      </c>
      <c r="BZ113" s="54" t="s">
        <v>336</v>
      </c>
      <c r="CB113" s="50">
        <v>30.439210719999998</v>
      </c>
      <c r="CC113" s="50">
        <v>0.12374330460000001</v>
      </c>
      <c r="CF113" s="51">
        <v>5.4520000000000002E-3</v>
      </c>
      <c r="CG113" s="51">
        <v>6.3799999999999992E-5</v>
      </c>
      <c r="CH113" s="47" t="s">
        <v>317</v>
      </c>
      <c r="CJ113" s="81" t="s">
        <v>419</v>
      </c>
      <c r="CK113" s="79" t="s">
        <v>317</v>
      </c>
      <c r="CL113" s="51" t="s">
        <v>304</v>
      </c>
      <c r="CM113" s="47">
        <v>0.22609283049757151</v>
      </c>
      <c r="CO113" s="53" t="s">
        <v>336</v>
      </c>
      <c r="CQ113" s="54" t="s">
        <v>336</v>
      </c>
      <c r="CS113" s="53">
        <v>2.3647E-3</v>
      </c>
      <c r="CT113" s="54">
        <v>2.087E-4</v>
      </c>
      <c r="CU113" s="47">
        <v>2.1271455889999999</v>
      </c>
      <c r="CV113" s="51">
        <v>2.306640964E-2</v>
      </c>
      <c r="CW113" s="47">
        <f t="shared" si="0"/>
        <v>4.5520915604600001</v>
      </c>
      <c r="CX113" s="51">
        <f t="shared" si="0"/>
        <v>4.9362116629600002E-2</v>
      </c>
      <c r="CY113" s="53" t="s">
        <v>336</v>
      </c>
      <c r="DA113" s="47">
        <v>1.1903835118268722</v>
      </c>
      <c r="DC113" s="47">
        <v>3.8497881669999998E-2</v>
      </c>
      <c r="DD113" s="54">
        <v>4.0176514700000001E-4</v>
      </c>
      <c r="DE113" s="57">
        <v>2.9525584869999999E-3</v>
      </c>
      <c r="DF113" s="57">
        <v>1.76161268E-4</v>
      </c>
      <c r="DG113" s="54" t="s">
        <v>336</v>
      </c>
      <c r="DI113" s="54" t="s">
        <v>336</v>
      </c>
      <c r="DK113" s="54" t="s">
        <v>375</v>
      </c>
      <c r="DM113" s="54">
        <v>1.0136000000000001E-3</v>
      </c>
      <c r="DN113" s="54">
        <v>2.0799999999999997E-5</v>
      </c>
      <c r="DQ113" s="51">
        <v>0.14127203620000001</v>
      </c>
      <c r="DR113" s="51">
        <v>1.7696902909999999E-3</v>
      </c>
      <c r="DU113" s="82">
        <v>2.812893711247344</v>
      </c>
      <c r="DV113" s="82">
        <v>2.0455963230366438</v>
      </c>
      <c r="DW113" s="47">
        <v>0.15792918845078568</v>
      </c>
    </row>
    <row r="114" spans="1:127">
      <c r="A114" s="33" t="s">
        <v>416</v>
      </c>
      <c r="B114" s="78" t="s">
        <v>431</v>
      </c>
      <c r="C114" s="79" t="s">
        <v>267</v>
      </c>
      <c r="D114" s="80">
        <v>41164</v>
      </c>
      <c r="E114" s="80" t="s">
        <v>265</v>
      </c>
      <c r="F114" s="35" t="s">
        <v>266</v>
      </c>
      <c r="G114" s="35" t="s">
        <v>46</v>
      </c>
      <c r="H114" s="33">
        <v>0</v>
      </c>
      <c r="I114" s="79" t="s">
        <v>267</v>
      </c>
      <c r="J114" s="33" t="s">
        <v>268</v>
      </c>
      <c r="K114" s="36">
        <v>7910495.7682317197</v>
      </c>
      <c r="L114" s="36">
        <v>585538.28623285703</v>
      </c>
      <c r="M114" s="37">
        <v>71.281623999999994</v>
      </c>
      <c r="N114" s="37">
        <v>-156.61129399999999</v>
      </c>
      <c r="Q114" s="79">
        <v>3.65</v>
      </c>
      <c r="R114" s="50">
        <v>45.73</v>
      </c>
      <c r="U114" s="50">
        <v>4.3460000000000001</v>
      </c>
      <c r="V114" s="50">
        <v>4.9800000000000004</v>
      </c>
      <c r="W114" s="50">
        <v>65.5</v>
      </c>
      <c r="X114" s="50">
        <v>8.5500000000000007</v>
      </c>
      <c r="Y114" s="50">
        <v>255</v>
      </c>
      <c r="AB114" s="47">
        <v>4.4416600000000001E-2</v>
      </c>
      <c r="AC114" s="51">
        <v>2.7680000000000001E-4</v>
      </c>
      <c r="AD114" s="53">
        <v>1.5237E-3</v>
      </c>
      <c r="AE114" s="53">
        <v>1.4600000000000001E-5</v>
      </c>
      <c r="AF114" s="51">
        <v>9.3143999999999987E-3</v>
      </c>
      <c r="AG114" s="51">
        <v>2.029E-4</v>
      </c>
      <c r="AH114" s="79" t="s">
        <v>336</v>
      </c>
      <c r="AI114" s="79"/>
      <c r="AL114" s="51">
        <v>7.5406076939999997E-2</v>
      </c>
      <c r="AM114" s="54">
        <v>5.4701858309999995E-4</v>
      </c>
      <c r="AN114" s="79" t="s">
        <v>317</v>
      </c>
      <c r="AP114" s="50">
        <v>5.1254366669999998</v>
      </c>
      <c r="AQ114" s="47">
        <v>3.623604658E-2</v>
      </c>
      <c r="AR114" s="54" t="s">
        <v>336</v>
      </c>
      <c r="AV114" s="47">
        <v>70.412694324694939</v>
      </c>
      <c r="AX114" s="53">
        <v>2.3108E-3</v>
      </c>
      <c r="AY114" s="56">
        <v>1.0000000000000001E-7</v>
      </c>
      <c r="AZ114" s="53">
        <v>1.1268999999999999E-3</v>
      </c>
      <c r="BA114" s="56">
        <v>4.6999999999999999E-6</v>
      </c>
      <c r="BB114" s="53" t="s">
        <v>336</v>
      </c>
      <c r="BD114" s="51">
        <v>5.6143999999999994E-3</v>
      </c>
      <c r="BE114" s="54">
        <v>1.184E-4</v>
      </c>
      <c r="BJ114" s="50">
        <v>1.2497074290000001</v>
      </c>
      <c r="BK114" s="53">
        <v>1.2364576110000001E-2</v>
      </c>
      <c r="BL114" s="51" t="s">
        <v>317</v>
      </c>
      <c r="BP114" s="51">
        <v>0.1412583349</v>
      </c>
      <c r="BQ114" s="51">
        <v>2.7950724100000001E-3</v>
      </c>
      <c r="BT114" s="51">
        <v>6.7602000000000001E-3</v>
      </c>
      <c r="BU114" s="54">
        <v>1.6339999999999999E-4</v>
      </c>
      <c r="BV114" s="50">
        <v>7.9396166360000002</v>
      </c>
      <c r="BW114" s="47">
        <v>7.0190871660000001E-2</v>
      </c>
      <c r="BX114" s="54">
        <v>7.1763599999999997E-2</v>
      </c>
      <c r="BY114" s="54">
        <v>1.217E-4</v>
      </c>
      <c r="BZ114" s="54" t="s">
        <v>336</v>
      </c>
      <c r="CB114" s="50">
        <v>23.30760931</v>
      </c>
      <c r="CC114" s="50">
        <v>0.26860186689999999</v>
      </c>
      <c r="CF114" s="51">
        <v>3.6589999999999999E-3</v>
      </c>
      <c r="CG114" s="51">
        <v>3.2199999999999997E-5</v>
      </c>
      <c r="CH114" s="47" t="s">
        <v>317</v>
      </c>
      <c r="CJ114" s="81" t="s">
        <v>419</v>
      </c>
      <c r="CK114" s="79" t="s">
        <v>317</v>
      </c>
      <c r="CL114" s="51" t="s">
        <v>304</v>
      </c>
      <c r="CM114" s="47" t="s">
        <v>317</v>
      </c>
      <c r="CO114" s="53" t="s">
        <v>336</v>
      </c>
      <c r="CQ114" s="54" t="s">
        <v>336</v>
      </c>
      <c r="CS114" s="53">
        <v>1.0834E-3</v>
      </c>
      <c r="CT114" s="54">
        <v>5.7299999999999997E-5</v>
      </c>
      <c r="CU114" s="47">
        <v>1.41478014</v>
      </c>
      <c r="CV114" s="51">
        <v>1.433049963E-2</v>
      </c>
      <c r="CW114" s="47">
        <f t="shared" si="0"/>
        <v>3.0276294996000002</v>
      </c>
      <c r="CX114" s="51">
        <f t="shared" si="0"/>
        <v>3.0667269208200003E-2</v>
      </c>
      <c r="CY114" s="53" t="s">
        <v>336</v>
      </c>
      <c r="DA114" s="47">
        <v>0.10123240581811152</v>
      </c>
      <c r="DC114" s="47">
        <v>3.2578699999999995E-2</v>
      </c>
      <c r="DD114" s="54">
        <v>3.5000000000000004E-5</v>
      </c>
      <c r="DE114" s="57" t="s">
        <v>307</v>
      </c>
      <c r="DG114" s="54" t="s">
        <v>336</v>
      </c>
      <c r="DI114" s="54" t="s">
        <v>336</v>
      </c>
      <c r="DK114" s="54" t="s">
        <v>375</v>
      </c>
      <c r="DM114" s="54" t="s">
        <v>336</v>
      </c>
      <c r="DQ114" s="47">
        <v>3.2957799999999995E-2</v>
      </c>
      <c r="DR114" s="47">
        <v>4.9100000000000001E-5</v>
      </c>
      <c r="DU114" s="82">
        <v>2.0039849823512719</v>
      </c>
      <c r="DV114" s="82">
        <v>1.9910698841619214</v>
      </c>
      <c r="DW114" s="47">
        <v>3.2327711685778389E-3</v>
      </c>
    </row>
    <row r="115" spans="1:127">
      <c r="A115" s="33" t="s">
        <v>416</v>
      </c>
      <c r="B115" s="78" t="s">
        <v>432</v>
      </c>
      <c r="C115" s="79" t="s">
        <v>264</v>
      </c>
      <c r="D115" s="80">
        <v>41164</v>
      </c>
      <c r="E115" s="80" t="s">
        <v>265</v>
      </c>
      <c r="F115" s="35" t="s">
        <v>266</v>
      </c>
      <c r="G115" s="35" t="s">
        <v>54</v>
      </c>
      <c r="H115" s="33">
        <v>7.62</v>
      </c>
      <c r="I115" s="33" t="s">
        <v>316</v>
      </c>
      <c r="J115" s="33" t="s">
        <v>268</v>
      </c>
      <c r="K115" s="36">
        <v>7910485.7454003096</v>
      </c>
      <c r="L115" s="36">
        <v>585536.06524171005</v>
      </c>
      <c r="M115" s="37">
        <v>71.281535000000005</v>
      </c>
      <c r="N115" s="37">
        <v>-156.611367</v>
      </c>
      <c r="Q115" s="79">
        <v>3.33</v>
      </c>
      <c r="R115" s="50">
        <v>87.46</v>
      </c>
      <c r="S115" s="50">
        <v>75.83</v>
      </c>
      <c r="U115" s="50">
        <v>5.5979999999999999</v>
      </c>
      <c r="V115" s="50">
        <v>5.71</v>
      </c>
      <c r="W115" s="50">
        <v>27.4</v>
      </c>
      <c r="X115" s="50">
        <v>10.7</v>
      </c>
      <c r="Y115" s="50">
        <v>349.9</v>
      </c>
      <c r="AB115" s="47">
        <v>0.37490429999999997</v>
      </c>
      <c r="AC115" s="51">
        <v>3.8067999999999999E-3</v>
      </c>
      <c r="AD115" s="53">
        <v>9.551500000000001E-3</v>
      </c>
      <c r="AE115" s="53">
        <v>4.7200000000000002E-5</v>
      </c>
      <c r="AF115" s="51">
        <v>2.7551599999999999E-2</v>
      </c>
      <c r="AG115" s="51">
        <v>3.2590000000000001E-4</v>
      </c>
      <c r="AH115" s="79" t="s">
        <v>336</v>
      </c>
      <c r="AI115" s="79"/>
      <c r="AL115" s="51">
        <v>5.694374772E-2</v>
      </c>
      <c r="AM115" s="54">
        <v>6.751728765E-4</v>
      </c>
      <c r="AN115" s="79" t="s">
        <v>317</v>
      </c>
      <c r="AP115" s="50">
        <v>7.0176335510000003</v>
      </c>
      <c r="AQ115" s="47">
        <v>5.6725772649999999E-2</v>
      </c>
      <c r="AR115" s="54" t="s">
        <v>336</v>
      </c>
      <c r="AV115" s="47">
        <v>69.275814984390024</v>
      </c>
      <c r="AX115" s="53">
        <v>4.9642000000000002E-3</v>
      </c>
      <c r="AY115" s="56">
        <v>1.06E-5</v>
      </c>
      <c r="AZ115" s="53">
        <v>2.7507999999999999E-3</v>
      </c>
      <c r="BA115" s="56">
        <v>3.96E-5</v>
      </c>
      <c r="BB115" s="53" t="s">
        <v>336</v>
      </c>
      <c r="BD115" s="51">
        <v>4.2535999999999997E-3</v>
      </c>
      <c r="BE115" s="54">
        <v>1.0950000000000001E-4</v>
      </c>
      <c r="BJ115" s="50">
        <v>18.413654529999999</v>
      </c>
      <c r="BK115" s="53">
        <v>7.3466892029999994E-2</v>
      </c>
      <c r="BL115" s="51" t="s">
        <v>317</v>
      </c>
      <c r="BP115" s="51">
        <v>6.4027072680000005E-2</v>
      </c>
      <c r="BQ115" s="51">
        <v>9.4628778440000001E-4</v>
      </c>
      <c r="BT115" s="51">
        <v>6.1760000000000001E-3</v>
      </c>
      <c r="BU115" s="54">
        <v>1.752E-4</v>
      </c>
      <c r="BV115" s="50">
        <v>9.1185498369999998</v>
      </c>
      <c r="BW115" s="47">
        <v>4.6323972409999997E-2</v>
      </c>
      <c r="BX115" s="54">
        <v>4.6413800000000005E-2</v>
      </c>
      <c r="BY115" s="54">
        <v>2.2239999999999998E-4</v>
      </c>
      <c r="BZ115" s="54" t="s">
        <v>336</v>
      </c>
      <c r="CB115" s="50">
        <v>24.96087709</v>
      </c>
      <c r="CC115" s="50">
        <v>0.13812031320000001</v>
      </c>
      <c r="CF115" s="51">
        <v>9.0917999999999988E-3</v>
      </c>
      <c r="CG115" s="51">
        <v>7.7700000000000005E-5</v>
      </c>
      <c r="CH115" s="47" t="s">
        <v>317</v>
      </c>
      <c r="CJ115" s="81" t="s">
        <v>419</v>
      </c>
      <c r="CK115" s="79" t="s">
        <v>317</v>
      </c>
      <c r="CL115" s="51" t="s">
        <v>304</v>
      </c>
      <c r="CM115" s="47" t="s">
        <v>317</v>
      </c>
      <c r="CO115" s="53" t="s">
        <v>336</v>
      </c>
      <c r="CQ115" s="54" t="s">
        <v>336</v>
      </c>
      <c r="CS115" s="53">
        <v>1.2894E-3</v>
      </c>
      <c r="CT115" s="54">
        <v>9.7799999999999992E-5</v>
      </c>
      <c r="CU115" s="47">
        <v>4.580020255</v>
      </c>
      <c r="CV115" s="51">
        <v>4.3927411630000003E-2</v>
      </c>
      <c r="CW115" s="47">
        <f t="shared" si="0"/>
        <v>9.8012433456999997</v>
      </c>
      <c r="CX115" s="51">
        <f t="shared" si="0"/>
        <v>9.4004660888200017E-2</v>
      </c>
      <c r="CY115" s="53" t="s">
        <v>336</v>
      </c>
      <c r="DA115" s="47">
        <v>8.1301675815638755E-2</v>
      </c>
      <c r="DC115" s="47">
        <v>4.8789400000000004E-2</v>
      </c>
      <c r="DD115" s="54">
        <v>5.1880000000000003E-4</v>
      </c>
      <c r="DE115" s="57">
        <v>6.1391080590000001E-3</v>
      </c>
      <c r="DF115" s="57">
        <v>8.2786317610000003E-5</v>
      </c>
      <c r="DG115" s="54" t="s">
        <v>336</v>
      </c>
      <c r="DI115" s="54" t="s">
        <v>336</v>
      </c>
      <c r="DK115" s="54" t="s">
        <v>375</v>
      </c>
      <c r="DM115" s="54">
        <v>2.0977000000000001E-3</v>
      </c>
      <c r="DN115" s="54">
        <v>1.56E-5</v>
      </c>
      <c r="DQ115" s="47">
        <v>3.3685300000000001E-2</v>
      </c>
      <c r="DR115" s="47">
        <v>1.906E-4</v>
      </c>
      <c r="DU115" s="82">
        <v>3.223198103293397</v>
      </c>
      <c r="DV115" s="82">
        <v>2.226537150815175</v>
      </c>
      <c r="DW115" s="47">
        <v>0.1828824531846453</v>
      </c>
    </row>
    <row r="116" spans="1:127">
      <c r="A116" s="33" t="s">
        <v>416</v>
      </c>
      <c r="B116" s="78" t="s">
        <v>433</v>
      </c>
      <c r="C116" s="79" t="s">
        <v>264</v>
      </c>
      <c r="D116" s="80">
        <v>41164</v>
      </c>
      <c r="E116" s="80" t="s">
        <v>265</v>
      </c>
      <c r="F116" s="35" t="s">
        <v>266</v>
      </c>
      <c r="G116" s="35" t="s">
        <v>46</v>
      </c>
      <c r="H116" s="33">
        <v>7.62</v>
      </c>
      <c r="I116" s="79" t="s">
        <v>316</v>
      </c>
      <c r="J116" s="33" t="s">
        <v>268</v>
      </c>
      <c r="K116" s="36">
        <v>7910494.8796724202</v>
      </c>
      <c r="L116" s="36">
        <v>585541.22509733704</v>
      </c>
      <c r="M116" s="37">
        <v>71.281615000000002</v>
      </c>
      <c r="N116" s="37">
        <v>-156.61121299999999</v>
      </c>
      <c r="Q116" s="79" t="s">
        <v>424</v>
      </c>
      <c r="U116" s="38"/>
      <c r="V116" s="50" t="s">
        <v>424</v>
      </c>
      <c r="W116" s="50" t="s">
        <v>424</v>
      </c>
      <c r="X116" s="50" t="s">
        <v>424</v>
      </c>
      <c r="Y116" s="50" t="s">
        <v>424</v>
      </c>
      <c r="AB116" s="42">
        <v>0.49001749999999999</v>
      </c>
      <c r="AC116" s="40">
        <v>1.3609099999999999E-2</v>
      </c>
      <c r="AD116" s="43">
        <v>2.9641999999999997E-3</v>
      </c>
      <c r="AE116" s="43">
        <v>5.6189999999999994E-4</v>
      </c>
      <c r="AF116" s="40">
        <v>7.8609300000000007E-2</v>
      </c>
      <c r="AG116" s="40">
        <v>1.0020999999999999E-3</v>
      </c>
      <c r="AH116" s="40" t="s">
        <v>317</v>
      </c>
      <c r="AI116" s="83"/>
      <c r="AL116" s="40">
        <v>4.6501235129999999E-2</v>
      </c>
      <c r="AM116" s="41">
        <v>3.1398292009999999E-3</v>
      </c>
      <c r="AN116" s="38" t="s">
        <v>317</v>
      </c>
      <c r="AP116" s="38">
        <v>7.6113010140000004</v>
      </c>
      <c r="AQ116" s="42">
        <v>9.4306227859999994E-2</v>
      </c>
      <c r="AR116" s="41" t="s">
        <v>317</v>
      </c>
      <c r="AS116" s="41"/>
      <c r="AV116" s="42">
        <v>73.209150044328624</v>
      </c>
      <c r="AX116" s="43" t="s">
        <v>317</v>
      </c>
      <c r="AY116" s="84"/>
      <c r="AZ116" s="43" t="s">
        <v>317</v>
      </c>
      <c r="BA116" s="84"/>
      <c r="BB116" s="43">
        <v>4.7310000000000005E-2</v>
      </c>
      <c r="BC116" s="84">
        <v>2.3593999999999998E-3</v>
      </c>
      <c r="BD116" s="42">
        <v>1.3189600000000001E-2</v>
      </c>
      <c r="BE116" s="41">
        <v>6.5839999999999996E-4</v>
      </c>
      <c r="BJ116" s="38">
        <v>3.3925735050000001</v>
      </c>
      <c r="BK116" s="43">
        <v>1.125695742E-2</v>
      </c>
      <c r="BL116" s="40" t="s">
        <v>317</v>
      </c>
      <c r="BP116" s="40" t="s">
        <v>434</v>
      </c>
      <c r="BQ116" s="40"/>
      <c r="BT116" s="40">
        <v>1.10107E-2</v>
      </c>
      <c r="BU116" s="41">
        <v>7.8319999999999996E-4</v>
      </c>
      <c r="BV116" s="38">
        <v>9.3982453879999994</v>
      </c>
      <c r="BW116" s="42">
        <v>2.172421616E-2</v>
      </c>
      <c r="BX116" s="41">
        <v>0.1107194</v>
      </c>
      <c r="BY116" s="41">
        <v>1.7160000000000001E-3</v>
      </c>
      <c r="BZ116" s="41" t="s">
        <v>317</v>
      </c>
      <c r="CA116" s="41"/>
      <c r="CB116" s="38">
        <v>31.545706119999998</v>
      </c>
      <c r="CC116" s="38">
        <v>8.215197766E-2</v>
      </c>
      <c r="CF116" s="40">
        <v>1.38321E-2</v>
      </c>
      <c r="CG116" s="40">
        <v>3.5049999999999995E-4</v>
      </c>
      <c r="CH116" s="40">
        <v>0.04</v>
      </c>
      <c r="CJ116" s="53">
        <v>9.0360000000000006E-3</v>
      </c>
      <c r="CK116" s="38" t="s">
        <v>317</v>
      </c>
      <c r="CL116" s="42" t="s">
        <v>304</v>
      </c>
      <c r="CM116" s="42" t="s">
        <v>317</v>
      </c>
      <c r="CO116" s="43" t="s">
        <v>317</v>
      </c>
      <c r="CP116" s="41"/>
      <c r="CQ116" s="41" t="s">
        <v>317</v>
      </c>
      <c r="CR116" s="41"/>
      <c r="CS116" s="43" t="s">
        <v>317</v>
      </c>
      <c r="CT116" s="41"/>
      <c r="CU116" s="42">
        <v>2.5601159880000002</v>
      </c>
      <c r="CV116" s="40">
        <v>1.7607063650000001E-2</v>
      </c>
      <c r="CW116" s="42">
        <f t="shared" si="0"/>
        <v>5.4786482143200006</v>
      </c>
      <c r="CX116" s="40">
        <f t="shared" si="0"/>
        <v>3.7679116211000001E-2</v>
      </c>
      <c r="CY116" s="43" t="s">
        <v>317</v>
      </c>
      <c r="CZ116" s="41"/>
      <c r="DA116" s="42">
        <v>0.46602864619561224</v>
      </c>
      <c r="DC116" s="42">
        <v>6.6459799999999999E-2</v>
      </c>
      <c r="DD116" s="41">
        <v>2.8299999999999999E-4</v>
      </c>
      <c r="DE116" s="44" t="s">
        <v>301</v>
      </c>
      <c r="DF116" s="44"/>
      <c r="DG116" s="41" t="s">
        <v>317</v>
      </c>
      <c r="DH116" s="41"/>
      <c r="DI116" s="41" t="s">
        <v>317</v>
      </c>
      <c r="DJ116" s="41"/>
      <c r="DK116" s="41" t="s">
        <v>307</v>
      </c>
      <c r="DL116" s="41"/>
      <c r="DM116" s="41" t="s">
        <v>317</v>
      </c>
      <c r="DN116" s="41"/>
      <c r="DQ116" s="42">
        <v>6.7891699999999999E-2</v>
      </c>
      <c r="DR116" s="42">
        <v>1.4424599999999999E-2</v>
      </c>
      <c r="DU116" s="85">
        <v>2.7725239053583479</v>
      </c>
      <c r="DV116" s="85">
        <v>2.1223595320906128</v>
      </c>
      <c r="DW116" s="42">
        <v>0.13282530249720872</v>
      </c>
    </row>
    <row r="117" spans="1:127">
      <c r="A117" s="33" t="s">
        <v>416</v>
      </c>
      <c r="B117" s="78" t="s">
        <v>435</v>
      </c>
      <c r="C117" s="79" t="s">
        <v>436</v>
      </c>
      <c r="D117" s="80">
        <v>41165</v>
      </c>
      <c r="E117" s="80" t="s">
        <v>265</v>
      </c>
      <c r="F117" s="35" t="s">
        <v>279</v>
      </c>
      <c r="G117" s="35" t="s">
        <v>54</v>
      </c>
      <c r="H117" s="33">
        <v>20.32</v>
      </c>
      <c r="I117" s="79" t="s">
        <v>270</v>
      </c>
      <c r="J117" s="33" t="s">
        <v>285</v>
      </c>
      <c r="K117" s="36">
        <v>7910415.0208684402</v>
      </c>
      <c r="L117" s="36">
        <v>585940.42046763701</v>
      </c>
      <c r="M117" s="37">
        <v>71.280758000000006</v>
      </c>
      <c r="N117" s="37">
        <v>-156.600166</v>
      </c>
      <c r="Q117" s="79" t="s">
        <v>424</v>
      </c>
      <c r="R117" s="50">
        <v>36.79</v>
      </c>
      <c r="S117" s="50">
        <v>39.630000000000003</v>
      </c>
      <c r="U117" s="50">
        <v>6.65</v>
      </c>
      <c r="V117" s="50" t="s">
        <v>424</v>
      </c>
      <c r="W117" s="50" t="s">
        <v>424</v>
      </c>
      <c r="X117" s="50" t="s">
        <v>424</v>
      </c>
      <c r="Y117" s="50" t="s">
        <v>424</v>
      </c>
      <c r="AB117" s="47">
        <v>0.55240329999999993</v>
      </c>
      <c r="AC117" s="51">
        <v>1.8249999999999999E-4</v>
      </c>
      <c r="AD117" s="53">
        <v>1.2626999999999998E-3</v>
      </c>
      <c r="AE117" s="53">
        <v>3.4500000000000005E-5</v>
      </c>
      <c r="AF117" s="51">
        <v>1.2155200000000001E-2</v>
      </c>
      <c r="AG117" s="51">
        <v>1.8200000000000001E-4</v>
      </c>
      <c r="AH117" s="79" t="s">
        <v>336</v>
      </c>
      <c r="AI117" s="79"/>
      <c r="AL117" s="51">
        <v>1.2474690719999999</v>
      </c>
      <c r="AM117" s="54">
        <v>5.3984015020000003E-3</v>
      </c>
      <c r="AN117" s="50" t="s">
        <v>317</v>
      </c>
      <c r="AP117" s="50">
        <v>13.104464119999999</v>
      </c>
      <c r="AQ117" s="47">
        <v>8.9047828400000001E-2</v>
      </c>
      <c r="AR117" s="54" t="s">
        <v>336</v>
      </c>
      <c r="AV117" s="47">
        <v>46.165614371973199</v>
      </c>
      <c r="AX117" s="53">
        <v>3.1583000000000002E-3</v>
      </c>
      <c r="AY117" s="56">
        <v>1.3499999999999999E-5</v>
      </c>
      <c r="AZ117" s="53">
        <v>3.6945999999999997E-3</v>
      </c>
      <c r="BA117" s="56">
        <v>1.0000000000000001E-5</v>
      </c>
      <c r="BB117" s="53" t="s">
        <v>336</v>
      </c>
      <c r="BD117" s="51">
        <v>1.01285E-2</v>
      </c>
      <c r="BE117" s="54">
        <v>4.6999999999999997E-5</v>
      </c>
      <c r="BJ117" s="50">
        <v>0.93960560869999998</v>
      </c>
      <c r="BK117" s="53">
        <v>6.106286929E-3</v>
      </c>
      <c r="BL117" s="51">
        <v>0.89681702289291454</v>
      </c>
      <c r="BP117" s="51">
        <v>0.4593292102</v>
      </c>
      <c r="BQ117" s="51">
        <v>4.1234734559999998E-3</v>
      </c>
      <c r="BT117" s="51">
        <v>4.7154999999999992E-3</v>
      </c>
      <c r="BU117" s="54">
        <v>2.2100000000000002E-5</v>
      </c>
      <c r="BV117" s="50">
        <v>9.6039308549999998</v>
      </c>
      <c r="BW117" s="47">
        <v>3.0814364479999998E-2</v>
      </c>
      <c r="BX117" s="54">
        <v>1.8958300000000001E-2</v>
      </c>
      <c r="BY117" s="54">
        <v>2.2800000000000002E-5</v>
      </c>
      <c r="BZ117" s="54" t="s">
        <v>336</v>
      </c>
      <c r="CB117" s="50">
        <v>19.74473047</v>
      </c>
      <c r="CC117" s="50">
        <v>0.1018550734</v>
      </c>
      <c r="CF117" s="51">
        <v>8.1448000000000007E-3</v>
      </c>
      <c r="CG117" s="51">
        <v>3.9999999999999998E-6</v>
      </c>
      <c r="CH117" s="86">
        <v>17.169381305511088</v>
      </c>
      <c r="CJ117" s="53">
        <v>3.8785632369149545</v>
      </c>
      <c r="CK117" s="79" t="s">
        <v>317</v>
      </c>
      <c r="CL117" s="47" t="s">
        <v>304</v>
      </c>
      <c r="CM117" s="47" t="s">
        <v>317</v>
      </c>
      <c r="CO117" s="53">
        <v>1.2433000000000001E-3</v>
      </c>
      <c r="CP117" s="54">
        <v>6.7000000000000002E-6</v>
      </c>
      <c r="CQ117" s="54" t="s">
        <v>336</v>
      </c>
      <c r="CS117" s="53" t="s">
        <v>336</v>
      </c>
      <c r="CU117" s="47">
        <v>13.55578815</v>
      </c>
      <c r="CV117" s="51">
        <v>0.1042843812</v>
      </c>
      <c r="CW117" s="47">
        <f t="shared" si="0"/>
        <v>29.009386641000003</v>
      </c>
      <c r="CX117" s="51">
        <f t="shared" si="0"/>
        <v>0.223168575768</v>
      </c>
      <c r="CY117" s="53" t="s">
        <v>336</v>
      </c>
      <c r="DA117" s="47">
        <v>7.7902213009708472</v>
      </c>
      <c r="DC117" s="47">
        <v>2.48886E-2</v>
      </c>
      <c r="DD117" s="54">
        <v>8.8700000000000001E-5</v>
      </c>
      <c r="DE117" s="57">
        <v>1.9283354039999999E-2</v>
      </c>
      <c r="DF117" s="57">
        <v>7.8189971880000001E-5</v>
      </c>
      <c r="DG117" s="54" t="s">
        <v>336</v>
      </c>
      <c r="DI117" s="54" t="s">
        <v>336</v>
      </c>
      <c r="DK117" s="54">
        <v>2.3269999999999999E-4</v>
      </c>
      <c r="DL117" s="54">
        <v>2.3E-6</v>
      </c>
      <c r="DM117" s="54">
        <v>3.1057000000000003E-3</v>
      </c>
      <c r="DN117" s="54">
        <v>1.7999999999999997E-5</v>
      </c>
      <c r="DQ117" s="47">
        <v>0.29773450000000001</v>
      </c>
      <c r="DR117" s="47">
        <v>9.1020000000000001E-4</v>
      </c>
      <c r="DU117" s="82">
        <v>2.4376080484648268</v>
      </c>
      <c r="DV117" s="82">
        <v>2.7993151299303367</v>
      </c>
      <c r="DW117" s="47">
        <v>6.9068624675978907E-2</v>
      </c>
    </row>
    <row r="118" spans="1:127">
      <c r="A118" s="33" t="s">
        <v>416</v>
      </c>
      <c r="B118" s="78" t="s">
        <v>437</v>
      </c>
      <c r="C118" s="79" t="s">
        <v>436</v>
      </c>
      <c r="D118" s="80">
        <v>41165</v>
      </c>
      <c r="E118" s="80" t="s">
        <v>265</v>
      </c>
      <c r="F118" s="35" t="s">
        <v>279</v>
      </c>
      <c r="G118" s="35" t="s">
        <v>54</v>
      </c>
      <c r="H118" s="33">
        <v>5.08</v>
      </c>
      <c r="I118" s="33" t="s">
        <v>316</v>
      </c>
      <c r="J118" s="33" t="s">
        <v>285</v>
      </c>
      <c r="K118" s="36">
        <v>7910414.5062145302</v>
      </c>
      <c r="L118" s="36">
        <v>585941.51641826599</v>
      </c>
      <c r="M118" s="37">
        <v>71.280753000000004</v>
      </c>
      <c r="N118" s="37">
        <v>-156.60013599999999</v>
      </c>
      <c r="Q118" s="79" t="s">
        <v>424</v>
      </c>
      <c r="R118" s="50">
        <v>13.09</v>
      </c>
      <c r="S118" s="50">
        <v>40.98</v>
      </c>
      <c r="U118" s="50">
        <v>7.343</v>
      </c>
      <c r="V118" s="50" t="s">
        <v>424</v>
      </c>
      <c r="W118" s="50" t="s">
        <v>424</v>
      </c>
      <c r="X118" s="50" t="s">
        <v>424</v>
      </c>
      <c r="Y118" s="50" t="s">
        <v>424</v>
      </c>
      <c r="AB118" s="47">
        <v>0.11871619999999999</v>
      </c>
      <c r="AC118" s="51">
        <v>2.0810000000000002E-4</v>
      </c>
      <c r="AD118" s="53">
        <v>1.7637E-3</v>
      </c>
      <c r="AE118" s="53">
        <v>1.7999999999999997E-5</v>
      </c>
      <c r="AF118" s="51">
        <v>8.6646999999999991E-3</v>
      </c>
      <c r="AG118" s="51">
        <v>1.2290000000000001E-4</v>
      </c>
      <c r="AH118" s="79" t="s">
        <v>336</v>
      </c>
      <c r="AI118" s="79"/>
      <c r="AL118" s="51">
        <v>3.22190573</v>
      </c>
      <c r="AM118" s="54">
        <v>1.105400739E-2</v>
      </c>
      <c r="AN118" s="50" t="s">
        <v>317</v>
      </c>
      <c r="AP118" s="50">
        <v>19.935748830000001</v>
      </c>
      <c r="AQ118" s="47">
        <v>7.1223425780000002E-2</v>
      </c>
      <c r="AR118" s="54" t="s">
        <v>336</v>
      </c>
      <c r="AV118" s="47">
        <v>83.151518118390015</v>
      </c>
      <c r="AX118" s="53">
        <v>2.9211999999999997E-3</v>
      </c>
      <c r="AY118" s="56">
        <v>6.9E-6</v>
      </c>
      <c r="AZ118" s="53">
        <v>2.928E-3</v>
      </c>
      <c r="BA118" s="56">
        <v>2.7199999999999997E-5</v>
      </c>
      <c r="BB118" s="53" t="s">
        <v>336</v>
      </c>
      <c r="BD118" s="51">
        <v>9.7998999999999985E-3</v>
      </c>
      <c r="BE118" s="54">
        <v>8.740000000000001E-5</v>
      </c>
      <c r="BJ118" s="50">
        <v>0.52992206980000001</v>
      </c>
      <c r="BK118" s="53">
        <v>3.8220075480000001E-3</v>
      </c>
      <c r="BL118" s="51">
        <v>2.1612348824158563</v>
      </c>
      <c r="BP118" s="51">
        <v>0.91444834259999996</v>
      </c>
      <c r="BQ118" s="51">
        <v>3.9549623759999996E-3</v>
      </c>
      <c r="BT118" s="51">
        <v>5.0669E-3</v>
      </c>
      <c r="BU118" s="54">
        <v>5.3499999999999999E-5</v>
      </c>
      <c r="BV118" s="50">
        <v>13.966972739999999</v>
      </c>
      <c r="BW118" s="47">
        <v>6.6817396249999994E-2</v>
      </c>
      <c r="BX118" s="54">
        <v>5.3682999999999995E-3</v>
      </c>
      <c r="BY118" s="54">
        <v>3.2500000000000004E-5</v>
      </c>
      <c r="BZ118" s="54" t="s">
        <v>336</v>
      </c>
      <c r="CB118" s="50">
        <v>47.498219560000003</v>
      </c>
      <c r="CC118" s="50">
        <v>0.11156818089999999</v>
      </c>
      <c r="CF118" s="51">
        <v>9.2949999999999994E-3</v>
      </c>
      <c r="CG118" s="51">
        <v>1.01E-4</v>
      </c>
      <c r="CH118" s="86" t="s">
        <v>317</v>
      </c>
      <c r="CJ118" s="81" t="s">
        <v>419</v>
      </c>
      <c r="CK118" s="79" t="s">
        <v>317</v>
      </c>
      <c r="CL118" s="47" t="s">
        <v>304</v>
      </c>
      <c r="CM118" s="47" t="s">
        <v>317</v>
      </c>
      <c r="CO118" s="53" t="s">
        <v>336</v>
      </c>
      <c r="CQ118" s="54" t="s">
        <v>336</v>
      </c>
      <c r="CS118" s="53">
        <v>1.2916000000000002E-3</v>
      </c>
      <c r="CT118" s="54">
        <v>1.0920000000000001E-4</v>
      </c>
      <c r="CU118" s="47">
        <v>24.917544530000001</v>
      </c>
      <c r="CV118" s="51">
        <v>5.3883635700000002E-2</v>
      </c>
      <c r="CW118" s="47">
        <f t="shared" si="0"/>
        <v>53.323545294200002</v>
      </c>
      <c r="CX118" s="51">
        <f t="shared" si="0"/>
        <v>0.11531098039800002</v>
      </c>
      <c r="CY118" s="53" t="s">
        <v>336</v>
      </c>
      <c r="DA118" s="47">
        <v>5.7067822865886617</v>
      </c>
      <c r="DC118" s="47">
        <v>1.3935600000000001E-2</v>
      </c>
      <c r="DD118" s="54">
        <v>3.3399999999999999E-5</v>
      </c>
      <c r="DE118" s="57">
        <v>3.2609562120000002E-3</v>
      </c>
      <c r="DF118" s="57">
        <v>2.6200877260000001E-5</v>
      </c>
      <c r="DG118" s="54" t="s">
        <v>336</v>
      </c>
      <c r="DI118" s="54" t="s">
        <v>336</v>
      </c>
      <c r="DK118" s="54">
        <v>2.4499999999999999E-4</v>
      </c>
      <c r="DL118" s="54">
        <v>1.6000000000000001E-6</v>
      </c>
      <c r="DM118" s="54">
        <v>1.3891999999999999E-3</v>
      </c>
      <c r="DN118" s="54">
        <v>1.7399999999999999E-5</v>
      </c>
      <c r="DQ118" s="47">
        <v>9.8944599999999994E-2</v>
      </c>
      <c r="DR118" s="47">
        <v>3.0919999999999998E-4</v>
      </c>
      <c r="DU118" s="82">
        <v>4.2783739054589098</v>
      </c>
      <c r="DV118" s="82">
        <v>4.8401969267299352</v>
      </c>
      <c r="DW118" s="47">
        <v>6.16130566522302E-2</v>
      </c>
    </row>
    <row r="119" spans="1:127">
      <c r="A119" s="33" t="s">
        <v>416</v>
      </c>
      <c r="B119" s="78" t="s">
        <v>438</v>
      </c>
      <c r="C119" s="79" t="s">
        <v>267</v>
      </c>
      <c r="D119" s="80">
        <v>41165</v>
      </c>
      <c r="E119" s="80" t="s">
        <v>265</v>
      </c>
      <c r="F119" s="35" t="s">
        <v>287</v>
      </c>
      <c r="G119" s="35" t="s">
        <v>46</v>
      </c>
      <c r="H119" s="33">
        <v>0</v>
      </c>
      <c r="I119" s="79" t="s">
        <v>267</v>
      </c>
      <c r="J119" s="33" t="s">
        <v>285</v>
      </c>
      <c r="K119" s="36">
        <v>7910415.2251677504</v>
      </c>
      <c r="L119" s="36">
        <v>585934.31773286895</v>
      </c>
      <c r="M119" s="37">
        <v>71.280761999999996</v>
      </c>
      <c r="N119" s="37">
        <v>-156.600336</v>
      </c>
      <c r="Q119" s="79">
        <v>2.09</v>
      </c>
      <c r="R119" s="50">
        <v>40.03</v>
      </c>
      <c r="S119" s="50">
        <v>55.67</v>
      </c>
      <c r="U119" s="50">
        <v>6.0309999999999997</v>
      </c>
      <c r="V119" s="50">
        <v>5.93</v>
      </c>
      <c r="W119" s="50">
        <v>69.599999999999994</v>
      </c>
      <c r="X119" s="50">
        <v>9.4499999999999993</v>
      </c>
      <c r="Y119" s="50">
        <v>286.89999999999998</v>
      </c>
      <c r="AB119" s="47">
        <v>6.1221100000000001E-2</v>
      </c>
      <c r="AC119" s="51">
        <v>7.5199999999999998E-5</v>
      </c>
      <c r="AD119" s="53">
        <v>1.3447999999999999E-3</v>
      </c>
      <c r="AE119" s="53">
        <v>1.6999999999999998E-6</v>
      </c>
      <c r="AF119" s="51">
        <v>1.4450699999999999E-2</v>
      </c>
      <c r="AG119" s="51">
        <v>1.282E-4</v>
      </c>
      <c r="AH119" s="79" t="s">
        <v>336</v>
      </c>
      <c r="AI119" s="79"/>
      <c r="AL119" s="51">
        <v>5.5081514159999997E-2</v>
      </c>
      <c r="AM119" s="54">
        <v>2.7899361699999998E-4</v>
      </c>
      <c r="AN119" s="50" t="s">
        <v>317</v>
      </c>
      <c r="AP119" s="50">
        <v>7.6458103089999998</v>
      </c>
      <c r="AQ119" s="47">
        <v>2.8526671270000001E-2</v>
      </c>
      <c r="AR119" s="54" t="s">
        <v>336</v>
      </c>
      <c r="AV119" s="47">
        <v>74.665920735265246</v>
      </c>
      <c r="AX119" s="53">
        <v>2.4352999999999996E-3</v>
      </c>
      <c r="AY119" s="56">
        <v>1.8700000000000001E-5</v>
      </c>
      <c r="AZ119" s="53">
        <v>1.3135E-3</v>
      </c>
      <c r="BA119" s="56">
        <v>1.34E-5</v>
      </c>
      <c r="BB119" s="53" t="s">
        <v>336</v>
      </c>
      <c r="BD119" s="51">
        <v>2.7614999999999996E-3</v>
      </c>
      <c r="BE119" s="54">
        <v>2.34E-5</v>
      </c>
      <c r="BJ119" s="50">
        <v>1.795677704</v>
      </c>
      <c r="BK119" s="53">
        <v>3.6090055359999998E-3</v>
      </c>
      <c r="BL119" s="51" t="s">
        <v>317</v>
      </c>
      <c r="BP119" s="51">
        <v>7.2727365599999996E-2</v>
      </c>
      <c r="BQ119" s="51">
        <v>1.535343969E-3</v>
      </c>
      <c r="BT119" s="51">
        <v>8.1135000000000009E-3</v>
      </c>
      <c r="BU119" s="54">
        <v>1.3339999999999999E-4</v>
      </c>
      <c r="BV119" s="50">
        <v>9.4530290130000001</v>
      </c>
      <c r="BW119" s="47">
        <v>2.417461366E-2</v>
      </c>
      <c r="BX119" s="54">
        <v>8.3984099999999992E-2</v>
      </c>
      <c r="BY119" s="54">
        <v>1.3459999999999999E-4</v>
      </c>
      <c r="BZ119" s="54" t="s">
        <v>336</v>
      </c>
      <c r="CB119" s="50">
        <v>22.228546099999999</v>
      </c>
      <c r="CC119" s="50">
        <v>0.18498842190000001</v>
      </c>
      <c r="CF119" s="51">
        <v>4.5513999999999997E-3</v>
      </c>
      <c r="CG119" s="51">
        <v>2.0699999999999998E-5</v>
      </c>
      <c r="CH119" s="86" t="s">
        <v>317</v>
      </c>
      <c r="CJ119" s="81" t="s">
        <v>419</v>
      </c>
      <c r="CK119" s="79" t="s">
        <v>317</v>
      </c>
      <c r="CL119" s="47" t="s">
        <v>304</v>
      </c>
      <c r="CM119" s="47">
        <v>9.3476506950811139E-2</v>
      </c>
      <c r="CO119" s="53" t="s">
        <v>336</v>
      </c>
      <c r="CQ119" s="54" t="s">
        <v>336</v>
      </c>
      <c r="CS119" s="53" t="s">
        <v>336</v>
      </c>
      <c r="CU119" s="47">
        <v>1.629691201</v>
      </c>
      <c r="CV119" s="51">
        <v>5.4891281350000001E-3</v>
      </c>
      <c r="CW119" s="47">
        <f t="shared" si="0"/>
        <v>3.4875391701400003</v>
      </c>
      <c r="CX119" s="51">
        <f t="shared" si="0"/>
        <v>1.1746734208900001E-2</v>
      </c>
      <c r="CY119" s="53" t="s">
        <v>336</v>
      </c>
      <c r="DA119" s="47">
        <v>0.51088922272449777</v>
      </c>
      <c r="DC119" s="47">
        <v>3.6473999999999999E-2</v>
      </c>
      <c r="DD119" s="54">
        <v>3.1330000000000003E-4</v>
      </c>
      <c r="DE119" s="57" t="s">
        <v>307</v>
      </c>
      <c r="DG119" s="54" t="s">
        <v>336</v>
      </c>
      <c r="DI119" s="54" t="s">
        <v>336</v>
      </c>
      <c r="DK119" s="54" t="s">
        <v>375</v>
      </c>
      <c r="DM119" s="54" t="s">
        <v>336</v>
      </c>
      <c r="DQ119" s="47">
        <v>3.6847000000000005E-2</v>
      </c>
      <c r="DR119" s="47">
        <v>1.0190000000000001E-4</v>
      </c>
      <c r="DU119" s="82">
        <v>2.2376760465564618</v>
      </c>
      <c r="DV119" s="82">
        <v>2.1195761591973197</v>
      </c>
      <c r="DW119" s="47">
        <v>2.7104211962573666E-2</v>
      </c>
    </row>
    <row r="120" spans="1:127">
      <c r="A120" s="33" t="s">
        <v>416</v>
      </c>
      <c r="B120" s="78" t="s">
        <v>439</v>
      </c>
      <c r="C120" s="79" t="s">
        <v>264</v>
      </c>
      <c r="D120" s="80">
        <v>41165</v>
      </c>
      <c r="E120" s="80" t="s">
        <v>265</v>
      </c>
      <c r="F120" s="35" t="s">
        <v>287</v>
      </c>
      <c r="G120" s="35" t="s">
        <v>46</v>
      </c>
      <c r="H120" s="33">
        <v>25.4</v>
      </c>
      <c r="I120" s="79" t="s">
        <v>270</v>
      </c>
      <c r="J120" s="33" t="s">
        <v>285</v>
      </c>
      <c r="K120" s="36">
        <v>7910415.9237348204</v>
      </c>
      <c r="L120" s="36">
        <v>585935.04287207697</v>
      </c>
      <c r="M120" s="37">
        <v>71.280767999999995</v>
      </c>
      <c r="N120" s="37">
        <v>-156.60031499999999</v>
      </c>
      <c r="Q120" s="79">
        <v>2.54</v>
      </c>
      <c r="R120" s="50">
        <v>164.37</v>
      </c>
      <c r="S120" s="50">
        <v>212.36</v>
      </c>
      <c r="U120" s="50">
        <v>6.4109999999999996</v>
      </c>
      <c r="V120" s="50">
        <v>5.47</v>
      </c>
      <c r="W120" s="50">
        <v>15.5</v>
      </c>
      <c r="X120" s="50">
        <v>2.0699999999999998</v>
      </c>
      <c r="Y120" s="50">
        <v>440</v>
      </c>
      <c r="AB120" s="47">
        <v>0.54953279999999993</v>
      </c>
      <c r="AC120" s="51">
        <v>3.6539000000000003E-3</v>
      </c>
      <c r="AD120" s="53">
        <v>6.0648000000000004E-3</v>
      </c>
      <c r="AE120" s="53">
        <v>3.93E-5</v>
      </c>
      <c r="AF120" s="51">
        <v>7.3477000000000001E-2</v>
      </c>
      <c r="AG120" s="51">
        <v>1.3060000000000001E-3</v>
      </c>
      <c r="AH120" s="79" t="s">
        <v>336</v>
      </c>
      <c r="AI120" s="79"/>
      <c r="AL120" s="51">
        <v>6.9740191899999998E-2</v>
      </c>
      <c r="AM120" s="54">
        <v>1.2070726739999999E-3</v>
      </c>
      <c r="AN120" s="50" t="s">
        <v>317</v>
      </c>
      <c r="AP120" s="50">
        <v>18.274640470000001</v>
      </c>
      <c r="AQ120" s="47">
        <v>0.20024344860000001</v>
      </c>
      <c r="AR120" s="54" t="s">
        <v>336</v>
      </c>
      <c r="AV120" s="47">
        <v>80.908910989513117</v>
      </c>
      <c r="AX120" s="53">
        <v>1.6680800000000003E-2</v>
      </c>
      <c r="AY120" s="56">
        <v>6.5600000000000009E-5</v>
      </c>
      <c r="AZ120" s="53">
        <v>6.4283999999999999E-3</v>
      </c>
      <c r="BA120" s="56">
        <v>7.5499999999999992E-5</v>
      </c>
      <c r="BB120" s="53" t="s">
        <v>336</v>
      </c>
      <c r="BD120" s="51">
        <v>8.8681000000000003E-3</v>
      </c>
      <c r="BE120" s="54">
        <v>1.328E-4</v>
      </c>
      <c r="BJ120" s="50">
        <v>36.83403852</v>
      </c>
      <c r="BK120" s="53">
        <v>0.1864327643</v>
      </c>
      <c r="BL120" s="51">
        <v>5.8386368105305779E-2</v>
      </c>
      <c r="BP120" s="51">
        <v>1.187340716</v>
      </c>
      <c r="BQ120" s="51">
        <v>1.421210707E-2</v>
      </c>
      <c r="BT120" s="51">
        <v>7.0400999999999997E-3</v>
      </c>
      <c r="BU120" s="54">
        <v>1.872E-4</v>
      </c>
      <c r="BV120" s="50">
        <v>18.442266109999998</v>
      </c>
      <c r="BW120" s="47">
        <v>0.40762400519999997</v>
      </c>
      <c r="BX120" s="54">
        <v>0.27348680000000003</v>
      </c>
      <c r="BY120" s="54">
        <v>1.9691999999999999E-3</v>
      </c>
      <c r="BZ120" s="54" t="s">
        <v>336</v>
      </c>
      <c r="CB120" s="50">
        <v>29.747495180000001</v>
      </c>
      <c r="CC120" s="50">
        <v>0.28109153980000001</v>
      </c>
      <c r="CF120" s="51">
        <v>2.4433299999999998E-2</v>
      </c>
      <c r="CG120" s="51">
        <v>2.4199999999999999E-5</v>
      </c>
      <c r="CH120" s="86" t="s">
        <v>317</v>
      </c>
      <c r="CJ120" s="81" t="s">
        <v>419</v>
      </c>
      <c r="CK120" s="79" t="s">
        <v>317</v>
      </c>
      <c r="CL120" s="47" t="s">
        <v>304</v>
      </c>
      <c r="CM120" s="47">
        <v>1.3942922702555474</v>
      </c>
      <c r="CO120" s="53">
        <v>2.5165999999999999E-3</v>
      </c>
      <c r="CP120" s="54">
        <v>1.6200000000000001E-5</v>
      </c>
      <c r="CQ120" s="54" t="s">
        <v>336</v>
      </c>
      <c r="CS120" s="53">
        <v>1.2809E-3</v>
      </c>
      <c r="CT120" s="54">
        <v>2.387E-4</v>
      </c>
      <c r="CU120" s="47">
        <v>3.6534684149999999</v>
      </c>
      <c r="CV120" s="51">
        <v>5.2762287159999997E-2</v>
      </c>
      <c r="CW120" s="47">
        <f t="shared" ref="CW120:CX136" si="1">CU120*2.14</f>
        <v>7.8184224081</v>
      </c>
      <c r="CX120" s="51">
        <f t="shared" si="1"/>
        <v>0.11291129452240001</v>
      </c>
      <c r="CY120" s="53">
        <v>1.7430000000000002E-3</v>
      </c>
      <c r="CZ120" s="54">
        <v>8.8000000000000004E-6</v>
      </c>
      <c r="DA120" s="47">
        <v>0.17169891201400164</v>
      </c>
      <c r="DC120" s="47">
        <v>0.1078566</v>
      </c>
      <c r="DD120" s="54">
        <v>4.8589999999999999E-4</v>
      </c>
      <c r="DE120" s="57">
        <v>1.5646424030000002E-2</v>
      </c>
      <c r="DF120" s="57">
        <v>1.793311848E-4</v>
      </c>
      <c r="DG120" s="54" t="s">
        <v>336</v>
      </c>
      <c r="DI120" s="54" t="s">
        <v>336</v>
      </c>
      <c r="DK120" s="54" t="s">
        <v>375</v>
      </c>
      <c r="DM120" s="54">
        <v>5.7190000000000001E-3</v>
      </c>
      <c r="DN120" s="54">
        <v>1.4800000000000001E-5</v>
      </c>
      <c r="DQ120" s="47">
        <v>5.8703899999999996E-2</v>
      </c>
      <c r="DR120" s="47">
        <v>1.1629999999999999E-4</v>
      </c>
      <c r="DU120" s="82">
        <v>5.8081076894058397</v>
      </c>
      <c r="DV120" s="82">
        <v>3.1216035626445247</v>
      </c>
      <c r="DW120" s="47">
        <v>0.30085005561008066</v>
      </c>
    </row>
    <row r="121" spans="1:127">
      <c r="A121" s="33" t="s">
        <v>416</v>
      </c>
      <c r="B121" s="78" t="s">
        <v>440</v>
      </c>
      <c r="C121" s="79" t="s">
        <v>436</v>
      </c>
      <c r="D121" s="80">
        <v>41165</v>
      </c>
      <c r="E121" s="80" t="s">
        <v>265</v>
      </c>
      <c r="F121" s="35" t="s">
        <v>279</v>
      </c>
      <c r="G121" s="35" t="s">
        <v>54</v>
      </c>
      <c r="H121" s="33">
        <v>5.08</v>
      </c>
      <c r="I121" s="33" t="s">
        <v>316</v>
      </c>
      <c r="J121" s="33" t="s">
        <v>280</v>
      </c>
      <c r="K121" s="36">
        <v>7910237.6304033399</v>
      </c>
      <c r="L121" s="36">
        <v>585878.29986328899</v>
      </c>
      <c r="M121" s="37">
        <v>71.279190999999997</v>
      </c>
      <c r="N121" s="37">
        <v>-156.60209499999999</v>
      </c>
      <c r="Q121" s="79" t="s">
        <v>424</v>
      </c>
      <c r="R121" s="50">
        <v>29.67</v>
      </c>
      <c r="S121" s="50">
        <v>40.270000000000003</v>
      </c>
      <c r="U121" s="50">
        <v>6.7640000000000002</v>
      </c>
      <c r="V121" s="50" t="s">
        <v>424</v>
      </c>
      <c r="W121" s="50" t="s">
        <v>424</v>
      </c>
      <c r="X121" s="50" t="s">
        <v>424</v>
      </c>
      <c r="Y121" s="50" t="s">
        <v>424</v>
      </c>
      <c r="AB121" s="47">
        <v>0.21305670000000002</v>
      </c>
      <c r="AC121" s="51">
        <v>1.4383999999999998E-3</v>
      </c>
      <c r="AD121" s="53">
        <v>1.2053000000000001E-3</v>
      </c>
      <c r="AE121" s="53">
        <v>5.6199999999999997E-5</v>
      </c>
      <c r="AF121" s="51">
        <v>1.2216900000000001E-2</v>
      </c>
      <c r="AG121" s="51">
        <v>1.9129999999999999E-4</v>
      </c>
      <c r="AH121" s="79" t="s">
        <v>336</v>
      </c>
      <c r="AI121" s="79"/>
      <c r="AL121" s="51">
        <v>1.4111039649999999</v>
      </c>
      <c r="AM121" s="54">
        <v>1.3458108430000001E-2</v>
      </c>
      <c r="AN121" s="50" t="s">
        <v>317</v>
      </c>
      <c r="AP121" s="50">
        <v>12.383330320000001</v>
      </c>
      <c r="AQ121" s="47">
        <v>5.683956339E-2</v>
      </c>
      <c r="AR121" s="54" t="s">
        <v>336</v>
      </c>
      <c r="AV121" s="47">
        <v>55.785228256540151</v>
      </c>
      <c r="AX121" s="53">
        <v>2.6570000000000001E-3</v>
      </c>
      <c r="AY121" s="56">
        <v>2.9999999999999999E-7</v>
      </c>
      <c r="AZ121" s="53">
        <v>1.9639000000000002E-3</v>
      </c>
      <c r="BA121" s="56">
        <v>2.6999999999999999E-5</v>
      </c>
      <c r="BB121" s="53" t="s">
        <v>336</v>
      </c>
      <c r="BD121" s="51">
        <v>8.6264000000000011E-3</v>
      </c>
      <c r="BE121" s="54">
        <v>3.96E-5</v>
      </c>
      <c r="BJ121" s="50">
        <v>0.62880634830000004</v>
      </c>
      <c r="BK121" s="53">
        <v>2.001266386E-3</v>
      </c>
      <c r="BL121" s="51">
        <v>0.60705300840659615</v>
      </c>
      <c r="BP121" s="51">
        <v>0.4446775228</v>
      </c>
      <c r="BQ121" s="51">
        <v>1.611731896E-3</v>
      </c>
      <c r="BT121" s="51">
        <v>7.2129999999999998E-3</v>
      </c>
      <c r="BU121" s="54">
        <v>5.6199999999999997E-5</v>
      </c>
      <c r="BV121" s="50">
        <v>8.4951506210000005</v>
      </c>
      <c r="BW121" s="47">
        <v>5.9572616969999999E-2</v>
      </c>
      <c r="BX121" s="54">
        <v>2.07899E-2</v>
      </c>
      <c r="BY121" s="54">
        <v>9.8599999999999998E-5</v>
      </c>
      <c r="BZ121" s="54" t="s">
        <v>336</v>
      </c>
      <c r="CB121" s="50">
        <v>24.104682260000001</v>
      </c>
      <c r="CC121" s="50">
        <v>8.5451947240000006E-2</v>
      </c>
      <c r="CF121" s="51">
        <v>6.9240000000000005E-3</v>
      </c>
      <c r="CG121" s="51">
        <v>5.6800000000000005E-5</v>
      </c>
      <c r="CH121" s="86">
        <v>6.0169776981155101</v>
      </c>
      <c r="CJ121" s="53">
        <v>1.3592352620042936</v>
      </c>
      <c r="CK121" s="79" t="s">
        <v>317</v>
      </c>
      <c r="CL121" s="47" t="s">
        <v>304</v>
      </c>
      <c r="CM121" s="47" t="s">
        <v>317</v>
      </c>
      <c r="CO121" s="53" t="s">
        <v>336</v>
      </c>
      <c r="CQ121" s="54" t="s">
        <v>336</v>
      </c>
      <c r="CS121" s="53" t="s">
        <v>336</v>
      </c>
      <c r="CU121" s="47">
        <v>10.6146466</v>
      </c>
      <c r="CV121" s="51">
        <v>4.3850411059999997E-2</v>
      </c>
      <c r="CW121" s="47">
        <f t="shared" si="1"/>
        <v>22.715343724000004</v>
      </c>
      <c r="CX121" s="51">
        <f t="shared" si="1"/>
        <v>9.3839879668400003E-2</v>
      </c>
      <c r="CY121" s="53" t="s">
        <v>336</v>
      </c>
      <c r="DA121" s="47">
        <v>6.7654194709253606</v>
      </c>
      <c r="DC121" s="47">
        <v>1.8574100000000003E-2</v>
      </c>
      <c r="DD121" s="54">
        <v>1.584E-4</v>
      </c>
      <c r="DE121" s="57">
        <v>2.9359799209999998E-3</v>
      </c>
      <c r="DF121" s="57">
        <v>1.8953363809999999E-5</v>
      </c>
      <c r="DG121" s="54" t="s">
        <v>336</v>
      </c>
      <c r="DI121" s="54" t="s">
        <v>336</v>
      </c>
      <c r="DK121" s="54" t="s">
        <v>375</v>
      </c>
      <c r="DM121" s="54">
        <v>3.1398000000000003E-3</v>
      </c>
      <c r="DN121" s="54">
        <v>3.01E-5</v>
      </c>
      <c r="DQ121" s="47">
        <v>3.2777500000000001E-2</v>
      </c>
      <c r="DR121" s="47">
        <v>2.3569999999999998E-4</v>
      </c>
      <c r="DU121" s="82">
        <v>2.4374241127561564</v>
      </c>
      <c r="DV121" s="82">
        <v>2.6892084554435267</v>
      </c>
      <c r="DW121" s="47">
        <v>4.9113007288484001E-2</v>
      </c>
    </row>
    <row r="122" spans="1:127">
      <c r="A122" s="33" t="s">
        <v>416</v>
      </c>
      <c r="B122" s="78" t="s">
        <v>441</v>
      </c>
      <c r="C122" s="79" t="s">
        <v>436</v>
      </c>
      <c r="D122" s="80">
        <v>41165</v>
      </c>
      <c r="E122" s="80" t="s">
        <v>265</v>
      </c>
      <c r="F122" s="35" t="s">
        <v>279</v>
      </c>
      <c r="G122" s="35" t="s">
        <v>54</v>
      </c>
      <c r="H122" s="33">
        <v>20.32</v>
      </c>
      <c r="I122" s="79" t="s">
        <v>270</v>
      </c>
      <c r="J122" s="33" t="s">
        <v>280</v>
      </c>
      <c r="K122" s="36">
        <v>7910237.5033307504</v>
      </c>
      <c r="L122" s="36">
        <v>585877.91051354399</v>
      </c>
      <c r="M122" s="37">
        <v>71.27919</v>
      </c>
      <c r="N122" s="37">
        <v>-156.60210599999999</v>
      </c>
      <c r="Q122" s="79" t="s">
        <v>424</v>
      </c>
      <c r="R122" s="50">
        <v>17.63</v>
      </c>
      <c r="S122" s="50">
        <v>47.63</v>
      </c>
      <c r="U122" s="50">
        <v>6.8159999999999998</v>
      </c>
      <c r="V122" s="50" t="s">
        <v>424</v>
      </c>
      <c r="W122" s="50" t="s">
        <v>424</v>
      </c>
      <c r="X122" s="50" t="s">
        <v>424</v>
      </c>
      <c r="Y122" s="50" t="s">
        <v>424</v>
      </c>
      <c r="AB122" s="47">
        <v>0.25761559999999994</v>
      </c>
      <c r="AC122" s="51">
        <v>2.7396199999999999E-2</v>
      </c>
      <c r="AD122" s="53">
        <v>1.1002E-3</v>
      </c>
      <c r="AE122" s="53">
        <v>2.9899999999999998E-5</v>
      </c>
      <c r="AF122" s="51">
        <v>2.3490999999999998E-3</v>
      </c>
      <c r="AG122" s="51">
        <v>1.8200000000000002E-5</v>
      </c>
      <c r="AH122" s="79" t="s">
        <v>336</v>
      </c>
      <c r="AI122" s="79"/>
      <c r="AL122" s="51">
        <v>1.295794449</v>
      </c>
      <c r="AM122" s="54">
        <v>1.6645684779999999E-2</v>
      </c>
      <c r="AN122" s="50" t="s">
        <v>317</v>
      </c>
      <c r="AP122" s="50">
        <v>17.58688561</v>
      </c>
      <c r="AQ122" s="47">
        <v>9.0664650900000004E-2</v>
      </c>
      <c r="AR122" s="54" t="s">
        <v>336</v>
      </c>
      <c r="AV122" s="47">
        <v>53.656881464015875</v>
      </c>
      <c r="AX122" s="53">
        <v>5.1664000000000007E-3</v>
      </c>
      <c r="AY122" s="56">
        <v>1.6999999999999998E-6</v>
      </c>
      <c r="AZ122" s="53">
        <v>2.8708000000000002E-3</v>
      </c>
      <c r="BA122" s="56">
        <v>4.6310000000000004E-4</v>
      </c>
      <c r="BB122" s="53" t="s">
        <v>336</v>
      </c>
      <c r="BD122" s="51">
        <v>9.9094000000000005E-3</v>
      </c>
      <c r="BE122" s="54">
        <v>4.0300000000000004E-5</v>
      </c>
      <c r="BJ122" s="50">
        <v>0.66808916139999996</v>
      </c>
      <c r="BK122" s="53">
        <v>2.782683801E-3</v>
      </c>
      <c r="BL122" s="51">
        <v>0.5769423769445674</v>
      </c>
      <c r="BP122" s="51">
        <v>0.37790500799999999</v>
      </c>
      <c r="BQ122" s="51">
        <v>3.4924591570000001E-3</v>
      </c>
      <c r="BT122" s="51">
        <v>1.2662000000000001E-2</v>
      </c>
      <c r="BU122" s="54">
        <v>1.5384999999999999E-3</v>
      </c>
      <c r="BV122" s="50">
        <v>12.52988891</v>
      </c>
      <c r="BW122" s="47">
        <v>6.9368422269999994E-2</v>
      </c>
      <c r="BX122" s="54">
        <v>7.2308000000000011E-2</v>
      </c>
      <c r="BY122" s="54">
        <v>7.3712999999999999E-3</v>
      </c>
      <c r="BZ122" s="54" t="s">
        <v>336</v>
      </c>
      <c r="CB122" s="50">
        <v>21.528841790000001</v>
      </c>
      <c r="CC122" s="50">
        <v>0.1127126237</v>
      </c>
      <c r="CF122" s="51">
        <v>1.09129E-2</v>
      </c>
      <c r="CG122" s="51">
        <v>3.1E-6</v>
      </c>
      <c r="CH122" s="86">
        <v>25.462255281982458</v>
      </c>
      <c r="CJ122" s="53">
        <v>5.7519234681998368</v>
      </c>
      <c r="CK122" s="79" t="s">
        <v>317</v>
      </c>
      <c r="CL122" s="47" t="s">
        <v>304</v>
      </c>
      <c r="CM122" s="47" t="s">
        <v>317</v>
      </c>
      <c r="CO122" s="53" t="s">
        <v>336</v>
      </c>
      <c r="CQ122" s="54" t="s">
        <v>336</v>
      </c>
      <c r="CS122" s="53" t="s">
        <v>336</v>
      </c>
      <c r="CU122" s="47">
        <v>10.44088884</v>
      </c>
      <c r="CV122" s="51">
        <v>6.7602721360000007E-2</v>
      </c>
      <c r="CW122" s="47">
        <f t="shared" si="1"/>
        <v>22.3435021176</v>
      </c>
      <c r="CX122" s="51">
        <f t="shared" si="1"/>
        <v>0.14466982371040002</v>
      </c>
      <c r="CY122" s="53" t="s">
        <v>336</v>
      </c>
      <c r="DA122" s="47">
        <v>13.431350599672346</v>
      </c>
      <c r="DC122" s="47">
        <v>2.68154E-2</v>
      </c>
      <c r="DD122" s="54">
        <v>1.5859999999999998E-4</v>
      </c>
      <c r="DE122" s="57">
        <v>7.9591301919999993E-3</v>
      </c>
      <c r="DF122" s="57">
        <v>7.5540772080000002E-5</v>
      </c>
      <c r="DG122" s="54" t="s">
        <v>336</v>
      </c>
      <c r="DI122" s="54" t="s">
        <v>336</v>
      </c>
      <c r="DK122" s="54">
        <v>2.4260000000000002E-4</v>
      </c>
      <c r="DL122" s="54">
        <v>3.5999999999999998E-6</v>
      </c>
      <c r="DM122" s="54">
        <v>3.9947000000000003E-3</v>
      </c>
      <c r="DN122" s="54">
        <v>4.5229999999999999E-4</v>
      </c>
      <c r="DQ122" s="47">
        <v>3.66323E-2</v>
      </c>
      <c r="DR122" s="47">
        <v>1.003E-4</v>
      </c>
      <c r="DU122" s="82">
        <v>2.9250646067766048</v>
      </c>
      <c r="DV122" s="82">
        <v>3.3276003246327921</v>
      </c>
      <c r="DW122" s="47">
        <v>6.4378264671453106E-2</v>
      </c>
    </row>
    <row r="123" spans="1:127">
      <c r="A123" s="33" t="s">
        <v>416</v>
      </c>
      <c r="B123" s="78" t="s">
        <v>442</v>
      </c>
      <c r="C123" s="79" t="s">
        <v>264</v>
      </c>
      <c r="D123" s="80">
        <v>41165</v>
      </c>
      <c r="E123" s="80" t="s">
        <v>265</v>
      </c>
      <c r="F123" s="35" t="s">
        <v>287</v>
      </c>
      <c r="G123" s="35" t="s">
        <v>46</v>
      </c>
      <c r="H123" s="33">
        <v>7.62</v>
      </c>
      <c r="I123" s="33" t="s">
        <v>316</v>
      </c>
      <c r="J123" s="33" t="s">
        <v>285</v>
      </c>
      <c r="K123" s="36">
        <v>7910417.4741667202</v>
      </c>
      <c r="L123" s="36">
        <v>585934.73038031301</v>
      </c>
      <c r="M123" s="37">
        <v>71.280782000000002</v>
      </c>
      <c r="N123" s="37">
        <v>-156.60032200000001</v>
      </c>
      <c r="Q123" s="79">
        <v>2.59</v>
      </c>
      <c r="S123" s="50">
        <v>180.09399999999999</v>
      </c>
      <c r="U123" s="50">
        <v>6.2089999999999996</v>
      </c>
      <c r="V123" s="50">
        <v>5.62</v>
      </c>
      <c r="W123" s="50">
        <v>11.9</v>
      </c>
      <c r="X123" s="50">
        <v>1.62</v>
      </c>
      <c r="Y123" s="50">
        <v>479.36</v>
      </c>
      <c r="AB123" s="47">
        <v>0.3467923</v>
      </c>
      <c r="AC123" s="51">
        <v>1.2308E-3</v>
      </c>
      <c r="AD123" s="53">
        <v>4.6670000000000001E-3</v>
      </c>
      <c r="AE123" s="53">
        <v>2.48E-5</v>
      </c>
      <c r="AF123" s="51">
        <v>5.5718899999999995E-2</v>
      </c>
      <c r="AG123" s="51">
        <v>1.0630000000000001E-4</v>
      </c>
      <c r="AH123" s="79" t="s">
        <v>336</v>
      </c>
      <c r="AI123" s="79"/>
      <c r="AL123" s="51">
        <v>6.5002228070000001E-2</v>
      </c>
      <c r="AM123" s="54">
        <v>7.6312104259999998E-4</v>
      </c>
      <c r="AN123" s="50" t="s">
        <v>317</v>
      </c>
      <c r="AP123" s="50">
        <v>17.106591819999998</v>
      </c>
      <c r="AQ123" s="47">
        <v>0.1156312041</v>
      </c>
      <c r="AR123" s="54" t="s">
        <v>336</v>
      </c>
      <c r="AV123" s="47">
        <v>81.702478615552536</v>
      </c>
      <c r="AX123" s="53">
        <v>1.4198499999999999E-2</v>
      </c>
      <c r="AY123" s="56">
        <v>5.6900000000000001E-5</v>
      </c>
      <c r="AZ123" s="53">
        <v>4.6090000000000002E-3</v>
      </c>
      <c r="BA123" s="56">
        <v>3.68E-5</v>
      </c>
      <c r="BB123" s="53" t="s">
        <v>336</v>
      </c>
      <c r="BD123" s="51">
        <v>7.7319000000000008E-3</v>
      </c>
      <c r="BE123" s="54">
        <v>2.05E-5</v>
      </c>
      <c r="BJ123" s="50">
        <v>31.00099956</v>
      </c>
      <c r="BK123" s="53">
        <v>0.17730965279999999</v>
      </c>
      <c r="BL123" s="51" t="s">
        <v>317</v>
      </c>
      <c r="BP123" s="51">
        <v>0.91008549930000004</v>
      </c>
      <c r="BQ123" s="51">
        <v>3.7789877690000001E-3</v>
      </c>
      <c r="BT123" s="51">
        <v>6.9458999999999996E-3</v>
      </c>
      <c r="BU123" s="54">
        <v>2.476E-4</v>
      </c>
      <c r="BV123" s="50">
        <v>16.995321579999999</v>
      </c>
      <c r="BW123" s="47">
        <v>0.14997040510000001</v>
      </c>
      <c r="BX123" s="54">
        <v>0.2738641</v>
      </c>
      <c r="BY123" s="54">
        <v>2.4751E-3</v>
      </c>
      <c r="BZ123" s="54" t="s">
        <v>336</v>
      </c>
      <c r="CB123" s="50">
        <v>27.652566610000001</v>
      </c>
      <c r="CC123" s="50">
        <v>0.1627188396</v>
      </c>
      <c r="CF123" s="51">
        <v>1.79513E-2</v>
      </c>
      <c r="CG123" s="51">
        <v>1.4600000000000001E-5</v>
      </c>
      <c r="CH123" s="86" t="s">
        <v>317</v>
      </c>
      <c r="CJ123" s="81" t="s">
        <v>419</v>
      </c>
      <c r="CK123" s="79" t="s">
        <v>317</v>
      </c>
      <c r="CL123" s="47" t="s">
        <v>304</v>
      </c>
      <c r="CM123" s="47" t="s">
        <v>317</v>
      </c>
      <c r="CO123" s="53">
        <v>1.8813999999999999E-3</v>
      </c>
      <c r="CP123" s="54">
        <v>2.7699999999999999E-5</v>
      </c>
      <c r="CQ123" s="54" t="s">
        <v>336</v>
      </c>
      <c r="CS123" s="53" t="s">
        <v>336</v>
      </c>
      <c r="CU123" s="47">
        <v>2.9783530790000001</v>
      </c>
      <c r="CV123" s="51">
        <v>3.2715103119999998E-2</v>
      </c>
      <c r="CW123" s="47">
        <f t="shared" si="1"/>
        <v>6.3736755890600003</v>
      </c>
      <c r="CX123" s="51">
        <f t="shared" si="1"/>
        <v>7.0010320676800006E-2</v>
      </c>
      <c r="CY123" s="53" t="s">
        <v>336</v>
      </c>
      <c r="DA123" s="47">
        <v>0.20682789909290364</v>
      </c>
      <c r="DC123" s="47">
        <v>9.1212500000000002E-2</v>
      </c>
      <c r="DD123" s="54">
        <v>3.4620000000000001E-4</v>
      </c>
      <c r="DE123" s="57">
        <v>9.8009766880000002E-3</v>
      </c>
      <c r="DF123" s="57">
        <v>7.2077974429999995E-5</v>
      </c>
      <c r="DG123" s="54" t="s">
        <v>336</v>
      </c>
      <c r="DI123" s="54" t="s">
        <v>336</v>
      </c>
      <c r="DK123" s="54" t="s">
        <v>375</v>
      </c>
      <c r="DM123" s="54">
        <v>3.1823999999999997E-3</v>
      </c>
      <c r="DN123" s="54">
        <v>8.4999999999999999E-6</v>
      </c>
      <c r="DQ123" s="47">
        <v>7.0192599999999994E-2</v>
      </c>
      <c r="DR123" s="47">
        <v>2.8380000000000001E-4</v>
      </c>
      <c r="DU123" s="82">
        <v>5.1966542751003821</v>
      </c>
      <c r="DV123" s="82">
        <v>3.1345132089840995</v>
      </c>
      <c r="DW123" s="47">
        <v>0.24752125918194681</v>
      </c>
    </row>
    <row r="124" spans="1:127">
      <c r="A124" s="33" t="s">
        <v>416</v>
      </c>
      <c r="B124" s="78" t="s">
        <v>443</v>
      </c>
      <c r="C124" s="79" t="s">
        <v>264</v>
      </c>
      <c r="D124" s="80">
        <v>41166</v>
      </c>
      <c r="E124" s="80" t="s">
        <v>265</v>
      </c>
      <c r="F124" s="35" t="s">
        <v>444</v>
      </c>
      <c r="G124" s="58" t="s">
        <v>423</v>
      </c>
      <c r="H124" s="33">
        <v>7.62</v>
      </c>
      <c r="I124" s="33" t="s">
        <v>316</v>
      </c>
      <c r="J124" s="33" t="s">
        <v>294</v>
      </c>
      <c r="K124" s="36">
        <v>7910564.6225260999</v>
      </c>
      <c r="L124" s="36">
        <v>585935.19932858797</v>
      </c>
      <c r="M124" s="37">
        <v>71.2821</v>
      </c>
      <c r="N124" s="37">
        <v>-156.600146</v>
      </c>
      <c r="Q124" s="79">
        <v>1.66</v>
      </c>
      <c r="S124" s="50">
        <v>34.81</v>
      </c>
      <c r="U124" s="50">
        <v>4.2690000000000001</v>
      </c>
      <c r="V124" s="50">
        <v>5.54</v>
      </c>
      <c r="W124" s="50">
        <v>74.8</v>
      </c>
      <c r="X124" s="50">
        <v>10.36</v>
      </c>
      <c r="Y124" s="50">
        <v>381.1</v>
      </c>
      <c r="AB124" s="47">
        <v>4.9696900000000002E-2</v>
      </c>
      <c r="AC124" s="51">
        <v>9.5740000000000007E-4</v>
      </c>
      <c r="AD124" s="53">
        <v>1.6603000000000002E-3</v>
      </c>
      <c r="AE124" s="53">
        <v>1.3860000000000001E-4</v>
      </c>
      <c r="AF124" s="51">
        <v>1.9074600000000001E-2</v>
      </c>
      <c r="AG124" s="51">
        <v>7.47E-5</v>
      </c>
      <c r="AH124" s="79" t="s">
        <v>336</v>
      </c>
      <c r="AI124" s="79"/>
      <c r="AL124" s="51">
        <v>0.18224150650000001</v>
      </c>
      <c r="AM124" s="54">
        <v>8.0417296330000001E-4</v>
      </c>
      <c r="AN124" s="79" t="s">
        <v>317</v>
      </c>
      <c r="AP124" s="50">
        <v>19.313545139999999</v>
      </c>
      <c r="AQ124" s="47">
        <v>5.4678925250000003E-2</v>
      </c>
      <c r="AR124" s="54" t="s">
        <v>336</v>
      </c>
      <c r="AV124" s="47">
        <v>92.964913561203147</v>
      </c>
      <c r="AX124" s="53">
        <v>6.2839000000000002E-3</v>
      </c>
      <c r="AY124" s="56">
        <v>4.1199999999999999E-5</v>
      </c>
      <c r="AZ124" s="53">
        <v>1.3315999999999998E-3</v>
      </c>
      <c r="BA124" s="56">
        <v>3.5200000000000002E-5</v>
      </c>
      <c r="BB124" s="53" t="s">
        <v>336</v>
      </c>
      <c r="BD124" s="51">
        <v>5.9301000000000006E-3</v>
      </c>
      <c r="BE124" s="54">
        <v>6.759999999999999E-5</v>
      </c>
      <c r="BJ124" s="50">
        <v>12.619055100000001</v>
      </c>
      <c r="BK124" s="53">
        <v>0.1127868185</v>
      </c>
      <c r="BL124" s="51" t="s">
        <v>317</v>
      </c>
      <c r="BP124" s="51">
        <v>0.33477614779999998</v>
      </c>
      <c r="BQ124" s="51">
        <v>1.0907245650000001E-3</v>
      </c>
      <c r="BT124" s="51">
        <v>6.2649999999999997E-3</v>
      </c>
      <c r="BU124" s="54">
        <v>1.394E-4</v>
      </c>
      <c r="BV124" s="50">
        <v>10.67541321</v>
      </c>
      <c r="BW124" s="47">
        <v>5.8997233640000001E-2</v>
      </c>
      <c r="BX124" s="54">
        <v>0.21306450000000002</v>
      </c>
      <c r="BY124" s="54">
        <v>1.5410999999999999E-3</v>
      </c>
      <c r="BZ124" s="54" t="s">
        <v>336</v>
      </c>
      <c r="CB124" s="50">
        <v>44.623089540000002</v>
      </c>
      <c r="CC124" s="50">
        <v>0.21125009180000001</v>
      </c>
      <c r="CF124" s="51">
        <v>6.2493000000000002E-3</v>
      </c>
      <c r="CG124" s="51">
        <v>3.3500000000000001E-5</v>
      </c>
      <c r="CH124" s="47" t="s">
        <v>317</v>
      </c>
      <c r="CJ124" s="81" t="s">
        <v>419</v>
      </c>
      <c r="CK124" s="79" t="s">
        <v>317</v>
      </c>
      <c r="CL124" s="51" t="s">
        <v>304</v>
      </c>
      <c r="CM124" s="47" t="s">
        <v>317</v>
      </c>
      <c r="CO124" s="53" t="s">
        <v>336</v>
      </c>
      <c r="CQ124" s="54" t="s">
        <v>336</v>
      </c>
      <c r="CS124" s="53">
        <v>1.3948000000000001E-3</v>
      </c>
      <c r="CT124" s="54">
        <v>2.9339999999999998E-4</v>
      </c>
      <c r="CU124" s="47">
        <v>3.5826591149999998</v>
      </c>
      <c r="CV124" s="51">
        <v>1.8263207739999999E-2</v>
      </c>
      <c r="CW124" s="47">
        <f t="shared" si="1"/>
        <v>7.6668905060999997</v>
      </c>
      <c r="CX124" s="51">
        <f t="shared" si="1"/>
        <v>3.90832645636E-2</v>
      </c>
      <c r="CY124" s="53" t="s">
        <v>336</v>
      </c>
      <c r="DA124" s="47">
        <v>0.13414516256977482</v>
      </c>
      <c r="DC124" s="47">
        <v>5.2793599999999996E-2</v>
      </c>
      <c r="DD124" s="54">
        <v>4.4790000000000005E-4</v>
      </c>
      <c r="DE124" s="57">
        <v>8.8326516510000008E-3</v>
      </c>
      <c r="DF124" s="57">
        <v>2.8177580780000002E-4</v>
      </c>
      <c r="DG124" s="54" t="s">
        <v>336</v>
      </c>
      <c r="DI124" s="54" t="s">
        <v>336</v>
      </c>
      <c r="DK124" s="54" t="s">
        <v>375</v>
      </c>
      <c r="DM124" s="54" t="s">
        <v>336</v>
      </c>
      <c r="DQ124" s="47">
        <v>4.77676E-2</v>
      </c>
      <c r="DR124" s="47">
        <v>1.3989999999999999E-4</v>
      </c>
      <c r="DU124" s="82">
        <v>4.4859303989723962</v>
      </c>
      <c r="DV124" s="82">
        <v>2.632398439061221</v>
      </c>
      <c r="DW124" s="47">
        <v>0.26038863925583955</v>
      </c>
    </row>
    <row r="125" spans="1:127">
      <c r="A125" s="33" t="s">
        <v>416</v>
      </c>
      <c r="B125" s="78" t="s">
        <v>445</v>
      </c>
      <c r="C125" s="79" t="s">
        <v>267</v>
      </c>
      <c r="D125" s="80">
        <v>41166</v>
      </c>
      <c r="E125" s="80" t="s">
        <v>265</v>
      </c>
      <c r="F125" s="35" t="s">
        <v>266</v>
      </c>
      <c r="G125" s="35" t="s">
        <v>54</v>
      </c>
      <c r="H125" s="33">
        <v>0</v>
      </c>
      <c r="I125" s="79" t="s">
        <v>267</v>
      </c>
      <c r="J125" s="33" t="s">
        <v>294</v>
      </c>
      <c r="K125" s="36">
        <v>7910572.6804030798</v>
      </c>
      <c r="L125" s="36">
        <v>585921.65152588801</v>
      </c>
      <c r="M125" s="37">
        <v>71.282177000000004</v>
      </c>
      <c r="N125" s="37">
        <v>-156.600515</v>
      </c>
      <c r="Q125" s="79">
        <v>2.25</v>
      </c>
      <c r="R125" s="50">
        <v>21.933</v>
      </c>
      <c r="S125" s="50">
        <v>16.45</v>
      </c>
      <c r="U125" s="50">
        <v>5.1029999999999998</v>
      </c>
      <c r="V125" s="50">
        <v>5.03</v>
      </c>
      <c r="W125" s="50">
        <v>47.9</v>
      </c>
      <c r="X125" s="50">
        <v>6.55</v>
      </c>
      <c r="Y125" s="50">
        <v>280.60000000000002</v>
      </c>
      <c r="AB125" s="47">
        <v>2.44318E-2</v>
      </c>
      <c r="AC125" s="51">
        <v>1.9E-6</v>
      </c>
      <c r="AD125" s="53">
        <v>9.4859999999999996E-4</v>
      </c>
      <c r="AE125" s="53">
        <v>3.2199999999999997E-5</v>
      </c>
      <c r="AF125" s="51">
        <v>1.32044E-2</v>
      </c>
      <c r="AG125" s="51">
        <v>2.4199999999999999E-5</v>
      </c>
      <c r="AH125" s="79" t="s">
        <v>336</v>
      </c>
      <c r="AI125" s="79"/>
      <c r="AL125" s="51">
        <v>6.2861621310000004E-2</v>
      </c>
      <c r="AM125" s="54">
        <v>4.7933592560000002E-4</v>
      </c>
      <c r="AN125" s="79" t="s">
        <v>317</v>
      </c>
      <c r="AP125" s="50">
        <v>5.3766852480000003</v>
      </c>
      <c r="AQ125" s="47">
        <v>2.678582421E-2</v>
      </c>
      <c r="AR125" s="54" t="s">
        <v>336</v>
      </c>
      <c r="AV125" s="47">
        <v>78.321383775211643</v>
      </c>
      <c r="AX125" s="53">
        <v>2.6911000000000001E-3</v>
      </c>
      <c r="AY125" s="56">
        <v>1.9400000000000001E-5</v>
      </c>
      <c r="AZ125" s="53" t="s">
        <v>336</v>
      </c>
      <c r="BB125" s="53" t="s">
        <v>336</v>
      </c>
      <c r="BD125" s="51">
        <v>2.1389999999999998E-3</v>
      </c>
      <c r="BE125" s="54">
        <v>6.9200000000000002E-5</v>
      </c>
      <c r="BJ125" s="50">
        <v>0.73937064900000005</v>
      </c>
      <c r="BK125" s="53">
        <v>1.7170046319999999E-3</v>
      </c>
      <c r="BL125" s="51" t="s">
        <v>317</v>
      </c>
      <c r="BP125" s="51">
        <v>0.2051288553</v>
      </c>
      <c r="BQ125" s="51">
        <v>1.303805954E-3</v>
      </c>
      <c r="BT125" s="51">
        <v>5.3239999999999997E-3</v>
      </c>
      <c r="BU125" s="54">
        <v>5.4299999999999998E-5</v>
      </c>
      <c r="BV125" s="50">
        <v>7.0779400499999996</v>
      </c>
      <c r="BW125" s="47">
        <v>1.033931661E-2</v>
      </c>
      <c r="BX125" s="54">
        <v>7.3565099999999994E-2</v>
      </c>
      <c r="BY125" s="54">
        <v>3.2500000000000004E-5</v>
      </c>
      <c r="BZ125" s="54" t="s">
        <v>336</v>
      </c>
      <c r="CB125" s="50">
        <v>21.13205833</v>
      </c>
      <c r="CC125" s="50">
        <v>0.11914924960000001</v>
      </c>
      <c r="CF125" s="51">
        <v>3.0741000000000002E-3</v>
      </c>
      <c r="CG125" s="51">
        <v>2.9600000000000001E-5</v>
      </c>
      <c r="CH125" s="47" t="s">
        <v>317</v>
      </c>
      <c r="CJ125" s="81" t="s">
        <v>419</v>
      </c>
      <c r="CK125" s="79" t="s">
        <v>317</v>
      </c>
      <c r="CL125" s="51" t="s">
        <v>304</v>
      </c>
      <c r="CM125" s="47" t="s">
        <v>317</v>
      </c>
      <c r="CO125" s="53" t="s">
        <v>336</v>
      </c>
      <c r="CQ125" s="54" t="s">
        <v>336</v>
      </c>
      <c r="CS125" s="53">
        <v>1.0170999999999999E-3</v>
      </c>
      <c r="CT125" s="54">
        <v>2.2200000000000001E-5</v>
      </c>
      <c r="CU125" s="47">
        <v>0.78453391939999995</v>
      </c>
      <c r="CV125" s="51">
        <v>1.2957365220000001E-3</v>
      </c>
      <c r="CW125" s="47">
        <f t="shared" si="1"/>
        <v>1.678902587516</v>
      </c>
      <c r="CX125" s="51">
        <f t="shared" si="1"/>
        <v>2.7728761570800006E-3</v>
      </c>
      <c r="CY125" s="53" t="s">
        <v>336</v>
      </c>
      <c r="DA125" s="47">
        <v>0.21930138153244194</v>
      </c>
      <c r="DC125" s="47">
        <v>3.3449699999999999E-2</v>
      </c>
      <c r="DD125" s="54">
        <v>1.1690000000000001E-4</v>
      </c>
      <c r="DE125" s="57" t="s">
        <v>307</v>
      </c>
      <c r="DG125" s="54" t="s">
        <v>336</v>
      </c>
      <c r="DI125" s="54" t="s">
        <v>336</v>
      </c>
      <c r="DK125" s="54" t="s">
        <v>375</v>
      </c>
      <c r="DM125" s="54" t="s">
        <v>336</v>
      </c>
      <c r="DQ125" s="47">
        <v>3.7976100000000006E-2</v>
      </c>
      <c r="DR125" s="47">
        <v>1.2009999999999999E-4</v>
      </c>
      <c r="DU125" s="82">
        <v>1.8228449551303745</v>
      </c>
      <c r="DV125" s="82">
        <v>4.3307127998039991</v>
      </c>
      <c r="DW125" s="47">
        <v>0.40754762440681302</v>
      </c>
    </row>
    <row r="126" spans="1:127">
      <c r="A126" s="33" t="s">
        <v>416</v>
      </c>
      <c r="B126" s="78" t="s">
        <v>446</v>
      </c>
      <c r="C126" s="79" t="s">
        <v>264</v>
      </c>
      <c r="D126" s="80">
        <v>41166</v>
      </c>
      <c r="E126" s="80" t="s">
        <v>265</v>
      </c>
      <c r="F126" s="35" t="s">
        <v>266</v>
      </c>
      <c r="G126" s="35" t="s">
        <v>54</v>
      </c>
      <c r="H126" s="33">
        <v>7.62</v>
      </c>
      <c r="I126" s="33" t="s">
        <v>316</v>
      </c>
      <c r="J126" s="33" t="s">
        <v>294</v>
      </c>
      <c r="K126" s="36">
        <v>7910571.7023358596</v>
      </c>
      <c r="L126" s="36">
        <v>585930.75992234901</v>
      </c>
      <c r="M126" s="37">
        <v>71.282165000000006</v>
      </c>
      <c r="N126" s="37">
        <v>-156.60026199999999</v>
      </c>
      <c r="Q126" s="79">
        <v>1.91</v>
      </c>
      <c r="R126" s="50">
        <v>67.81</v>
      </c>
      <c r="S126" s="50">
        <v>71.89</v>
      </c>
      <c r="U126" s="50">
        <v>5.6260000000000003</v>
      </c>
      <c r="V126" s="50">
        <v>5.8</v>
      </c>
      <c r="W126" s="50">
        <v>7.6</v>
      </c>
      <c r="X126" s="50">
        <v>1.1100000000000001</v>
      </c>
      <c r="Y126" s="50">
        <v>536.5</v>
      </c>
      <c r="AB126" s="47">
        <v>0.1240279</v>
      </c>
      <c r="AC126" s="51">
        <v>1.9011E-3</v>
      </c>
      <c r="AD126" s="53">
        <v>7.4504000000000003E-3</v>
      </c>
      <c r="AE126" s="53">
        <v>9.3700000000000001E-5</v>
      </c>
      <c r="AF126" s="51">
        <v>4.2261E-2</v>
      </c>
      <c r="AG126" s="51">
        <v>6.7899999999999997E-5</v>
      </c>
      <c r="AH126" s="79" t="s">
        <v>336</v>
      </c>
      <c r="AI126" s="79"/>
      <c r="AL126" s="51">
        <v>5.3795870029999998E-2</v>
      </c>
      <c r="AM126" s="54">
        <v>4.1602383919999998E-4</v>
      </c>
      <c r="AN126" s="79" t="s">
        <v>317</v>
      </c>
      <c r="AP126" s="50">
        <v>13.007871659999999</v>
      </c>
      <c r="AQ126" s="47">
        <v>2.3947755689999999E-2</v>
      </c>
      <c r="AR126" s="54" t="s">
        <v>336</v>
      </c>
      <c r="AV126" s="47">
        <v>114.68559318263954</v>
      </c>
      <c r="AX126" s="53">
        <v>7.2529999999999999E-3</v>
      </c>
      <c r="AY126" s="56">
        <v>3.2500000000000004E-5</v>
      </c>
      <c r="AZ126" s="53">
        <v>2.8012000000000002E-3</v>
      </c>
      <c r="BA126" s="56">
        <v>1.1199999999999999E-5</v>
      </c>
      <c r="BB126" s="53" t="s">
        <v>336</v>
      </c>
      <c r="BD126" s="51">
        <v>4.0634E-3</v>
      </c>
      <c r="BE126" s="54">
        <v>1.349E-4</v>
      </c>
      <c r="BJ126" s="50">
        <v>39.709614209999998</v>
      </c>
      <c r="BK126" s="53">
        <v>0.19630374419999999</v>
      </c>
      <c r="BL126" s="51" t="s">
        <v>317</v>
      </c>
      <c r="BP126" s="51">
        <v>6.5878160830000004E-2</v>
      </c>
      <c r="BQ126" s="51">
        <v>1.0174685490000001E-3</v>
      </c>
      <c r="BT126" s="51">
        <v>7.5515999999999995E-3</v>
      </c>
      <c r="BU126" s="54">
        <v>2.5670000000000001E-4</v>
      </c>
      <c r="BV126" s="50">
        <v>13.27128864</v>
      </c>
      <c r="BW126" s="47">
        <v>9.7606906260000001E-2</v>
      </c>
      <c r="BX126" s="54">
        <v>7.9262200000000005E-2</v>
      </c>
      <c r="BY126" s="54">
        <v>2.4870000000000003E-4</v>
      </c>
      <c r="BZ126" s="54" t="s">
        <v>336</v>
      </c>
      <c r="CB126" s="50">
        <v>30.65574535</v>
      </c>
      <c r="CC126" s="50">
        <v>0.15376415500000001</v>
      </c>
      <c r="CF126" s="51">
        <v>1.1455099999999999E-2</v>
      </c>
      <c r="CG126" s="51">
        <v>4.8000000000000001E-5</v>
      </c>
      <c r="CH126" s="47" t="s">
        <v>317</v>
      </c>
      <c r="CJ126" s="81" t="s">
        <v>419</v>
      </c>
      <c r="CK126" s="79" t="s">
        <v>317</v>
      </c>
      <c r="CL126" s="51" t="s">
        <v>304</v>
      </c>
      <c r="CM126" s="47" t="s">
        <v>317</v>
      </c>
      <c r="CO126" s="53" t="s">
        <v>336</v>
      </c>
      <c r="CQ126" s="54" t="s">
        <v>336</v>
      </c>
      <c r="CS126" s="53">
        <v>1.6114E-3</v>
      </c>
      <c r="CT126" s="54">
        <v>8.4000000000000009E-5</v>
      </c>
      <c r="CU126" s="47">
        <v>2.850060375</v>
      </c>
      <c r="CV126" s="51">
        <v>5.9960853059999996E-3</v>
      </c>
      <c r="CW126" s="47">
        <f t="shared" si="1"/>
        <v>6.0991292025000003</v>
      </c>
      <c r="CX126" s="51">
        <f t="shared" si="1"/>
        <v>1.2831622554839999E-2</v>
      </c>
      <c r="CY126" s="53" t="s">
        <v>336</v>
      </c>
      <c r="DA126" s="47">
        <v>9.1305480662503352E-2</v>
      </c>
      <c r="DC126" s="47">
        <v>9.3718700000000002E-2</v>
      </c>
      <c r="DD126" s="54">
        <v>5.6459999999999995E-4</v>
      </c>
      <c r="DE126" s="57">
        <v>1.1909604099999999E-3</v>
      </c>
      <c r="DF126" s="57">
        <v>2.9825350299999999E-5</v>
      </c>
      <c r="DG126" s="54" t="s">
        <v>336</v>
      </c>
      <c r="DI126" s="54" t="s">
        <v>336</v>
      </c>
      <c r="DK126" s="54" t="s">
        <v>375</v>
      </c>
      <c r="DM126" s="54">
        <v>1.1952E-3</v>
      </c>
      <c r="DN126" s="54">
        <v>2.2000000000000001E-6</v>
      </c>
      <c r="DQ126" s="47">
        <v>3.6294800000000002E-2</v>
      </c>
      <c r="DR126" s="47">
        <v>3.68E-5</v>
      </c>
      <c r="DU126" s="82">
        <v>5.2293471860140519</v>
      </c>
      <c r="DV126" s="82">
        <v>3.4818757640872495</v>
      </c>
      <c r="DW126" s="47">
        <v>0.20060001126552285</v>
      </c>
    </row>
    <row r="127" spans="1:127">
      <c r="A127" s="33" t="s">
        <v>416</v>
      </c>
      <c r="B127" s="78" t="s">
        <v>447</v>
      </c>
      <c r="C127" s="79" t="s">
        <v>264</v>
      </c>
      <c r="D127" s="80">
        <v>41166</v>
      </c>
      <c r="E127" s="80" t="s">
        <v>265</v>
      </c>
      <c r="F127" s="35" t="s">
        <v>279</v>
      </c>
      <c r="G127" s="35" t="s">
        <v>46</v>
      </c>
      <c r="H127" s="33">
        <v>7.62</v>
      </c>
      <c r="I127" s="33" t="s">
        <v>316</v>
      </c>
      <c r="J127" s="33" t="s">
        <v>280</v>
      </c>
      <c r="K127" s="36">
        <v>7910232.3770790398</v>
      </c>
      <c r="L127" s="36">
        <v>585880.946261668</v>
      </c>
      <c r="M127" s="37">
        <v>71.279143000000005</v>
      </c>
      <c r="N127" s="37">
        <v>-156.60202699999999</v>
      </c>
      <c r="Q127" s="79">
        <v>3.01</v>
      </c>
      <c r="R127" s="50">
        <v>261.58999999999997</v>
      </c>
      <c r="S127" s="50">
        <v>260</v>
      </c>
      <c r="U127" s="50">
        <v>5.976</v>
      </c>
      <c r="V127" s="50">
        <v>5.5</v>
      </c>
      <c r="W127" s="50">
        <v>17</v>
      </c>
      <c r="X127" s="50">
        <v>2.23</v>
      </c>
      <c r="Y127" s="50">
        <v>441</v>
      </c>
      <c r="AB127" s="47">
        <v>1.2591934</v>
      </c>
      <c r="AC127" s="51">
        <v>6.8610000000000003E-4</v>
      </c>
      <c r="AD127" s="53">
        <v>1.42054E-2</v>
      </c>
      <c r="AE127" s="53">
        <v>5.0000000000000002E-5</v>
      </c>
      <c r="AF127" s="51">
        <v>9.8280499160000007E-2</v>
      </c>
      <c r="AG127" s="51">
        <v>6.1024797929999999E-4</v>
      </c>
      <c r="AH127" s="79" t="s">
        <v>336</v>
      </c>
      <c r="AI127" s="79"/>
      <c r="AL127" s="51">
        <v>6.1776733850000001E-2</v>
      </c>
      <c r="AM127" s="54">
        <v>5.3826079379999995E-4</v>
      </c>
      <c r="AN127" s="79" t="s">
        <v>317</v>
      </c>
      <c r="AP127" s="50">
        <v>22.960500100000001</v>
      </c>
      <c r="AQ127" s="47">
        <v>7.6789447560000001E-2</v>
      </c>
      <c r="AR127" s="54" t="s">
        <v>336</v>
      </c>
      <c r="AV127" s="47">
        <v>61.502336313044388</v>
      </c>
      <c r="AX127" s="53">
        <v>2.26798E-2</v>
      </c>
      <c r="AY127" s="56">
        <v>5.8500000000000006E-5</v>
      </c>
      <c r="AZ127" s="53">
        <v>1.3759499999999999E-2</v>
      </c>
      <c r="BA127" s="56">
        <v>4.4999999999999996E-5</v>
      </c>
      <c r="BB127" s="53" t="s">
        <v>336</v>
      </c>
      <c r="BD127" s="51">
        <v>7.7187000000000002E-3</v>
      </c>
      <c r="BE127" s="54">
        <v>1.149E-4</v>
      </c>
      <c r="BJ127" s="50">
        <v>52.025456230000003</v>
      </c>
      <c r="BK127" s="53">
        <v>0.43256066510000002</v>
      </c>
      <c r="BL127" s="51">
        <v>1.9664772148853052E-2</v>
      </c>
      <c r="BP127" s="51">
        <v>0.17635632039999999</v>
      </c>
      <c r="BQ127" s="51">
        <v>2.378206408E-3</v>
      </c>
      <c r="BT127" s="51">
        <v>1.13423E-2</v>
      </c>
      <c r="BU127" s="54">
        <v>1.6700000000000002E-4</v>
      </c>
      <c r="BV127" s="50">
        <v>15.433149889999999</v>
      </c>
      <c r="BW127" s="47">
        <v>0.1149293835</v>
      </c>
      <c r="BX127" s="54">
        <v>0.20155400000000001</v>
      </c>
      <c r="BY127" s="54">
        <v>6.7820000000000001E-4</v>
      </c>
      <c r="BZ127" s="54" t="s">
        <v>336</v>
      </c>
      <c r="CB127" s="50">
        <v>22.737995510000001</v>
      </c>
      <c r="CC127" s="50">
        <v>0.13872581540000001</v>
      </c>
      <c r="CF127" s="51">
        <v>4.84652E-2</v>
      </c>
      <c r="CG127" s="51">
        <v>2.5480000000000001E-4</v>
      </c>
      <c r="CH127" s="47" t="s">
        <v>317</v>
      </c>
      <c r="CJ127" s="81" t="s">
        <v>419</v>
      </c>
      <c r="CK127" s="79" t="s">
        <v>317</v>
      </c>
      <c r="CL127" s="51" t="s">
        <v>304</v>
      </c>
      <c r="CM127" s="47" t="s">
        <v>317</v>
      </c>
      <c r="CO127" s="53">
        <v>1.0059000000000001E-3</v>
      </c>
      <c r="CP127" s="54">
        <v>4.8999999999999997E-6</v>
      </c>
      <c r="CQ127" s="54" t="s">
        <v>336</v>
      </c>
      <c r="CS127" s="53">
        <v>2.1050000000000001E-3</v>
      </c>
      <c r="CT127" s="54">
        <v>5.9999999999999997E-7</v>
      </c>
      <c r="CU127" s="47">
        <v>6.791460184</v>
      </c>
      <c r="CV127" s="51">
        <v>1.4445211370000001E-2</v>
      </c>
      <c r="CW127" s="47">
        <f t="shared" si="1"/>
        <v>14.533724793760001</v>
      </c>
      <c r="CX127" s="51">
        <f t="shared" si="1"/>
        <v>3.0912752331800002E-2</v>
      </c>
      <c r="CY127" s="53" t="s">
        <v>336</v>
      </c>
      <c r="DA127" s="47">
        <v>0.16955638555386338</v>
      </c>
      <c r="DC127" s="47">
        <v>9.6218637910000002E-2</v>
      </c>
      <c r="DD127" s="54">
        <v>1.1285862949999999E-3</v>
      </c>
      <c r="DE127" s="57">
        <v>3.0304523369999999E-2</v>
      </c>
      <c r="DF127" s="57">
        <v>9.22105379E-5</v>
      </c>
      <c r="DG127" s="54" t="s">
        <v>336</v>
      </c>
      <c r="DI127" s="54">
        <v>1.7053000000000001E-3</v>
      </c>
      <c r="DJ127" s="54">
        <v>4.1999999999999996E-6</v>
      </c>
      <c r="DK127" s="54" t="s">
        <v>375</v>
      </c>
      <c r="DM127" s="54">
        <v>1.9575700000000001E-2</v>
      </c>
      <c r="DN127" s="54">
        <v>1.449E-4</v>
      </c>
      <c r="DQ127" s="47">
        <v>7.4253E-2</v>
      </c>
      <c r="DR127" s="47">
        <v>1.828E-4</v>
      </c>
      <c r="DU127" s="82">
        <v>6.3566579156448624</v>
      </c>
      <c r="DV127" s="82">
        <v>2.4850937474719004</v>
      </c>
      <c r="DW127" s="47">
        <v>0.43787298215161763</v>
      </c>
    </row>
    <row r="128" spans="1:127">
      <c r="A128" s="33" t="s">
        <v>416</v>
      </c>
      <c r="B128" s="78" t="s">
        <v>448</v>
      </c>
      <c r="C128" s="79" t="s">
        <v>267</v>
      </c>
      <c r="D128" s="80">
        <v>41166</v>
      </c>
      <c r="E128" s="80" t="s">
        <v>265</v>
      </c>
      <c r="F128" s="35" t="s">
        <v>279</v>
      </c>
      <c r="G128" s="35" t="s">
        <v>46</v>
      </c>
      <c r="H128" s="33">
        <v>0</v>
      </c>
      <c r="I128" s="79" t="s">
        <v>267</v>
      </c>
      <c r="J128" s="33" t="s">
        <v>280</v>
      </c>
      <c r="K128" s="36">
        <v>7910229.5218277602</v>
      </c>
      <c r="L128" s="36">
        <v>585882.13511674595</v>
      </c>
      <c r="M128" s="37">
        <v>71.279116999999999</v>
      </c>
      <c r="N128" s="37">
        <v>-156.60199700000001</v>
      </c>
      <c r="Q128" s="79">
        <v>2.73</v>
      </c>
      <c r="R128" s="50">
        <v>78.569999999999993</v>
      </c>
      <c r="S128" s="50">
        <v>76.400000000000006</v>
      </c>
      <c r="U128" s="50">
        <v>5.7249999999999996</v>
      </c>
      <c r="V128" s="50">
        <v>5.71</v>
      </c>
      <c r="W128" s="50">
        <v>112.4</v>
      </c>
      <c r="X128" s="50">
        <v>15.18</v>
      </c>
      <c r="Y128" s="50">
        <v>261.10000000000002</v>
      </c>
      <c r="AB128" s="47">
        <v>0.15090530000000002</v>
      </c>
      <c r="AC128" s="51">
        <v>5.7760000000000005E-4</v>
      </c>
      <c r="AD128" s="53">
        <v>1.8563E-3</v>
      </c>
      <c r="AE128" s="53">
        <v>3.3000000000000003E-5</v>
      </c>
      <c r="AF128" s="51">
        <v>1.7638899999999999E-2</v>
      </c>
      <c r="AG128" s="51">
        <v>6.0000000000000002E-6</v>
      </c>
      <c r="AH128" s="79" t="s">
        <v>336</v>
      </c>
      <c r="AI128" s="79"/>
      <c r="AL128" s="51">
        <v>6.5955956309999994E-2</v>
      </c>
      <c r="AM128" s="54">
        <v>6.8438353950000001E-4</v>
      </c>
      <c r="AN128" s="50" t="s">
        <v>317</v>
      </c>
      <c r="AP128" s="50">
        <v>8.7447455840000003</v>
      </c>
      <c r="AQ128" s="47">
        <v>6.14081982E-2</v>
      </c>
      <c r="AR128" s="54" t="s">
        <v>336</v>
      </c>
      <c r="AV128" s="47">
        <v>65.343274800293074</v>
      </c>
      <c r="AX128" s="53">
        <v>5.2351000000000003E-3</v>
      </c>
      <c r="AY128" s="56">
        <v>8.6000000000000007E-6</v>
      </c>
      <c r="AZ128" s="53">
        <v>2.8747999999999998E-3</v>
      </c>
      <c r="BA128" s="56">
        <v>1.73E-5</v>
      </c>
      <c r="BB128" s="53" t="s">
        <v>336</v>
      </c>
      <c r="BD128" s="51">
        <v>4.2779999999999997E-3</v>
      </c>
      <c r="BE128" s="54">
        <v>8.6099999999999992E-5</v>
      </c>
      <c r="BJ128" s="50">
        <v>3.1833672279999998</v>
      </c>
      <c r="BK128" s="53">
        <v>3.357002706E-2</v>
      </c>
      <c r="BL128" s="51">
        <v>1.7418070336262352E-2</v>
      </c>
      <c r="BP128" s="51">
        <v>7.7964429900000007E-2</v>
      </c>
      <c r="BQ128" s="51">
        <v>1.672681519E-3</v>
      </c>
      <c r="BT128" s="51">
        <v>7.9223000000000002E-3</v>
      </c>
      <c r="BU128" s="54">
        <v>1.8149999999999999E-4</v>
      </c>
      <c r="BV128" s="50">
        <v>9.7273613290000007</v>
      </c>
      <c r="BW128" s="47">
        <v>7.3313546590000001E-2</v>
      </c>
      <c r="BX128" s="54">
        <v>0.2224284</v>
      </c>
      <c r="BY128" s="54">
        <v>7.9500000000000008E-5</v>
      </c>
      <c r="BZ128" s="54" t="s">
        <v>336</v>
      </c>
      <c r="CB128" s="50">
        <v>19.847784399999998</v>
      </c>
      <c r="CC128" s="50">
        <v>0.1904327254</v>
      </c>
      <c r="CF128" s="51">
        <v>8.656800000000001E-3</v>
      </c>
      <c r="CG128" s="51">
        <v>1.1E-4</v>
      </c>
      <c r="CH128" s="82" t="s">
        <v>317</v>
      </c>
      <c r="CJ128" s="81" t="s">
        <v>419</v>
      </c>
      <c r="CK128" s="79" t="s">
        <v>317</v>
      </c>
      <c r="CL128" s="47" t="s">
        <v>304</v>
      </c>
      <c r="CM128" s="47" t="s">
        <v>317</v>
      </c>
      <c r="CO128" s="53" t="s">
        <v>336</v>
      </c>
      <c r="CQ128" s="54" t="s">
        <v>336</v>
      </c>
      <c r="CS128" s="53" t="s">
        <v>336</v>
      </c>
      <c r="CU128" s="47">
        <v>1.9177189320000001</v>
      </c>
      <c r="CV128" s="51">
        <v>1.4304690260000001E-2</v>
      </c>
      <c r="CW128" s="47">
        <f t="shared" si="1"/>
        <v>4.1039185144800001</v>
      </c>
      <c r="CX128" s="51">
        <f t="shared" si="1"/>
        <v>3.0612037156400002E-2</v>
      </c>
      <c r="CY128" s="53" t="s">
        <v>336</v>
      </c>
      <c r="DA128" s="47">
        <v>0.64959697225020607</v>
      </c>
      <c r="DC128" s="47">
        <v>4.2392200000000005E-2</v>
      </c>
      <c r="DD128" s="54">
        <v>5.0049999999999997E-4</v>
      </c>
      <c r="DE128" s="57">
        <v>2.3644121909999999E-3</v>
      </c>
      <c r="DF128" s="57">
        <v>6.9996163589999998E-5</v>
      </c>
      <c r="DG128" s="54" t="s">
        <v>336</v>
      </c>
      <c r="DI128" s="54" t="s">
        <v>336</v>
      </c>
      <c r="DK128" s="54" t="s">
        <v>375</v>
      </c>
      <c r="DM128" s="54" t="s">
        <v>336</v>
      </c>
      <c r="DQ128" s="47">
        <v>5.1818500000000003E-2</v>
      </c>
      <c r="DR128" s="47">
        <v>9.0299999999999999E-5</v>
      </c>
      <c r="DU128" s="82">
        <v>2.3018151859399039</v>
      </c>
      <c r="DV128" s="82">
        <v>1.8600240151113694</v>
      </c>
      <c r="DW128" s="47">
        <v>0.10615286883667654</v>
      </c>
    </row>
    <row r="129" spans="1:127">
      <c r="A129" s="33" t="s">
        <v>416</v>
      </c>
      <c r="B129" s="78" t="s">
        <v>449</v>
      </c>
      <c r="C129" s="79" t="s">
        <v>264</v>
      </c>
      <c r="D129" s="80">
        <v>41166</v>
      </c>
      <c r="E129" s="80" t="s">
        <v>265</v>
      </c>
      <c r="F129" s="35" t="s">
        <v>450</v>
      </c>
      <c r="G129" s="58" t="s">
        <v>451</v>
      </c>
      <c r="H129" s="33">
        <v>7.62</v>
      </c>
      <c r="I129" s="33" t="s">
        <v>316</v>
      </c>
      <c r="J129" s="79" t="s">
        <v>452</v>
      </c>
      <c r="K129" s="36">
        <v>7910050.8376722299</v>
      </c>
      <c r="L129" s="36">
        <v>586015.25859206996</v>
      </c>
      <c r="M129" s="37">
        <v>71.277468999999996</v>
      </c>
      <c r="N129" s="37">
        <v>-156.59848199999999</v>
      </c>
      <c r="Q129" s="79">
        <v>1.64</v>
      </c>
      <c r="R129" s="50">
        <v>49.94</v>
      </c>
      <c r="S129" s="50">
        <v>38.44</v>
      </c>
      <c r="U129" s="50">
        <v>5.8179999999999996</v>
      </c>
      <c r="V129" s="50">
        <v>5.52</v>
      </c>
      <c r="W129" s="50">
        <v>37</v>
      </c>
      <c r="X129" s="50">
        <v>2.41</v>
      </c>
      <c r="Y129" s="50">
        <v>5766</v>
      </c>
      <c r="AB129" s="47">
        <v>2.3602399999999999E-2</v>
      </c>
      <c r="AC129" s="51">
        <v>1.3639999999999998E-4</v>
      </c>
      <c r="AD129" s="53">
        <v>2.1803799999999998E-2</v>
      </c>
      <c r="AE129" s="53">
        <v>6.3449999999999997E-4</v>
      </c>
      <c r="AF129" s="51">
        <v>0.93541824090000003</v>
      </c>
      <c r="AG129" s="51">
        <v>1.064933692E-2</v>
      </c>
      <c r="AH129" s="79" t="s">
        <v>336</v>
      </c>
      <c r="AI129" s="79"/>
      <c r="AL129" s="51">
        <v>5.52689185E-2</v>
      </c>
      <c r="AM129" s="54">
        <v>4.180621879E-4</v>
      </c>
      <c r="AN129" s="79" t="s">
        <v>317</v>
      </c>
      <c r="AP129" s="50">
        <v>328.50285960000002</v>
      </c>
      <c r="AQ129" s="47">
        <v>2.3095665699999999</v>
      </c>
      <c r="AR129" s="54" t="s">
        <v>336</v>
      </c>
      <c r="AV129" s="47">
        <v>2308.8446281483207</v>
      </c>
      <c r="AX129" s="53">
        <v>6.727509999999999E-2</v>
      </c>
      <c r="AY129" s="56">
        <v>2.2009999999999998E-4</v>
      </c>
      <c r="AZ129" s="53">
        <v>1.5946000000000001E-3</v>
      </c>
      <c r="BA129" s="56">
        <v>1.3499999999999999E-5</v>
      </c>
      <c r="BB129" s="53" t="s">
        <v>336</v>
      </c>
      <c r="BD129" s="51">
        <v>4.1312600000000005E-2</v>
      </c>
      <c r="BE129" s="54">
        <v>6.5034000000000003E-3</v>
      </c>
      <c r="BJ129" s="50">
        <v>8.8450230080000001</v>
      </c>
      <c r="BK129" s="53">
        <v>8.7381820370000002E-2</v>
      </c>
      <c r="BL129" s="51" t="s">
        <v>317</v>
      </c>
      <c r="BP129" s="51">
        <v>1.107355128</v>
      </c>
      <c r="BQ129" s="51">
        <v>6.6112121960000005E-4</v>
      </c>
      <c r="BT129" s="51">
        <v>1.2706E-2</v>
      </c>
      <c r="BU129" s="54">
        <v>1.3300000000000001E-4</v>
      </c>
      <c r="BV129" s="50">
        <v>206.79485589999999</v>
      </c>
      <c r="BW129" s="47">
        <v>0.97705791630000005</v>
      </c>
      <c r="BX129" s="54">
        <v>9.6786615999999999</v>
      </c>
      <c r="BY129" s="54">
        <v>5.60381E-2</v>
      </c>
      <c r="BZ129" s="54" t="s">
        <v>336</v>
      </c>
      <c r="CB129" s="50">
        <v>517.37011829999994</v>
      </c>
      <c r="CC129" s="50">
        <v>9.5780553239999993</v>
      </c>
      <c r="CF129" s="51">
        <v>7.7618799999999988E-2</v>
      </c>
      <c r="CG129" s="51">
        <v>1.1477E-3</v>
      </c>
      <c r="CH129" s="82" t="s">
        <v>317</v>
      </c>
      <c r="CJ129" s="81" t="s">
        <v>419</v>
      </c>
      <c r="CK129" s="79" t="s">
        <v>317</v>
      </c>
      <c r="CL129" s="47" t="s">
        <v>304</v>
      </c>
      <c r="CM129" s="47" t="s">
        <v>317</v>
      </c>
      <c r="CO129" s="53">
        <v>1.1976999999999999E-3</v>
      </c>
      <c r="CP129" s="54">
        <v>1.15E-5</v>
      </c>
      <c r="CQ129" s="54" t="s">
        <v>336</v>
      </c>
      <c r="CS129" s="53">
        <v>7.0287499999999989E-2</v>
      </c>
      <c r="CT129" s="54">
        <v>5.4220000000000006E-4</v>
      </c>
      <c r="CU129" s="47">
        <v>3.0225257019999998</v>
      </c>
      <c r="CV129" s="51">
        <v>1.867862998E-2</v>
      </c>
      <c r="CW129" s="47">
        <f t="shared" si="1"/>
        <v>6.4682050022800004</v>
      </c>
      <c r="CX129" s="51">
        <f t="shared" si="1"/>
        <v>3.9972268157200001E-2</v>
      </c>
      <c r="CY129" s="53" t="s">
        <v>336</v>
      </c>
      <c r="DA129" s="47">
        <v>29.259143874536786</v>
      </c>
      <c r="DC129" s="47">
        <v>0.94311966729999996</v>
      </c>
      <c r="DD129" s="54">
        <v>8.5277430179999999E-3</v>
      </c>
      <c r="DE129" s="57" t="s">
        <v>307</v>
      </c>
      <c r="DG129" s="54" t="s">
        <v>336</v>
      </c>
      <c r="DI129" s="54" t="s">
        <v>336</v>
      </c>
      <c r="DK129" s="54" t="s">
        <v>375</v>
      </c>
      <c r="DM129" s="54" t="s">
        <v>336</v>
      </c>
      <c r="DQ129" s="47">
        <v>0.1178891</v>
      </c>
      <c r="DR129" s="47">
        <v>2.351E-4</v>
      </c>
      <c r="DU129" s="82">
        <v>56.620876228677062</v>
      </c>
      <c r="DV129" s="82">
        <v>65.726736490164313</v>
      </c>
      <c r="DW129" s="47">
        <v>7.4426137618335095E-2</v>
      </c>
    </row>
    <row r="130" spans="1:127">
      <c r="A130" s="33" t="s">
        <v>416</v>
      </c>
      <c r="B130" s="78" t="s">
        <v>453</v>
      </c>
      <c r="C130" s="79" t="s">
        <v>267</v>
      </c>
      <c r="D130" s="80">
        <v>41166</v>
      </c>
      <c r="E130" s="80" t="s">
        <v>265</v>
      </c>
      <c r="F130" s="35" t="s">
        <v>450</v>
      </c>
      <c r="G130" s="58" t="s">
        <v>451</v>
      </c>
      <c r="H130" s="33">
        <v>0</v>
      </c>
      <c r="I130" s="79" t="s">
        <v>267</v>
      </c>
      <c r="J130" s="79" t="s">
        <v>452</v>
      </c>
      <c r="K130" s="36">
        <v>7910049.8544821199</v>
      </c>
      <c r="L130" s="36">
        <v>586015.79964037903</v>
      </c>
      <c r="M130" s="37">
        <v>71.277460000000005</v>
      </c>
      <c r="N130" s="37">
        <v>-156.598468</v>
      </c>
      <c r="O130" s="50" t="s">
        <v>424</v>
      </c>
      <c r="Q130" s="79" t="s">
        <v>424</v>
      </c>
      <c r="R130" s="50">
        <v>34.979999999999997</v>
      </c>
      <c r="S130" s="50">
        <v>29.94</v>
      </c>
      <c r="U130" s="50">
        <v>6.1429999999999998</v>
      </c>
      <c r="V130" s="50" t="s">
        <v>424</v>
      </c>
      <c r="W130" s="50" t="s">
        <v>424</v>
      </c>
      <c r="Y130" s="50" t="s">
        <v>424</v>
      </c>
      <c r="AB130" s="47">
        <v>6.2844399999999995E-2</v>
      </c>
      <c r="AC130" s="51">
        <v>6.6819999999999998E-4</v>
      </c>
      <c r="AD130" s="53">
        <v>9.207100000000001E-3</v>
      </c>
      <c r="AE130" s="53">
        <v>1.3869999999999998E-4</v>
      </c>
      <c r="AF130" s="51">
        <v>0.60981806199999999</v>
      </c>
      <c r="AG130" s="51">
        <v>1.459669051E-3</v>
      </c>
      <c r="AH130" s="79" t="s">
        <v>336</v>
      </c>
      <c r="AI130" s="79"/>
      <c r="AL130" s="51">
        <v>7.2455140360000003E-2</v>
      </c>
      <c r="AM130" s="54">
        <v>1.482161332E-4</v>
      </c>
      <c r="AN130" s="50" t="s">
        <v>317</v>
      </c>
      <c r="AP130" s="50">
        <v>110.0834559</v>
      </c>
      <c r="AQ130" s="47">
        <v>0.2057490427</v>
      </c>
      <c r="AR130" s="54" t="s">
        <v>336</v>
      </c>
      <c r="AV130" s="47">
        <v>898.6</v>
      </c>
      <c r="AX130" s="53">
        <v>8.7938799999999998E-2</v>
      </c>
      <c r="AY130" s="56">
        <v>7.4099999999999999E-5</v>
      </c>
      <c r="AZ130" s="53">
        <v>1.4595000000000001E-3</v>
      </c>
      <c r="BA130" s="56">
        <v>2.2700000000000003E-5</v>
      </c>
      <c r="BB130" s="53" t="s">
        <v>336</v>
      </c>
      <c r="BD130" s="51">
        <v>2.9033200000000002E-2</v>
      </c>
      <c r="BE130" s="54">
        <v>8.7569999999999998E-4</v>
      </c>
      <c r="BJ130" s="50">
        <v>0.12896036929999999</v>
      </c>
      <c r="BK130" s="53">
        <v>2.3551101639999999E-3</v>
      </c>
      <c r="BL130" s="51" t="s">
        <v>317</v>
      </c>
      <c r="BP130" s="51">
        <v>0.28615987949999999</v>
      </c>
      <c r="BQ130" s="51">
        <v>1.5558286639999999E-3</v>
      </c>
      <c r="BT130" s="51">
        <v>5.5853999999999999E-3</v>
      </c>
      <c r="BU130" s="54">
        <v>8.81E-5</v>
      </c>
      <c r="BV130" s="50">
        <v>83.437780689999997</v>
      </c>
      <c r="BW130" s="47">
        <v>8.8934528149999997E-2</v>
      </c>
      <c r="BX130" s="54">
        <v>17.1303579</v>
      </c>
      <c r="BY130" s="54">
        <v>0.30627260000000001</v>
      </c>
      <c r="BZ130" s="54" t="s">
        <v>336</v>
      </c>
      <c r="CB130" s="50">
        <v>222.54451599999999</v>
      </c>
      <c r="CC130" s="50">
        <v>1.0194938060000001</v>
      </c>
      <c r="CF130" s="51">
        <v>4.0509900000000001E-2</v>
      </c>
      <c r="CG130" s="51">
        <v>7.290000000000001E-5</v>
      </c>
      <c r="CH130" s="82" t="s">
        <v>317</v>
      </c>
      <c r="CJ130" s="81" t="s">
        <v>419</v>
      </c>
      <c r="CK130" s="79" t="s">
        <v>317</v>
      </c>
      <c r="CL130" s="47" t="s">
        <v>304</v>
      </c>
      <c r="CM130" s="47" t="s">
        <v>317</v>
      </c>
      <c r="CO130" s="53" t="s">
        <v>336</v>
      </c>
      <c r="CQ130" s="54" t="s">
        <v>336</v>
      </c>
      <c r="CS130" s="53">
        <v>2.4378799999999999E-2</v>
      </c>
      <c r="CT130" s="54">
        <v>4.439E-4</v>
      </c>
      <c r="CU130" s="47">
        <v>1.280373972</v>
      </c>
      <c r="CV130" s="51">
        <v>6.9172821559999997E-3</v>
      </c>
      <c r="CW130" s="47">
        <f t="shared" si="1"/>
        <v>2.7400003000800002</v>
      </c>
      <c r="CX130" s="51">
        <f t="shared" si="1"/>
        <v>1.4802983813839999E-2</v>
      </c>
      <c r="CY130" s="53" t="s">
        <v>336</v>
      </c>
      <c r="DA130" s="47">
        <v>10.576231890526101</v>
      </c>
      <c r="DC130" s="47">
        <v>0.37325686749999998</v>
      </c>
      <c r="DD130" s="54">
        <v>9.5092346599999998E-4</v>
      </c>
      <c r="DE130" s="57" t="s">
        <v>307</v>
      </c>
      <c r="DG130" s="54" t="s">
        <v>336</v>
      </c>
      <c r="DI130" s="54" t="s">
        <v>336</v>
      </c>
      <c r="DK130" s="54" t="s">
        <v>375</v>
      </c>
      <c r="DM130" s="54" t="s">
        <v>336</v>
      </c>
      <c r="DQ130" s="47">
        <v>0.13040790000000002</v>
      </c>
      <c r="DR130" s="47">
        <v>1.4430000000000001E-4</v>
      </c>
      <c r="DU130" s="82">
        <v>22.676770932901277</v>
      </c>
      <c r="DV130" s="82">
        <v>25.813403650510502</v>
      </c>
      <c r="DW130" s="47">
        <v>6.4685943999101395E-2</v>
      </c>
    </row>
    <row r="131" spans="1:127">
      <c r="A131" s="33" t="s">
        <v>416</v>
      </c>
      <c r="B131" s="78" t="s">
        <v>454</v>
      </c>
      <c r="C131" s="79" t="s">
        <v>267</v>
      </c>
      <c r="D131" s="80">
        <v>41127</v>
      </c>
      <c r="E131" s="80" t="s">
        <v>418</v>
      </c>
      <c r="F131" s="35" t="s">
        <v>450</v>
      </c>
      <c r="G131" s="58" t="s">
        <v>455</v>
      </c>
      <c r="H131" s="33">
        <v>0</v>
      </c>
      <c r="I131" s="79" t="s">
        <v>267</v>
      </c>
      <c r="J131" s="87" t="s">
        <v>456</v>
      </c>
      <c r="K131" s="36">
        <v>7911005.9059549998</v>
      </c>
      <c r="L131" s="36">
        <v>587255.15938465204</v>
      </c>
      <c r="M131" s="37">
        <v>71.285579999999996</v>
      </c>
      <c r="N131" s="37">
        <v>-156.56282999999999</v>
      </c>
      <c r="O131" s="50" t="s">
        <v>424</v>
      </c>
      <c r="Q131" s="79" t="s">
        <v>424</v>
      </c>
      <c r="R131" s="50">
        <v>3.6389999999999998</v>
      </c>
      <c r="S131" s="50">
        <v>2.754</v>
      </c>
      <c r="U131" s="50">
        <v>7.5810000000000004</v>
      </c>
      <c r="V131" s="50" t="s">
        <v>424</v>
      </c>
      <c r="AB131" s="47">
        <v>3.0942999999999999E-3</v>
      </c>
      <c r="AC131" s="51">
        <v>3.18E-5</v>
      </c>
      <c r="AD131" s="53">
        <v>0.1472089</v>
      </c>
      <c r="AE131" s="53">
        <v>4.3980000000000001E-4</v>
      </c>
      <c r="AF131" s="51">
        <v>1.7415112480000002E-2</v>
      </c>
      <c r="AG131" s="51">
        <v>1.6073901430000001E-4</v>
      </c>
      <c r="AH131" s="79" t="s">
        <v>336</v>
      </c>
      <c r="AI131" s="79"/>
      <c r="AL131" s="51">
        <v>0.74547321230000008</v>
      </c>
      <c r="AM131" s="54">
        <v>3.1129243609999998E-3</v>
      </c>
      <c r="AN131" s="50" t="s">
        <v>317</v>
      </c>
      <c r="AP131" s="50">
        <v>74.198848720000001</v>
      </c>
      <c r="AQ131" s="47">
        <v>0.7217534229</v>
      </c>
      <c r="AR131" s="54" t="s">
        <v>336</v>
      </c>
      <c r="AV131" s="88">
        <v>5282.6003391227005</v>
      </c>
      <c r="AX131" s="53">
        <v>6.143E-3</v>
      </c>
      <c r="AY131" s="56">
        <v>2.3780000000000001E-4</v>
      </c>
      <c r="AZ131" s="53">
        <v>7.2453999999999999E-3</v>
      </c>
      <c r="BA131" s="56">
        <v>1.2830999999999999E-3</v>
      </c>
      <c r="BB131" s="53" t="s">
        <v>336</v>
      </c>
      <c r="BD131" s="79"/>
      <c r="BJ131" s="50" t="s">
        <v>317</v>
      </c>
      <c r="BL131" s="51" t="s">
        <v>317</v>
      </c>
      <c r="BP131" s="51">
        <v>73.818213920000005</v>
      </c>
      <c r="BQ131" s="51">
        <v>0.41522642929999998</v>
      </c>
      <c r="BT131" s="51">
        <v>0.1336328</v>
      </c>
      <c r="BU131" s="54">
        <v>1.1938300000000001E-2</v>
      </c>
      <c r="BV131" s="50">
        <v>231.62858010000002</v>
      </c>
      <c r="BW131" s="47">
        <v>4.3916531770000002</v>
      </c>
      <c r="BX131" s="54">
        <v>2.17532E-2</v>
      </c>
      <c r="BY131" s="54">
        <v>2.363E-4</v>
      </c>
      <c r="BZ131" s="54" t="s">
        <v>336</v>
      </c>
      <c r="CB131" s="50">
        <v>2673.155491</v>
      </c>
      <c r="CC131" s="50">
        <v>11.259034059999999</v>
      </c>
      <c r="CF131" s="51">
        <v>5.6710299999999998E-2</v>
      </c>
      <c r="CG131" s="51">
        <v>1.2057999999999999E-3</v>
      </c>
      <c r="CH131" s="82" t="s">
        <v>317</v>
      </c>
      <c r="CJ131" s="81" t="s">
        <v>419</v>
      </c>
      <c r="CK131" s="79" t="s">
        <v>317</v>
      </c>
      <c r="CL131" s="47" t="s">
        <v>304</v>
      </c>
      <c r="CM131" s="47" t="s">
        <v>317</v>
      </c>
      <c r="CO131" s="53">
        <v>9.4549499999999995E-2</v>
      </c>
      <c r="CP131" s="54">
        <v>2.2926000000000001E-3</v>
      </c>
      <c r="CQ131" s="54" t="s">
        <v>336</v>
      </c>
      <c r="CS131" s="53">
        <v>0.73639679999999996</v>
      </c>
      <c r="CT131" s="54">
        <v>7.9083699999999993E-2</v>
      </c>
      <c r="CU131" s="47">
        <v>6.2934501010000005E-2</v>
      </c>
      <c r="CV131" s="51">
        <v>1.556640698E-3</v>
      </c>
      <c r="CW131" s="47">
        <f t="shared" si="1"/>
        <v>0.13467983216140003</v>
      </c>
      <c r="CX131" s="51">
        <f t="shared" si="1"/>
        <v>3.3312110937200002E-3</v>
      </c>
      <c r="CY131" s="53">
        <v>1.4427999999999999E-3</v>
      </c>
      <c r="CZ131" s="54">
        <v>8.3199999999999989E-5</v>
      </c>
      <c r="DA131" s="88">
        <v>893.16778623512107</v>
      </c>
      <c r="DC131" s="47">
        <v>1.316995793</v>
      </c>
      <c r="DD131" s="54">
        <v>1.0456430629999999E-2</v>
      </c>
      <c r="DE131" s="57" t="s">
        <v>307</v>
      </c>
      <c r="DG131" s="54" t="s">
        <v>336</v>
      </c>
      <c r="DI131" s="54" t="s">
        <v>336</v>
      </c>
      <c r="DK131" s="54">
        <v>4.0885000000000001E-3</v>
      </c>
      <c r="DL131" s="54">
        <v>1.33E-5</v>
      </c>
      <c r="DM131" s="54" t="s">
        <v>336</v>
      </c>
      <c r="DQ131" s="47">
        <v>4.9286400000000001E-2</v>
      </c>
      <c r="DR131" s="47">
        <v>2.8099999999999999E-5</v>
      </c>
      <c r="DU131" s="82">
        <v>139.67293869045233</v>
      </c>
      <c r="DV131" s="82">
        <v>167.90908777661926</v>
      </c>
      <c r="DW131" s="47">
        <v>9.1800387072323894E-2</v>
      </c>
    </row>
    <row r="132" spans="1:127">
      <c r="A132" s="33" t="s">
        <v>416</v>
      </c>
      <c r="B132" s="78" t="s">
        <v>457</v>
      </c>
      <c r="C132" s="79" t="s">
        <v>267</v>
      </c>
      <c r="D132" s="80">
        <v>41127</v>
      </c>
      <c r="E132" s="80" t="s">
        <v>418</v>
      </c>
      <c r="F132" s="35" t="s">
        <v>450</v>
      </c>
      <c r="G132" s="35" t="s">
        <v>455</v>
      </c>
      <c r="H132" s="33">
        <v>0</v>
      </c>
      <c r="I132" s="79" t="s">
        <v>267</v>
      </c>
      <c r="J132" s="87" t="s">
        <v>456</v>
      </c>
      <c r="K132" s="36">
        <v>7910252.8794717398</v>
      </c>
      <c r="L132" s="36">
        <v>586823.34414204</v>
      </c>
      <c r="M132" s="37">
        <v>71.278989999999993</v>
      </c>
      <c r="N132" s="37">
        <v>-156.57571999999999</v>
      </c>
      <c r="O132" s="50" t="s">
        <v>424</v>
      </c>
      <c r="Q132" s="79" t="s">
        <v>424</v>
      </c>
      <c r="R132" s="50">
        <v>3.0760000000000001</v>
      </c>
      <c r="S132" s="50">
        <v>4.7080000000000002</v>
      </c>
      <c r="U132" s="50">
        <v>7.9279999999999999</v>
      </c>
      <c r="V132" s="50" t="s">
        <v>424</v>
      </c>
      <c r="AB132" s="47" t="s">
        <v>336</v>
      </c>
      <c r="AD132" s="53">
        <v>6.0320500000000006E-2</v>
      </c>
      <c r="AE132" s="53">
        <v>9.431000000000001E-4</v>
      </c>
      <c r="AF132" s="51">
        <v>3.4833804670000003E-2</v>
      </c>
      <c r="AG132" s="51">
        <v>2.3882546130000001E-4</v>
      </c>
      <c r="AH132" s="79" t="s">
        <v>336</v>
      </c>
      <c r="AI132" s="79"/>
      <c r="AL132" s="51">
        <v>1.455773172</v>
      </c>
      <c r="AM132" s="54">
        <v>1.2314708089999999E-2</v>
      </c>
      <c r="AN132" s="79" t="s">
        <v>317</v>
      </c>
      <c r="AP132" s="50">
        <v>111.5049783</v>
      </c>
      <c r="AQ132" s="47">
        <v>2.2154711730000001</v>
      </c>
      <c r="AR132" s="54" t="s">
        <v>336</v>
      </c>
      <c r="AV132" s="88">
        <v>8116.1236843965216</v>
      </c>
      <c r="AX132" s="53">
        <v>1.1278E-3</v>
      </c>
      <c r="AY132" s="56">
        <v>3.7299999999999999E-5</v>
      </c>
      <c r="AZ132" s="53">
        <v>5.3348000000000007E-3</v>
      </c>
      <c r="BA132" s="56">
        <v>2.6579999999999996E-4</v>
      </c>
      <c r="BB132" s="53" t="s">
        <v>336</v>
      </c>
      <c r="BD132" s="79"/>
      <c r="BJ132" s="50" t="s">
        <v>317</v>
      </c>
      <c r="BL132" s="51" t="s">
        <v>317</v>
      </c>
      <c r="BP132" s="51">
        <v>113.45525379999999</v>
      </c>
      <c r="BQ132" s="51">
        <v>2.1131438350000002</v>
      </c>
      <c r="BT132" s="51">
        <v>5.6366300000000001E-2</v>
      </c>
      <c r="BU132" s="54">
        <v>1.5092E-3</v>
      </c>
      <c r="BV132" s="50">
        <v>344.2923859</v>
      </c>
      <c r="BW132" s="47">
        <v>4.850690062</v>
      </c>
      <c r="BX132" s="54">
        <v>1.7526099999999999E-2</v>
      </c>
      <c r="BY132" s="54">
        <v>1.0699999999999999E-5</v>
      </c>
      <c r="BZ132" s="54" t="s">
        <v>336</v>
      </c>
      <c r="CB132" s="50">
        <v>4223.7119189999994</v>
      </c>
      <c r="CC132" s="50">
        <v>45.098570299999999</v>
      </c>
      <c r="CF132" s="51">
        <v>1.6791E-2</v>
      </c>
      <c r="CG132" s="51">
        <v>3.7189999999999999E-4</v>
      </c>
      <c r="CH132" s="47" t="s">
        <v>317</v>
      </c>
      <c r="CJ132" s="81" t="s">
        <v>419</v>
      </c>
      <c r="CK132" s="79" t="s">
        <v>317</v>
      </c>
      <c r="CL132" s="51" t="s">
        <v>304</v>
      </c>
      <c r="CM132" s="47" t="s">
        <v>317</v>
      </c>
      <c r="CO132" s="53">
        <v>3.6029000000000005E-2</v>
      </c>
      <c r="CP132" s="54">
        <v>1.1239999999999999E-4</v>
      </c>
      <c r="CQ132" s="54" t="s">
        <v>336</v>
      </c>
      <c r="CS132" s="53">
        <v>0.18341489999999999</v>
      </c>
      <c r="CT132" s="54">
        <v>1.1708600000000001E-2</v>
      </c>
      <c r="CU132" s="47">
        <v>0.12386045919999999</v>
      </c>
      <c r="CV132" s="51">
        <v>2.6223124390000003E-3</v>
      </c>
      <c r="CW132" s="47">
        <f t="shared" si="1"/>
        <v>0.265061382688</v>
      </c>
      <c r="CX132" s="51">
        <f t="shared" si="1"/>
        <v>5.6117486194600013E-3</v>
      </c>
      <c r="CY132" s="53" t="s">
        <v>336</v>
      </c>
      <c r="DA132" s="88">
        <v>1828.06798466387</v>
      </c>
      <c r="DC132" s="47">
        <v>1.960677499</v>
      </c>
      <c r="DD132" s="54">
        <v>3.9167906150000001E-2</v>
      </c>
      <c r="DE132" s="57" t="s">
        <v>307</v>
      </c>
      <c r="DG132" s="54" t="s">
        <v>336</v>
      </c>
      <c r="DI132" s="54" t="s">
        <v>336</v>
      </c>
      <c r="DK132" s="54">
        <v>1.0860000000000002E-3</v>
      </c>
      <c r="DL132" s="54">
        <v>1.29E-5</v>
      </c>
      <c r="DM132" s="54" t="s">
        <v>336</v>
      </c>
      <c r="DQ132" s="47">
        <v>4.8168200000000001E-2</v>
      </c>
      <c r="DR132" s="47">
        <v>4.8300000000000002E-5</v>
      </c>
      <c r="DU132" s="82">
        <v>217.32437239511825</v>
      </c>
      <c r="DV132" s="82">
        <v>264.11473208321144</v>
      </c>
      <c r="DW132" s="47">
        <v>9.7188531743372997E-2</v>
      </c>
    </row>
    <row r="133" spans="1:127">
      <c r="A133" s="33" t="s">
        <v>416</v>
      </c>
      <c r="B133" s="78" t="s">
        <v>458</v>
      </c>
      <c r="C133" s="79" t="s">
        <v>267</v>
      </c>
      <c r="D133" s="80">
        <v>41128</v>
      </c>
      <c r="E133" s="80" t="s">
        <v>418</v>
      </c>
      <c r="F133" s="35" t="s">
        <v>450</v>
      </c>
      <c r="G133" s="35" t="s">
        <v>455</v>
      </c>
      <c r="H133" s="33">
        <v>0</v>
      </c>
      <c r="I133" s="79" t="s">
        <v>267</v>
      </c>
      <c r="J133" s="87" t="s">
        <v>456</v>
      </c>
      <c r="K133" s="36">
        <v>7910096.9254971696</v>
      </c>
      <c r="L133" s="36">
        <v>586552.78104340099</v>
      </c>
      <c r="M133" s="37">
        <v>71.277690000000007</v>
      </c>
      <c r="N133" s="37">
        <v>-156.58344</v>
      </c>
      <c r="O133" s="50" t="s">
        <v>424</v>
      </c>
      <c r="Q133" s="79" t="s">
        <v>424</v>
      </c>
      <c r="R133" s="50">
        <v>4.859</v>
      </c>
      <c r="S133" s="50">
        <v>4.4420000000000002</v>
      </c>
      <c r="U133" s="50">
        <v>8.18</v>
      </c>
      <c r="V133" s="50" t="s">
        <v>424</v>
      </c>
      <c r="AB133" s="47">
        <v>1.3924E-3</v>
      </c>
      <c r="AC133" s="51">
        <v>2.0999999999999998E-6</v>
      </c>
      <c r="AD133" s="53">
        <v>9.6936099999999997E-2</v>
      </c>
      <c r="AE133" s="53">
        <v>9.3950000000000001E-4</v>
      </c>
      <c r="AF133" s="51">
        <v>0.1027461417</v>
      </c>
      <c r="AG133" s="51">
        <v>1.1080379609999999E-3</v>
      </c>
      <c r="AH133" s="79" t="s">
        <v>336</v>
      </c>
      <c r="AI133" s="79"/>
      <c r="AL133" s="51">
        <v>3.9004006760000003</v>
      </c>
      <c r="AM133" s="54">
        <v>6.1593795250000007E-2</v>
      </c>
      <c r="AN133" s="79" t="s">
        <v>317</v>
      </c>
      <c r="AP133" s="50">
        <v>293.4699698</v>
      </c>
      <c r="AQ133" s="47">
        <v>3.80010505</v>
      </c>
      <c r="AR133" s="54" t="s">
        <v>336</v>
      </c>
      <c r="AV133" s="88">
        <v>18781.467267047075</v>
      </c>
      <c r="AX133" s="53">
        <v>3.1684E-3</v>
      </c>
      <c r="AY133" s="56">
        <v>1.0699999999999999E-5</v>
      </c>
      <c r="AZ133" s="53">
        <v>3.5112999999999998E-3</v>
      </c>
      <c r="BA133" s="56">
        <v>1.5220000000000001E-4</v>
      </c>
      <c r="BB133" s="53" t="s">
        <v>336</v>
      </c>
      <c r="BD133" s="79"/>
      <c r="BJ133" s="50" t="s">
        <v>317</v>
      </c>
      <c r="BL133" s="51" t="s">
        <v>317</v>
      </c>
      <c r="BP133" s="51">
        <v>319.9237541</v>
      </c>
      <c r="BQ133" s="51">
        <v>7.6792788810000001</v>
      </c>
      <c r="BT133" s="51">
        <v>8.9365799999999995E-2</v>
      </c>
      <c r="BU133" s="54">
        <v>9.789E-4</v>
      </c>
      <c r="BV133" s="50">
        <v>874.64253350000001</v>
      </c>
      <c r="BW133" s="47">
        <v>11.153961150000001</v>
      </c>
      <c r="BX133" s="54">
        <v>3.6352700000000002E-2</v>
      </c>
      <c r="BY133" s="54">
        <v>1.5449999999999999E-4</v>
      </c>
      <c r="BZ133" s="54" t="s">
        <v>336</v>
      </c>
      <c r="CB133" s="50">
        <v>6906.0528329999997</v>
      </c>
      <c r="CC133" s="50">
        <v>87.416620609999995</v>
      </c>
      <c r="CF133" s="51">
        <v>3.59002E-2</v>
      </c>
      <c r="CG133" s="51">
        <v>4.1099999999999996E-4</v>
      </c>
      <c r="CH133" s="47" t="s">
        <v>317</v>
      </c>
      <c r="CJ133" s="81" t="s">
        <v>419</v>
      </c>
      <c r="CK133" s="79" t="s">
        <v>317</v>
      </c>
      <c r="CL133" s="51" t="s">
        <v>304</v>
      </c>
      <c r="CM133" s="47" t="s">
        <v>317</v>
      </c>
      <c r="CO133" s="53">
        <v>6.3159500000000007E-2</v>
      </c>
      <c r="CP133" s="54">
        <v>8.8800000000000004E-5</v>
      </c>
      <c r="CQ133" s="54" t="s">
        <v>336</v>
      </c>
      <c r="CS133" s="53">
        <v>0.3045544</v>
      </c>
      <c r="CT133" s="54">
        <v>3.1668999999999998E-3</v>
      </c>
      <c r="CU133" s="47">
        <v>0.30822431550000001</v>
      </c>
      <c r="CV133" s="51">
        <v>1.058924615E-2</v>
      </c>
      <c r="CW133" s="47">
        <f t="shared" si="1"/>
        <v>0.6596000351700001</v>
      </c>
      <c r="CX133" s="51">
        <f t="shared" si="1"/>
        <v>2.2660986761000004E-2</v>
      </c>
      <c r="CY133" s="53" t="s">
        <v>336</v>
      </c>
      <c r="DA133" s="88">
        <v>2175.8232532229345</v>
      </c>
      <c r="DC133" s="47">
        <v>5.2210574210000003</v>
      </c>
      <c r="DD133" s="54">
        <v>9.670364884999999E-2</v>
      </c>
      <c r="DE133" s="57" t="s">
        <v>307</v>
      </c>
      <c r="DG133" s="54" t="s">
        <v>336</v>
      </c>
      <c r="DI133" s="54" t="s">
        <v>336</v>
      </c>
      <c r="DK133" s="54">
        <v>1.8697999999999998E-3</v>
      </c>
      <c r="DL133" s="54">
        <v>1.0699999999999999E-5</v>
      </c>
      <c r="DM133" s="54" t="s">
        <v>336</v>
      </c>
      <c r="DQ133" s="47">
        <v>4.2614100000000002E-2</v>
      </c>
      <c r="DR133" s="47">
        <v>1.5349999999999999E-4</v>
      </c>
      <c r="DU133" s="82">
        <v>383.73093109605014</v>
      </c>
      <c r="DV133" s="82">
        <v>559.27790633362201</v>
      </c>
      <c r="DW133" s="47">
        <v>0.18615623551954699</v>
      </c>
    </row>
    <row r="134" spans="1:127">
      <c r="A134" s="33" t="s">
        <v>416</v>
      </c>
      <c r="B134" s="78" t="s">
        <v>459</v>
      </c>
      <c r="C134" s="79" t="s">
        <v>267</v>
      </c>
      <c r="D134" s="80">
        <v>41128</v>
      </c>
      <c r="E134" s="80" t="s">
        <v>418</v>
      </c>
      <c r="F134" s="35" t="s">
        <v>450</v>
      </c>
      <c r="G134" s="35" t="s">
        <v>460</v>
      </c>
      <c r="H134" s="33">
        <v>0</v>
      </c>
      <c r="I134" s="79" t="s">
        <v>267</v>
      </c>
      <c r="J134" s="87" t="s">
        <v>461</v>
      </c>
      <c r="K134" s="36">
        <v>7910074.9604135901</v>
      </c>
      <c r="L134" s="36">
        <v>586478.00035773404</v>
      </c>
      <c r="M134" s="37">
        <v>71.277519999999996</v>
      </c>
      <c r="N134" s="37">
        <v>-156.58555000000001</v>
      </c>
      <c r="O134" s="50" t="s">
        <v>424</v>
      </c>
      <c r="Q134" s="79" t="s">
        <v>424</v>
      </c>
      <c r="R134" s="50">
        <v>12.544</v>
      </c>
      <c r="S134" s="50">
        <v>12.79</v>
      </c>
      <c r="U134" s="50">
        <v>6.5229999999999997</v>
      </c>
      <c r="V134" s="50" t="s">
        <v>424</v>
      </c>
      <c r="AB134" s="47">
        <v>1.8067000000000001E-3</v>
      </c>
      <c r="AC134" s="51">
        <v>3.18E-5</v>
      </c>
      <c r="AD134" s="53">
        <v>9.3420000000000005E-4</v>
      </c>
      <c r="AE134" s="53">
        <v>1.0500000000000001E-5</v>
      </c>
      <c r="AF134" s="51">
        <v>2.758144861E-2</v>
      </c>
      <c r="AG134" s="51">
        <v>1.4541344010000001E-4</v>
      </c>
      <c r="AH134" s="79" t="s">
        <v>336</v>
      </c>
      <c r="AI134" s="79"/>
      <c r="AL134" s="51">
        <v>3.8472558410000003E-2</v>
      </c>
      <c r="AM134" s="54">
        <v>3.1163480840000002E-4</v>
      </c>
      <c r="AN134" s="79" t="s">
        <v>317</v>
      </c>
      <c r="AP134" s="50">
        <v>8.9092954849999995</v>
      </c>
      <c r="AQ134" s="47">
        <v>1.4589024839999999E-2</v>
      </c>
      <c r="AR134" s="54" t="s">
        <v>336</v>
      </c>
      <c r="AV134" s="47">
        <v>69.790247530226196</v>
      </c>
      <c r="AX134" s="53" t="s">
        <v>336</v>
      </c>
      <c r="AZ134" s="53">
        <v>1.4444999999999998E-3</v>
      </c>
      <c r="BA134" s="56">
        <v>2.94E-5</v>
      </c>
      <c r="BB134" s="53" t="s">
        <v>336</v>
      </c>
      <c r="BD134" s="79"/>
      <c r="BJ134" s="50">
        <v>3.3931011509999998E-2</v>
      </c>
      <c r="BK134" s="53">
        <v>7.5131650239999997E-5</v>
      </c>
      <c r="BL134" s="51" t="s">
        <v>317</v>
      </c>
      <c r="BP134" s="51">
        <v>1.0286636549999999</v>
      </c>
      <c r="BQ134" s="51">
        <v>1.530932833E-2</v>
      </c>
      <c r="BT134" s="51">
        <v>2.7139939350000002E-3</v>
      </c>
      <c r="BU134" s="54">
        <v>1.214806486E-4</v>
      </c>
      <c r="BV134" s="50">
        <v>7.8342057900000004</v>
      </c>
      <c r="BW134" s="47">
        <v>9.9862221190000003E-3</v>
      </c>
      <c r="BX134" s="54">
        <v>1.0398899999999999E-2</v>
      </c>
      <c r="BY134" s="54">
        <v>6.0100000000000004E-5</v>
      </c>
      <c r="BZ134" s="54" t="s">
        <v>336</v>
      </c>
      <c r="CB134" s="50">
        <v>29.321379329999999</v>
      </c>
      <c r="CC134" s="50">
        <v>0.32411612439999998</v>
      </c>
      <c r="CF134" s="51">
        <v>3.8132000000000001E-3</v>
      </c>
      <c r="CG134" s="51">
        <v>1.49E-5</v>
      </c>
      <c r="CH134" s="47" t="s">
        <v>317</v>
      </c>
      <c r="CJ134" s="81" t="s">
        <v>419</v>
      </c>
      <c r="CK134" s="79" t="s">
        <v>317</v>
      </c>
      <c r="CL134" s="51" t="s">
        <v>304</v>
      </c>
      <c r="CM134" s="47" t="s">
        <v>317</v>
      </c>
      <c r="CO134" s="53" t="s">
        <v>336</v>
      </c>
      <c r="CQ134" s="54" t="s">
        <v>336</v>
      </c>
      <c r="CS134" s="53" t="s">
        <v>336</v>
      </c>
      <c r="CT134" s="89"/>
      <c r="CU134" s="47">
        <v>0.22692791300000001</v>
      </c>
      <c r="CV134" s="51">
        <v>1.2282010140000001E-3</v>
      </c>
      <c r="CW134" s="47">
        <f t="shared" si="1"/>
        <v>0.48562573382000007</v>
      </c>
      <c r="CX134" s="51">
        <f t="shared" si="1"/>
        <v>2.6283501699600003E-3</v>
      </c>
      <c r="CY134" s="53" t="s">
        <v>336</v>
      </c>
      <c r="DA134" s="47" t="s">
        <v>317</v>
      </c>
      <c r="DC134" s="47">
        <v>4.5577664050000001E-2</v>
      </c>
      <c r="DD134" s="54">
        <v>6.8026420699999999E-5</v>
      </c>
      <c r="DE134" s="57" t="s">
        <v>307</v>
      </c>
      <c r="DG134" s="54" t="s">
        <v>336</v>
      </c>
      <c r="DI134" s="54" t="s">
        <v>336</v>
      </c>
      <c r="DK134" s="54" t="s">
        <v>375</v>
      </c>
      <c r="DM134" s="54" t="s">
        <v>336</v>
      </c>
      <c r="DQ134" s="47">
        <v>4.5543599999999997E-2</v>
      </c>
      <c r="DR134" s="47">
        <v>3.2959999999999999E-4</v>
      </c>
      <c r="DU134" s="82">
        <v>2.3964490346403617</v>
      </c>
      <c r="DV134" s="82">
        <v>2.2358728606477767</v>
      </c>
      <c r="DW134" s="47">
        <v>3.4664295276180708E-2</v>
      </c>
    </row>
    <row r="135" spans="1:127">
      <c r="A135" s="33" t="s">
        <v>416</v>
      </c>
      <c r="B135" s="78" t="s">
        <v>462</v>
      </c>
      <c r="C135" s="79" t="s">
        <v>267</v>
      </c>
      <c r="D135" s="80">
        <v>41128</v>
      </c>
      <c r="E135" s="80" t="s">
        <v>418</v>
      </c>
      <c r="F135" s="35" t="s">
        <v>450</v>
      </c>
      <c r="G135" s="35" t="s">
        <v>460</v>
      </c>
      <c r="H135" s="33">
        <v>0</v>
      </c>
      <c r="I135" s="79" t="s">
        <v>267</v>
      </c>
      <c r="J135" s="87" t="s">
        <v>461</v>
      </c>
      <c r="K135" s="36">
        <v>7910034.9187851502</v>
      </c>
      <c r="L135" s="36">
        <v>586263.34207966202</v>
      </c>
      <c r="M135" s="37">
        <v>71.277237999999997</v>
      </c>
      <c r="N135" s="37">
        <v>-156.59158099999999</v>
      </c>
      <c r="O135" s="50" t="s">
        <v>424</v>
      </c>
      <c r="Q135" s="79" t="s">
        <v>424</v>
      </c>
      <c r="R135" s="50">
        <v>18.177</v>
      </c>
      <c r="S135" s="50">
        <v>22.202999999999999</v>
      </c>
      <c r="U135" s="50">
        <v>6.077</v>
      </c>
      <c r="V135" s="50" t="s">
        <v>424</v>
      </c>
      <c r="AB135" s="47">
        <v>1.5604E-3</v>
      </c>
      <c r="AC135" s="51">
        <v>3.2210000000000002E-4</v>
      </c>
      <c r="AD135" s="53">
        <v>9.255E-4</v>
      </c>
      <c r="AE135" s="53">
        <v>2.0699999999999998E-5</v>
      </c>
      <c r="AF135" s="51">
        <v>2.5749200010000001E-2</v>
      </c>
      <c r="AG135" s="51">
        <v>2.611930361E-4</v>
      </c>
      <c r="AH135" s="79" t="s">
        <v>336</v>
      </c>
      <c r="AI135" s="79"/>
      <c r="AL135" s="51">
        <v>2.7619047460000001E-2</v>
      </c>
      <c r="AM135" s="54">
        <v>5.1716317559999999E-4</v>
      </c>
      <c r="AN135" s="79" t="s">
        <v>317</v>
      </c>
      <c r="AP135" s="50">
        <v>7.8423510179999996</v>
      </c>
      <c r="AQ135" s="47">
        <v>7.2277525359999997E-2</v>
      </c>
      <c r="AR135" s="54" t="s">
        <v>336</v>
      </c>
      <c r="AV135" s="47">
        <v>53.87</v>
      </c>
      <c r="AX135" s="53" t="s">
        <v>336</v>
      </c>
      <c r="AZ135" s="53">
        <v>1.8144999999999999E-3</v>
      </c>
      <c r="BA135" s="56">
        <v>6.02E-5</v>
      </c>
      <c r="BB135" s="53" t="s">
        <v>336</v>
      </c>
      <c r="BD135" s="79"/>
      <c r="BK135" s="53">
        <v>1.6178381210000001E-3</v>
      </c>
      <c r="BL135" s="51" t="s">
        <v>317</v>
      </c>
      <c r="BP135" s="51">
        <v>0.61871588710000003</v>
      </c>
      <c r="BQ135" s="51">
        <v>7.2445023160000004E-3</v>
      </c>
      <c r="BT135" s="51">
        <v>2.196191463E-3</v>
      </c>
      <c r="BU135" s="54">
        <v>2.0697344779999999E-4</v>
      </c>
      <c r="BV135" s="50">
        <v>6.7952692250000002</v>
      </c>
      <c r="BW135" s="47">
        <v>5.4427825860000001E-2</v>
      </c>
      <c r="BX135" s="54">
        <v>7.6408999999999999E-3</v>
      </c>
      <c r="BY135" s="54">
        <v>1.044E-4</v>
      </c>
      <c r="BZ135" s="54" t="s">
        <v>336</v>
      </c>
      <c r="CB135" s="50">
        <v>23.010179520000001</v>
      </c>
      <c r="CC135" s="50">
        <v>0.24501354149999999</v>
      </c>
      <c r="CF135" s="51">
        <v>3.6778000000000002E-3</v>
      </c>
      <c r="CG135" s="51">
        <v>1.5500000000000001E-5</v>
      </c>
      <c r="CH135" s="47" t="s">
        <v>317</v>
      </c>
      <c r="CJ135" s="81" t="s">
        <v>419</v>
      </c>
      <c r="CK135" s="79" t="s">
        <v>317</v>
      </c>
      <c r="CL135" s="51" t="s">
        <v>304</v>
      </c>
      <c r="CM135" s="47" t="s">
        <v>317</v>
      </c>
      <c r="CO135" s="53" t="s">
        <v>336</v>
      </c>
      <c r="CQ135" s="54" t="s">
        <v>336</v>
      </c>
      <c r="CS135" s="53" t="s">
        <v>336</v>
      </c>
      <c r="CT135" s="89"/>
      <c r="CU135" s="47">
        <v>0.1275095078</v>
      </c>
      <c r="CV135" s="51">
        <v>2.2800346860000001E-3</v>
      </c>
      <c r="CW135" s="47">
        <f t="shared" si="1"/>
        <v>0.272870346692</v>
      </c>
      <c r="CX135" s="51">
        <f t="shared" si="1"/>
        <v>4.8792742280400004E-3</v>
      </c>
      <c r="CY135" s="53" t="s">
        <v>336</v>
      </c>
      <c r="DA135" s="47">
        <v>0.16482994410155397</v>
      </c>
      <c r="DC135" s="47">
        <v>4.4244633669999998E-2</v>
      </c>
      <c r="DD135" s="54">
        <v>2.8400827709999999E-4</v>
      </c>
      <c r="DE135" s="57" t="s">
        <v>307</v>
      </c>
      <c r="DG135" s="54" t="s">
        <v>336</v>
      </c>
      <c r="DI135" s="54" t="s">
        <v>336</v>
      </c>
      <c r="DK135" s="54" t="s">
        <v>375</v>
      </c>
      <c r="DM135" s="54" t="s">
        <v>336</v>
      </c>
      <c r="DQ135" s="47">
        <v>4.6968900000000001E-2</v>
      </c>
      <c r="DR135" s="47">
        <v>1.707E-4</v>
      </c>
      <c r="DU135" s="82">
        <v>1.9705902113252352</v>
      </c>
      <c r="DV135" s="82">
        <v>3.0374118511153196</v>
      </c>
      <c r="DW135" s="47">
        <v>0.213023402644165</v>
      </c>
    </row>
    <row r="136" spans="1:127">
      <c r="A136" s="33" t="s">
        <v>416</v>
      </c>
      <c r="B136" s="78" t="s">
        <v>463</v>
      </c>
      <c r="C136" s="79" t="s">
        <v>267</v>
      </c>
      <c r="D136" s="80">
        <v>41128</v>
      </c>
      <c r="E136" s="80" t="s">
        <v>418</v>
      </c>
      <c r="F136" s="35" t="s">
        <v>450</v>
      </c>
      <c r="G136" s="35" t="s">
        <v>460</v>
      </c>
      <c r="H136" s="33">
        <v>0</v>
      </c>
      <c r="I136" s="79" t="s">
        <v>267</v>
      </c>
      <c r="J136" s="87" t="s">
        <v>461</v>
      </c>
      <c r="K136" s="36">
        <v>7909876.1703856904</v>
      </c>
      <c r="L136" s="36">
        <v>585689.49166445795</v>
      </c>
      <c r="M136" s="37">
        <v>71.276020000000003</v>
      </c>
      <c r="N136" s="37">
        <v>-156.60776000000001</v>
      </c>
      <c r="O136" s="50" t="s">
        <v>424</v>
      </c>
      <c r="Q136" s="79" t="s">
        <v>424</v>
      </c>
      <c r="R136" s="50">
        <v>18.260000000000002</v>
      </c>
      <c r="S136" s="50">
        <v>11.776999999999999</v>
      </c>
      <c r="U136" s="50">
        <v>6.4409999999999998</v>
      </c>
      <c r="V136" s="50" t="s">
        <v>424</v>
      </c>
      <c r="AB136" s="47">
        <v>2.8471E-3</v>
      </c>
      <c r="AC136" s="51">
        <v>2.5159999999999999E-4</v>
      </c>
      <c r="AD136" s="53">
        <v>8.1550000000000004E-4</v>
      </c>
      <c r="AE136" s="53">
        <v>9.9400000000000004E-5</v>
      </c>
      <c r="AF136" s="51">
        <v>2.7627876490000002E-2</v>
      </c>
      <c r="AG136" s="51">
        <v>5.3528014629999997E-5</v>
      </c>
      <c r="AH136" s="79" t="s">
        <v>336</v>
      </c>
      <c r="AI136" s="79"/>
      <c r="AL136" s="51">
        <v>2.6061538129999999E-2</v>
      </c>
      <c r="AM136" s="54">
        <v>1.4944167349999999E-4</v>
      </c>
      <c r="AN136" s="79" t="s">
        <v>317</v>
      </c>
      <c r="AP136" s="50">
        <v>5.6142939700000003</v>
      </c>
      <c r="AQ136" s="47">
        <v>1.522135164E-2</v>
      </c>
      <c r="AR136" s="54" t="s">
        <v>336</v>
      </c>
      <c r="AV136" s="47">
        <v>57.439566514712432</v>
      </c>
      <c r="AX136" s="53" t="s">
        <v>336</v>
      </c>
      <c r="AZ136" s="53" t="s">
        <v>336</v>
      </c>
      <c r="BB136" s="53" t="s">
        <v>336</v>
      </c>
      <c r="BD136" s="79"/>
      <c r="BJ136" s="50">
        <v>3.3916401200000001E-2</v>
      </c>
      <c r="BK136" s="53">
        <v>5.8618404359999999E-5</v>
      </c>
      <c r="BL136" s="51" t="s">
        <v>317</v>
      </c>
      <c r="BP136" s="51">
        <v>0.3891526092</v>
      </c>
      <c r="BQ136" s="51">
        <v>3.6314960609999999E-3</v>
      </c>
      <c r="BT136" s="51">
        <v>1.414109543E-3</v>
      </c>
      <c r="BU136" s="54">
        <v>1.142047632E-4</v>
      </c>
      <c r="BV136" s="50">
        <v>4.628575305</v>
      </c>
      <c r="BW136" s="47">
        <v>3.932161269E-2</v>
      </c>
      <c r="BX136" s="54">
        <v>1.7023900000000002E-2</v>
      </c>
      <c r="BY136" s="54">
        <v>1.63E-5</v>
      </c>
      <c r="BZ136" s="54" t="s">
        <v>336</v>
      </c>
      <c r="CB136" s="50">
        <v>20.392081300000001</v>
      </c>
      <c r="CC136" s="50">
        <v>0.2220300237</v>
      </c>
      <c r="CF136" s="51">
        <v>2.8909999999999999E-3</v>
      </c>
      <c r="CG136" s="51">
        <v>1.33E-5</v>
      </c>
      <c r="CH136" s="47" t="s">
        <v>317</v>
      </c>
      <c r="CJ136" s="81" t="s">
        <v>419</v>
      </c>
      <c r="CK136" s="79" t="s">
        <v>317</v>
      </c>
      <c r="CL136" s="51" t="s">
        <v>304</v>
      </c>
      <c r="CM136" s="47" t="s">
        <v>317</v>
      </c>
      <c r="CO136" s="53" t="s">
        <v>336</v>
      </c>
      <c r="CQ136" s="54" t="s">
        <v>336</v>
      </c>
      <c r="CS136" s="53" t="s">
        <v>336</v>
      </c>
      <c r="CU136" s="47">
        <v>0.10485968349999999</v>
      </c>
      <c r="CV136" s="51">
        <v>1.1337454049999999E-3</v>
      </c>
      <c r="CW136" s="47">
        <f t="shared" si="1"/>
        <v>0.22439972269</v>
      </c>
      <c r="CX136" s="51">
        <f t="shared" si="1"/>
        <v>2.4262151667E-3</v>
      </c>
      <c r="CY136" s="53" t="s">
        <v>336</v>
      </c>
      <c r="DA136" s="47" t="s">
        <v>317</v>
      </c>
      <c r="DC136" s="47">
        <v>3.5129987580000001E-2</v>
      </c>
      <c r="DD136" s="54">
        <v>8.3451861810000002E-5</v>
      </c>
      <c r="DE136" s="57" t="s">
        <v>307</v>
      </c>
      <c r="DG136" s="54" t="s">
        <v>336</v>
      </c>
      <c r="DI136" s="54" t="s">
        <v>336</v>
      </c>
      <c r="DK136" s="54" t="s">
        <v>375</v>
      </c>
      <c r="DM136" s="54" t="s">
        <v>336</v>
      </c>
      <c r="DQ136" s="47">
        <v>3.0432200000000003E-2</v>
      </c>
      <c r="DR136" s="47">
        <v>1.2770000000000001E-4</v>
      </c>
      <c r="DU136" s="82">
        <v>1.563038343760552</v>
      </c>
      <c r="DV136" s="82">
        <v>1.8453604658577176</v>
      </c>
      <c r="DW136" s="47">
        <v>8.2831305215948295E-2</v>
      </c>
    </row>
    <row r="137" spans="1:127">
      <c r="A137" s="33" t="s">
        <v>416</v>
      </c>
      <c r="B137" s="78" t="s">
        <v>464</v>
      </c>
      <c r="C137" s="79" t="s">
        <v>267</v>
      </c>
      <c r="D137" s="80">
        <v>41127</v>
      </c>
      <c r="E137" s="80" t="s">
        <v>418</v>
      </c>
      <c r="F137" s="35" t="s">
        <v>450</v>
      </c>
      <c r="G137" s="35" t="s">
        <v>460</v>
      </c>
      <c r="H137" s="33">
        <v>0</v>
      </c>
      <c r="I137" s="79" t="s">
        <v>267</v>
      </c>
      <c r="J137" s="87" t="s">
        <v>465</v>
      </c>
      <c r="K137" s="36">
        <v>7911335.3407317</v>
      </c>
      <c r="L137" s="36">
        <v>586171.438973287</v>
      </c>
      <c r="M137" s="37">
        <v>71.288920000000005</v>
      </c>
      <c r="N137" s="37">
        <v>-156.59270000000001</v>
      </c>
      <c r="O137" s="50" t="s">
        <v>424</v>
      </c>
      <c r="Q137" s="79" t="s">
        <v>424</v>
      </c>
      <c r="R137" s="50">
        <v>12.151</v>
      </c>
      <c r="S137" s="50">
        <v>10.878</v>
      </c>
      <c r="U137" s="50">
        <v>5.0789999999999997</v>
      </c>
      <c r="V137" s="50" t="s">
        <v>424</v>
      </c>
      <c r="AB137" s="47">
        <v>1.2573900000000001E-2</v>
      </c>
      <c r="AC137" s="51">
        <v>5.6800000000000005E-5</v>
      </c>
      <c r="AD137" s="53">
        <v>6.2139999999999993E-4</v>
      </c>
      <c r="AE137" s="53">
        <v>6.4999999999999996E-6</v>
      </c>
      <c r="AF137" s="51">
        <v>0.1074767027</v>
      </c>
      <c r="AG137" s="51">
        <v>5.3504805230000004E-4</v>
      </c>
      <c r="AH137" s="79" t="s">
        <v>336</v>
      </c>
      <c r="AI137" s="79"/>
      <c r="AL137" s="51">
        <v>5.6295780310000001E-2</v>
      </c>
      <c r="AM137" s="54">
        <v>3.492977683E-4</v>
      </c>
      <c r="AN137" s="79" t="s">
        <v>317</v>
      </c>
      <c r="AP137" s="50">
        <v>5.1741189179999996</v>
      </c>
      <c r="AQ137" s="47">
        <v>3.7518460480000002E-2</v>
      </c>
      <c r="AR137" s="54" t="s">
        <v>336</v>
      </c>
      <c r="AV137" s="47">
        <v>77.322378877313795</v>
      </c>
      <c r="AX137" s="53" t="s">
        <v>336</v>
      </c>
      <c r="AZ137" s="53" t="s">
        <v>336</v>
      </c>
      <c r="BB137" s="53" t="s">
        <v>336</v>
      </c>
      <c r="BD137" s="79"/>
      <c r="BJ137" s="50">
        <v>3.7102532219999998E-2</v>
      </c>
      <c r="BK137" s="53">
        <v>2.0737572989999999E-4</v>
      </c>
      <c r="BL137" s="51" t="s">
        <v>317</v>
      </c>
      <c r="BP137" s="51">
        <v>0.1443946643</v>
      </c>
      <c r="BQ137" s="51">
        <v>1.2461262839999999E-3</v>
      </c>
      <c r="BT137" s="51">
        <v>2.8732870690000001E-3</v>
      </c>
      <c r="BU137" s="54">
        <v>2.659855618E-5</v>
      </c>
      <c r="BV137" s="50">
        <v>6.7857900630000003</v>
      </c>
      <c r="BW137" s="47">
        <v>3.7413467749999998E-2</v>
      </c>
      <c r="BX137" s="54">
        <v>3.2312100000000003E-2</v>
      </c>
      <c r="BY137" s="54">
        <v>3.0420000000000002E-4</v>
      </c>
      <c r="BZ137" s="54" t="s">
        <v>336</v>
      </c>
      <c r="CB137" s="50">
        <v>25.642425589999998</v>
      </c>
      <c r="CC137" s="50">
        <v>5.2909894329999999E-2</v>
      </c>
      <c r="CF137" s="51">
        <v>2.2085E-3</v>
      </c>
      <c r="CG137" s="51">
        <v>7.1000000000000006E-6</v>
      </c>
      <c r="CH137" s="47" t="s">
        <v>317</v>
      </c>
      <c r="CJ137" s="81" t="s">
        <v>419</v>
      </c>
      <c r="CK137" s="79" t="s">
        <v>317</v>
      </c>
      <c r="CL137" s="51" t="s">
        <v>304</v>
      </c>
      <c r="CM137" s="47" t="s">
        <v>317</v>
      </c>
      <c r="CO137" s="53" t="s">
        <v>336</v>
      </c>
      <c r="CQ137" s="54" t="s">
        <v>336</v>
      </c>
      <c r="CS137" s="53">
        <v>1.4679999999999999E-3</v>
      </c>
      <c r="CT137" s="54">
        <v>4.0300000000000004E-5</v>
      </c>
      <c r="CU137" s="47">
        <v>5.9897177750000002E-2</v>
      </c>
      <c r="CV137" s="51">
        <v>3.6930890010000001E-4</v>
      </c>
      <c r="CW137" s="47">
        <f t="shared" ref="CW137:CX150" si="2">CU137*2.14</f>
        <v>0.12817996038500001</v>
      </c>
      <c r="CX137" s="51">
        <f t="shared" si="2"/>
        <v>7.9032104621400005E-4</v>
      </c>
      <c r="CY137" s="53" t="s">
        <v>336</v>
      </c>
      <c r="DA137" s="47" t="s">
        <v>317</v>
      </c>
      <c r="DC137" s="47">
        <v>5.1418819759999998E-2</v>
      </c>
      <c r="DD137" s="54">
        <v>1.007000617E-4</v>
      </c>
      <c r="DE137" s="57" t="s">
        <v>307</v>
      </c>
      <c r="DG137" s="54" t="s">
        <v>336</v>
      </c>
      <c r="DI137" s="54" t="s">
        <v>336</v>
      </c>
      <c r="DK137" s="54" t="s">
        <v>375</v>
      </c>
      <c r="DM137" s="54" t="s">
        <v>336</v>
      </c>
      <c r="DQ137" s="47">
        <v>4.90815E-2</v>
      </c>
      <c r="DR137" s="47">
        <v>5.6119999999999998E-4</v>
      </c>
      <c r="DU137" s="82">
        <v>1.9447962522071127</v>
      </c>
      <c r="DV137" s="82">
        <v>2.1828673585422673</v>
      </c>
      <c r="DW137" s="47">
        <v>5.7676964206860998E-2</v>
      </c>
    </row>
    <row r="138" spans="1:127">
      <c r="A138" s="33" t="s">
        <v>416</v>
      </c>
      <c r="B138" s="78" t="s">
        <v>466</v>
      </c>
      <c r="C138" s="79" t="s">
        <v>267</v>
      </c>
      <c r="D138" s="80">
        <v>41127</v>
      </c>
      <c r="E138" s="80" t="s">
        <v>418</v>
      </c>
      <c r="F138" s="35" t="s">
        <v>450</v>
      </c>
      <c r="G138" s="35" t="s">
        <v>460</v>
      </c>
      <c r="H138" s="33">
        <v>0</v>
      </c>
      <c r="I138" s="79" t="s">
        <v>267</v>
      </c>
      <c r="J138" s="87" t="s">
        <v>467</v>
      </c>
      <c r="K138" s="36">
        <v>7911592.8271982698</v>
      </c>
      <c r="L138" s="36">
        <v>586189.85157437704</v>
      </c>
      <c r="M138" s="37">
        <v>71.291219999999996</v>
      </c>
      <c r="N138" s="37">
        <v>-156.59190000000001</v>
      </c>
      <c r="O138" s="50" t="s">
        <v>424</v>
      </c>
      <c r="Q138" s="79" t="s">
        <v>424</v>
      </c>
      <c r="R138" s="50">
        <v>23.977</v>
      </c>
      <c r="S138" s="50">
        <v>15.262</v>
      </c>
      <c r="U138" s="50">
        <v>5.915</v>
      </c>
      <c r="V138" s="50" t="s">
        <v>424</v>
      </c>
      <c r="AB138" s="47" t="s">
        <v>336</v>
      </c>
      <c r="AD138" s="53">
        <v>1.0989999999999999E-3</v>
      </c>
      <c r="AE138" s="53">
        <v>3.8800000000000001E-5</v>
      </c>
      <c r="AF138" s="51">
        <v>4.4869634130000002E-2</v>
      </c>
      <c r="AG138" s="51">
        <v>4.706207521E-4</v>
      </c>
      <c r="AH138" s="79" t="s">
        <v>336</v>
      </c>
      <c r="AI138" s="79"/>
      <c r="AL138" s="51">
        <v>3.8154938219999997E-2</v>
      </c>
      <c r="AM138" s="54">
        <v>2.1209730719999999E-4</v>
      </c>
      <c r="AN138" s="79" t="s">
        <v>317</v>
      </c>
      <c r="AP138" s="50">
        <v>10.21350473</v>
      </c>
      <c r="AQ138" s="47">
        <v>4.8352516620000001E-2</v>
      </c>
      <c r="AR138" s="54" t="s">
        <v>336</v>
      </c>
      <c r="AV138" s="88">
        <v>170.37201932357607</v>
      </c>
      <c r="AX138" s="53">
        <v>2.2170000000000002E-3</v>
      </c>
      <c r="AY138" s="56">
        <v>1.2999999999999998E-6</v>
      </c>
      <c r="AZ138" s="53">
        <v>1.0586E-3</v>
      </c>
      <c r="BA138" s="56">
        <v>3.3000000000000003E-5</v>
      </c>
      <c r="BB138" s="53" t="s">
        <v>336</v>
      </c>
      <c r="BD138" s="79"/>
      <c r="BJ138" s="50">
        <v>0.13647252009999999</v>
      </c>
      <c r="BK138" s="53">
        <v>1.050067873E-3</v>
      </c>
      <c r="BL138" s="51" t="s">
        <v>317</v>
      </c>
      <c r="BP138" s="51">
        <v>0.13888570450000001</v>
      </c>
      <c r="BQ138" s="51">
        <v>2.4911154710000002E-3</v>
      </c>
      <c r="BT138" s="51">
        <v>2.8319569460000002E-3</v>
      </c>
      <c r="BU138" s="54">
        <v>1.073169705E-4</v>
      </c>
      <c r="BV138" s="50">
        <v>11.14945299</v>
      </c>
      <c r="BW138" s="47">
        <v>0.1143240875</v>
      </c>
      <c r="BX138" s="54">
        <v>9.4806000000000001E-2</v>
      </c>
      <c r="BY138" s="54">
        <v>6.891E-4</v>
      </c>
      <c r="BZ138" s="54" t="s">
        <v>336</v>
      </c>
      <c r="CB138" s="50">
        <v>41.614982990000001</v>
      </c>
      <c r="CC138" s="50">
        <v>0.39524926929999998</v>
      </c>
      <c r="CF138" s="51">
        <v>3.5988999999999999E-3</v>
      </c>
      <c r="CG138" s="51">
        <v>1.26E-5</v>
      </c>
      <c r="CH138" s="47" t="s">
        <v>317</v>
      </c>
      <c r="CJ138" s="81" t="s">
        <v>419</v>
      </c>
      <c r="CK138" s="79" t="s">
        <v>317</v>
      </c>
      <c r="CL138" s="51" t="s">
        <v>304</v>
      </c>
      <c r="CM138" s="47" t="s">
        <v>317</v>
      </c>
      <c r="CO138" s="53" t="s">
        <v>336</v>
      </c>
      <c r="CQ138" s="54" t="s">
        <v>336</v>
      </c>
      <c r="CS138" s="53">
        <v>2.4794000000000001E-3</v>
      </c>
      <c r="CT138" s="54">
        <v>1.1959999999999999E-4</v>
      </c>
      <c r="CU138" s="47">
        <v>0.1025509052</v>
      </c>
      <c r="CV138" s="51">
        <v>3.6794466269999999E-3</v>
      </c>
      <c r="CW138" s="47">
        <f t="shared" si="2"/>
        <v>0.21945893712800002</v>
      </c>
      <c r="CX138" s="51">
        <f t="shared" si="2"/>
        <v>7.8740157817799999E-3</v>
      </c>
      <c r="CY138" s="53" t="s">
        <v>336</v>
      </c>
      <c r="DA138" s="47" t="s">
        <v>317</v>
      </c>
      <c r="DC138" s="47">
        <v>7.3053841630000005E-2</v>
      </c>
      <c r="DD138" s="54">
        <v>1.0129603640000001E-3</v>
      </c>
      <c r="DE138" s="57" t="s">
        <v>307</v>
      </c>
      <c r="DG138" s="54" t="s">
        <v>336</v>
      </c>
      <c r="DI138" s="54" t="s">
        <v>336</v>
      </c>
      <c r="DK138" s="54" t="s">
        <v>375</v>
      </c>
      <c r="DM138" s="54" t="s">
        <v>336</v>
      </c>
      <c r="DQ138" s="47">
        <v>5.6977899999999998E-2</v>
      </c>
      <c r="DR138" s="47">
        <v>3.4849999999999996E-4</v>
      </c>
      <c r="DU138" s="82">
        <v>3.2555486446391142</v>
      </c>
      <c r="DV138" s="82">
        <v>4.805174113432586</v>
      </c>
      <c r="DW138" s="47">
        <v>0.192243985471617</v>
      </c>
    </row>
    <row r="139" spans="1:127">
      <c r="A139" s="33" t="s">
        <v>416</v>
      </c>
      <c r="B139" s="78" t="s">
        <v>468</v>
      </c>
      <c r="C139" s="79" t="s">
        <v>267</v>
      </c>
      <c r="D139" s="80">
        <v>41127</v>
      </c>
      <c r="E139" s="80" t="s">
        <v>418</v>
      </c>
      <c r="F139" s="35" t="s">
        <v>450</v>
      </c>
      <c r="G139" s="35" t="s">
        <v>460</v>
      </c>
      <c r="H139" s="33">
        <v>0</v>
      </c>
      <c r="I139" s="79" t="s">
        <v>267</v>
      </c>
      <c r="J139" s="87" t="s">
        <v>467</v>
      </c>
      <c r="K139" s="36">
        <v>7911830.24118145</v>
      </c>
      <c r="L139" s="36">
        <v>585928.16889085202</v>
      </c>
      <c r="M139" s="37">
        <v>71.293440000000004</v>
      </c>
      <c r="N139" s="37">
        <v>-156.59894</v>
      </c>
      <c r="O139" s="50" t="s">
        <v>424</v>
      </c>
      <c r="Q139" s="79" t="s">
        <v>424</v>
      </c>
      <c r="R139" s="50">
        <v>9.27</v>
      </c>
      <c r="S139" s="50">
        <v>7.7190000000000003</v>
      </c>
      <c r="U139" s="50">
        <v>6.5149999999999997</v>
      </c>
      <c r="V139" s="50" t="s">
        <v>424</v>
      </c>
      <c r="AB139" s="47">
        <v>2.2336999999999999E-3</v>
      </c>
      <c r="AC139" s="51">
        <v>1.7500000000000002E-5</v>
      </c>
      <c r="AD139" s="53">
        <v>8.9389999999999999E-4</v>
      </c>
      <c r="AE139" s="53">
        <v>6.4699999999999987E-5</v>
      </c>
      <c r="AF139" s="51">
        <v>5.6690569339999997E-2</v>
      </c>
      <c r="AG139" s="51">
        <v>2.5603098099999998E-5</v>
      </c>
      <c r="AH139" s="79" t="s">
        <v>336</v>
      </c>
      <c r="AI139" s="79"/>
      <c r="AL139" s="51">
        <v>3.440583706E-2</v>
      </c>
      <c r="AM139" s="54">
        <v>4.8089101509999997E-4</v>
      </c>
      <c r="AN139" s="79" t="s">
        <v>317</v>
      </c>
      <c r="AP139" s="50">
        <v>19.004370600000001</v>
      </c>
      <c r="AQ139" s="47">
        <v>1.2419602970000001E-2</v>
      </c>
      <c r="AR139" s="54" t="s">
        <v>336</v>
      </c>
      <c r="AV139" s="88">
        <v>208.54732857615915</v>
      </c>
      <c r="AX139" s="53">
        <v>1.2273E-3</v>
      </c>
      <c r="AY139" s="56">
        <v>1.3700000000000001E-5</v>
      </c>
      <c r="AZ139" s="53">
        <v>1.4193000000000001E-3</v>
      </c>
      <c r="BA139" s="56">
        <v>1.6999999999999998E-6</v>
      </c>
      <c r="BB139" s="53" t="s">
        <v>336</v>
      </c>
      <c r="BD139" s="79"/>
      <c r="BJ139" s="50" t="s">
        <v>317</v>
      </c>
      <c r="BL139" s="51" t="s">
        <v>317</v>
      </c>
      <c r="BP139" s="51">
        <v>0.25576978900000003</v>
      </c>
      <c r="BQ139" s="51">
        <v>2.0957530629999999E-3</v>
      </c>
      <c r="BT139" s="51">
        <v>3.3694675039999998E-3</v>
      </c>
      <c r="BU139" s="54">
        <v>6.3930629300000002E-5</v>
      </c>
      <c r="BV139" s="50">
        <v>12.412491190000001</v>
      </c>
      <c r="BW139" s="47">
        <v>0.1044283347</v>
      </c>
      <c r="BX139" s="54">
        <v>8.5081900000000002E-2</v>
      </c>
      <c r="BY139" s="54">
        <v>8.5229999999999995E-4</v>
      </c>
      <c r="BZ139" s="54" t="s">
        <v>336</v>
      </c>
      <c r="CB139" s="50">
        <v>40.29446171</v>
      </c>
      <c r="CC139" s="50">
        <v>0.34690733709999999</v>
      </c>
      <c r="CF139" s="51">
        <v>3.5825000000000002E-3</v>
      </c>
      <c r="CG139" s="51">
        <v>9.8500000000000009E-5</v>
      </c>
      <c r="CH139" s="47" t="s">
        <v>317</v>
      </c>
      <c r="CJ139" s="81" t="s">
        <v>419</v>
      </c>
      <c r="CK139" s="79" t="s">
        <v>317</v>
      </c>
      <c r="CL139" s="51" t="s">
        <v>304</v>
      </c>
      <c r="CM139" s="47" t="s">
        <v>317</v>
      </c>
      <c r="CO139" s="53" t="s">
        <v>336</v>
      </c>
      <c r="CQ139" s="54" t="s">
        <v>336</v>
      </c>
      <c r="CS139" s="53">
        <v>2.0958999999999999E-3</v>
      </c>
      <c r="CT139" s="54">
        <v>2.1599999999999999E-4</v>
      </c>
      <c r="CU139" s="47">
        <v>0.52337043409999995</v>
      </c>
      <c r="CV139" s="51">
        <v>3.3700644660000002E-3</v>
      </c>
      <c r="CW139" s="47">
        <f t="shared" si="2"/>
        <v>1.1200127289740001</v>
      </c>
      <c r="CX139" s="51">
        <f t="shared" si="2"/>
        <v>7.2119379572400007E-3</v>
      </c>
      <c r="CY139" s="53" t="s">
        <v>336</v>
      </c>
      <c r="DA139" s="47" t="s">
        <v>317</v>
      </c>
      <c r="DC139" s="47">
        <v>8.0269119439999995E-2</v>
      </c>
      <c r="DD139" s="54">
        <v>3.1539299490000001E-4</v>
      </c>
      <c r="DE139" s="57" t="s">
        <v>307</v>
      </c>
      <c r="DG139" s="54" t="s">
        <v>336</v>
      </c>
      <c r="DI139" s="54" t="s">
        <v>336</v>
      </c>
      <c r="DK139" s="54" t="s">
        <v>375</v>
      </c>
      <c r="DM139" s="54" t="s">
        <v>336</v>
      </c>
      <c r="DQ139" s="47">
        <v>4.79949E-2</v>
      </c>
      <c r="DR139" s="47">
        <v>5.4109999999999998E-4</v>
      </c>
      <c r="DU139" s="82">
        <v>3.736056963076908</v>
      </c>
      <c r="DV139" s="82">
        <v>6.1763364071645315</v>
      </c>
      <c r="DW139" s="47">
        <v>0.24618468546796399</v>
      </c>
    </row>
    <row r="140" spans="1:127">
      <c r="A140" s="33" t="s">
        <v>416</v>
      </c>
      <c r="B140" s="78" t="s">
        <v>469</v>
      </c>
      <c r="C140" s="79" t="s">
        <v>267</v>
      </c>
      <c r="D140" s="80">
        <v>41127</v>
      </c>
      <c r="E140" s="80" t="s">
        <v>418</v>
      </c>
      <c r="F140" s="35" t="s">
        <v>450</v>
      </c>
      <c r="G140" s="35" t="s">
        <v>423</v>
      </c>
      <c r="H140" s="33">
        <v>0</v>
      </c>
      <c r="I140" s="79" t="s">
        <v>267</v>
      </c>
      <c r="J140" s="87" t="s">
        <v>467</v>
      </c>
      <c r="K140" s="36">
        <v>7912018.36629513</v>
      </c>
      <c r="L140" s="36">
        <v>585886.66427106899</v>
      </c>
      <c r="M140" s="37">
        <v>71.295140000000004</v>
      </c>
      <c r="N140" s="37">
        <v>-156.59988999999999</v>
      </c>
      <c r="O140" s="50" t="s">
        <v>424</v>
      </c>
      <c r="Q140" s="79" t="s">
        <v>424</v>
      </c>
      <c r="R140" s="50">
        <v>17.353000000000002</v>
      </c>
      <c r="S140" s="50">
        <v>18.338000000000001</v>
      </c>
      <c r="U140" s="50">
        <v>6.7119999999999997</v>
      </c>
      <c r="V140" s="50" t="s">
        <v>424</v>
      </c>
      <c r="AB140" s="47" t="s">
        <v>336</v>
      </c>
      <c r="AD140" s="53">
        <v>1.2156999999999999E-3</v>
      </c>
      <c r="AE140" s="53">
        <v>3.9999999999999998E-6</v>
      </c>
      <c r="AF140" s="51">
        <v>4.4524789939999997E-2</v>
      </c>
      <c r="AG140" s="51">
        <v>9.0644794629999995E-4</v>
      </c>
      <c r="AH140" s="79" t="s">
        <v>336</v>
      </c>
      <c r="AI140" s="79"/>
      <c r="AL140" s="51">
        <v>2.9173989479999999E-2</v>
      </c>
      <c r="AM140" s="54">
        <v>7.0618600229999996E-4</v>
      </c>
      <c r="AN140" s="79" t="s">
        <v>317</v>
      </c>
      <c r="AP140" s="50">
        <v>9.601574523</v>
      </c>
      <c r="AQ140" s="47">
        <v>0.1167134468</v>
      </c>
      <c r="AR140" s="54" t="s">
        <v>336</v>
      </c>
      <c r="AV140" s="47">
        <v>87.439485352452081</v>
      </c>
      <c r="AX140" s="53" t="s">
        <v>336</v>
      </c>
      <c r="AZ140" s="53">
        <v>1.9177E-3</v>
      </c>
      <c r="BA140" s="56">
        <v>7.2700000000000005E-5</v>
      </c>
      <c r="BB140" s="53" t="s">
        <v>336</v>
      </c>
      <c r="BD140" s="79"/>
      <c r="BJ140" s="50">
        <v>0.55555275520000003</v>
      </c>
      <c r="BK140" s="53">
        <v>7.742279837E-3</v>
      </c>
      <c r="BL140" s="51" t="s">
        <v>317</v>
      </c>
      <c r="BP140" s="51">
        <v>0.22464193230000001</v>
      </c>
      <c r="BQ140" s="51">
        <v>1.1922875579999999E-3</v>
      </c>
      <c r="BT140" s="51">
        <v>2.801120618E-3</v>
      </c>
      <c r="BU140" s="54">
        <v>3.5859811820000001E-5</v>
      </c>
      <c r="BV140" s="50">
        <v>8.2087164690000005</v>
      </c>
      <c r="BW140" s="47">
        <v>3.2717451559999999E-2</v>
      </c>
      <c r="BX140" s="54">
        <v>6.9230999999999997E-3</v>
      </c>
      <c r="BY140" s="54">
        <v>1.0900000000000001E-5</v>
      </c>
      <c r="BZ140" s="54" t="s">
        <v>336</v>
      </c>
      <c r="CB140" s="50">
        <v>28.710255620000002</v>
      </c>
      <c r="CC140" s="50">
        <v>0.16012724349999999</v>
      </c>
      <c r="CF140" s="51">
        <v>3.0866999999999999E-3</v>
      </c>
      <c r="CG140" s="51">
        <v>3.0599999999999998E-5</v>
      </c>
      <c r="CH140" s="47" t="s">
        <v>317</v>
      </c>
      <c r="CJ140" s="81" t="s">
        <v>419</v>
      </c>
      <c r="CK140" s="79" t="s">
        <v>317</v>
      </c>
      <c r="CL140" s="51" t="s">
        <v>304</v>
      </c>
      <c r="CM140" s="47" t="s">
        <v>317</v>
      </c>
      <c r="CO140" s="53" t="s">
        <v>336</v>
      </c>
      <c r="CQ140" s="54" t="s">
        <v>336</v>
      </c>
      <c r="CS140" s="53">
        <v>1.4898000000000001E-3</v>
      </c>
      <c r="CT140" s="54">
        <v>7.9099999999999998E-5</v>
      </c>
      <c r="CU140" s="47">
        <v>0.27888546040000001</v>
      </c>
      <c r="CV140" s="51">
        <v>2.606149392E-3</v>
      </c>
      <c r="CW140" s="47">
        <f t="shared" si="2"/>
        <v>0.59681488525600002</v>
      </c>
      <c r="CX140" s="51">
        <f t="shared" si="2"/>
        <v>5.5771596988800007E-3</v>
      </c>
      <c r="CY140" s="53" t="s">
        <v>336</v>
      </c>
      <c r="DA140" s="47" t="s">
        <v>317</v>
      </c>
      <c r="DC140" s="47">
        <v>6.8996948650000001E-2</v>
      </c>
      <c r="DD140" s="54">
        <v>4.9652239879999997E-4</v>
      </c>
      <c r="DE140" s="57" t="s">
        <v>307</v>
      </c>
      <c r="DG140" s="54" t="s">
        <v>336</v>
      </c>
      <c r="DI140" s="54" t="s">
        <v>336</v>
      </c>
      <c r="DK140" s="54" t="s">
        <v>375</v>
      </c>
      <c r="DM140" s="54" t="s">
        <v>336</v>
      </c>
      <c r="DQ140" s="47">
        <v>6.1553400000000001E-2</v>
      </c>
      <c r="DR140" s="47">
        <v>2.0680000000000001E-4</v>
      </c>
      <c r="DU140" s="82">
        <v>2.4435730578628077</v>
      </c>
      <c r="DV140" s="82">
        <v>2.6835509037672294</v>
      </c>
      <c r="DW140" s="47">
        <v>4.6805547847165202E-2</v>
      </c>
    </row>
    <row r="141" spans="1:127">
      <c r="A141" s="33" t="s">
        <v>416</v>
      </c>
      <c r="B141" s="78" t="s">
        <v>470</v>
      </c>
      <c r="C141" s="79" t="s">
        <v>267</v>
      </c>
      <c r="D141" s="80">
        <v>41127</v>
      </c>
      <c r="E141" s="80" t="s">
        <v>418</v>
      </c>
      <c r="F141" s="35" t="s">
        <v>450</v>
      </c>
      <c r="G141" s="35" t="s">
        <v>471</v>
      </c>
      <c r="H141" s="33">
        <v>0</v>
      </c>
      <c r="I141" s="79" t="s">
        <v>267</v>
      </c>
      <c r="J141" s="87" t="s">
        <v>472</v>
      </c>
      <c r="K141" s="36">
        <v>7909990.9130530003</v>
      </c>
      <c r="L141" s="36">
        <v>584604.591007996</v>
      </c>
      <c r="M141" s="37">
        <v>71.277429999999995</v>
      </c>
      <c r="N141" s="37">
        <v>-156.63789</v>
      </c>
      <c r="O141" s="50" t="s">
        <v>424</v>
      </c>
      <c r="Q141" s="79" t="s">
        <v>424</v>
      </c>
      <c r="R141" s="50">
        <v>8.8390000000000004</v>
      </c>
      <c r="S141" s="50">
        <v>11.38</v>
      </c>
      <c r="U141" s="50">
        <v>6.7009999999999996</v>
      </c>
      <c r="V141" s="50" t="s">
        <v>424</v>
      </c>
      <c r="AB141" s="47">
        <v>1.1877499999999999E-2</v>
      </c>
      <c r="AC141" s="51">
        <v>2.1129999999999999E-4</v>
      </c>
      <c r="AD141" s="53">
        <v>6.9649999999999996E-4</v>
      </c>
      <c r="AE141" s="53">
        <v>2.19E-5</v>
      </c>
      <c r="AF141" s="51">
        <v>2.6984443720000001E-2</v>
      </c>
      <c r="AG141" s="51">
        <v>3.4390188270000001E-5</v>
      </c>
      <c r="AH141" s="79" t="s">
        <v>336</v>
      </c>
      <c r="AI141" s="79"/>
      <c r="AL141" s="51">
        <v>2.4913957340000001E-2</v>
      </c>
      <c r="AM141" s="54">
        <v>2.8521774740000001E-4</v>
      </c>
      <c r="AN141" s="79" t="s">
        <v>317</v>
      </c>
      <c r="AP141" s="50">
        <v>4.3153770700000003</v>
      </c>
      <c r="AQ141" s="47">
        <v>2.0337051929999999E-2</v>
      </c>
      <c r="AR141" s="54" t="s">
        <v>336</v>
      </c>
      <c r="AV141" s="47">
        <v>23.486807796293533</v>
      </c>
      <c r="AX141" s="53" t="s">
        <v>336</v>
      </c>
      <c r="AZ141" s="53">
        <v>1.9892E-3</v>
      </c>
      <c r="BA141" s="56">
        <v>1.38E-5</v>
      </c>
      <c r="BB141" s="53" t="s">
        <v>336</v>
      </c>
      <c r="BD141" s="79"/>
      <c r="BJ141" s="50">
        <v>0.10246675650000001</v>
      </c>
      <c r="BK141" s="53">
        <v>3.9093347610000002E-4</v>
      </c>
      <c r="BL141" s="51" t="s">
        <v>317</v>
      </c>
      <c r="BP141" s="51">
        <v>0.44604613640000002</v>
      </c>
      <c r="BQ141" s="51">
        <v>2.8477650760000001E-3</v>
      </c>
      <c r="BT141" s="51">
        <v>2.0067843320000001E-3</v>
      </c>
      <c r="BU141" s="54">
        <v>1.3361387089999999E-4</v>
      </c>
      <c r="BV141" s="50">
        <v>3.3014280660000002</v>
      </c>
      <c r="BW141" s="47">
        <v>2.08741398E-2</v>
      </c>
      <c r="BX141" s="54">
        <v>6.7830000000000006E-4</v>
      </c>
      <c r="BY141" s="54">
        <v>4.9999999999999998E-7</v>
      </c>
      <c r="BZ141" s="54" t="s">
        <v>336</v>
      </c>
      <c r="CB141" s="50">
        <v>9.7859392140000008</v>
      </c>
      <c r="CC141" s="50">
        <v>6.0589906460000002E-2</v>
      </c>
      <c r="CF141" s="51">
        <v>2.3628E-3</v>
      </c>
      <c r="CG141" s="51">
        <v>6.0600000000000003E-5</v>
      </c>
      <c r="CH141" s="47" t="s">
        <v>317</v>
      </c>
      <c r="CJ141" s="81" t="s">
        <v>419</v>
      </c>
      <c r="CK141" s="79" t="s">
        <v>317</v>
      </c>
      <c r="CL141" s="51" t="s">
        <v>304</v>
      </c>
      <c r="CM141" s="47" t="s">
        <v>317</v>
      </c>
      <c r="CO141" s="53" t="s">
        <v>336</v>
      </c>
      <c r="CQ141" s="54" t="s">
        <v>336</v>
      </c>
      <c r="CS141" s="53">
        <v>3.9110000000000002E-4</v>
      </c>
      <c r="CT141" s="54">
        <v>7.7200000000000006E-5</v>
      </c>
      <c r="CU141" s="47">
        <v>5.2414095369999997E-2</v>
      </c>
      <c r="CV141" s="51">
        <v>2.7987721829999999E-3</v>
      </c>
      <c r="CW141" s="47">
        <f t="shared" si="2"/>
        <v>0.1121661640918</v>
      </c>
      <c r="CX141" s="51">
        <f t="shared" si="2"/>
        <v>5.9893724716199997E-3</v>
      </c>
      <c r="CY141" s="53" t="s">
        <v>336</v>
      </c>
      <c r="DA141" s="47">
        <v>0.28782173809276634</v>
      </c>
      <c r="DC141" s="47">
        <v>2.2200629289999999E-2</v>
      </c>
      <c r="DD141" s="54">
        <v>1.083466729E-4</v>
      </c>
      <c r="DE141" s="57" t="s">
        <v>307</v>
      </c>
      <c r="DG141" s="54" t="s">
        <v>336</v>
      </c>
      <c r="DI141" s="54" t="s">
        <v>336</v>
      </c>
      <c r="DK141" s="54" t="s">
        <v>375</v>
      </c>
      <c r="DM141" s="54" t="s">
        <v>336</v>
      </c>
      <c r="DQ141" s="47">
        <v>2.7941899999999999E-2</v>
      </c>
      <c r="DR141" s="47">
        <v>1.862E-4</v>
      </c>
      <c r="DU141" s="82">
        <v>0.93299118958346605</v>
      </c>
      <c r="DV141" s="82">
        <v>0.89515811738981221</v>
      </c>
      <c r="DW141" s="47">
        <v>2.0694738689746875E-2</v>
      </c>
    </row>
    <row r="142" spans="1:127">
      <c r="A142" s="33" t="s">
        <v>416</v>
      </c>
      <c r="B142" s="78" t="s">
        <v>473</v>
      </c>
      <c r="C142" s="79" t="s">
        <v>474</v>
      </c>
      <c r="D142" s="80">
        <v>41164</v>
      </c>
      <c r="E142" s="80" t="s">
        <v>265</v>
      </c>
      <c r="F142" s="35" t="s">
        <v>266</v>
      </c>
      <c r="G142" s="35" t="s">
        <v>46</v>
      </c>
      <c r="H142" s="33">
        <v>25.4</v>
      </c>
      <c r="I142" s="79" t="s">
        <v>270</v>
      </c>
      <c r="J142" s="33" t="s">
        <v>268</v>
      </c>
      <c r="K142" s="36">
        <v>7910494.8796724202</v>
      </c>
      <c r="L142" s="36">
        <v>585541.22509733704</v>
      </c>
      <c r="M142" s="37">
        <v>71.281615000000002</v>
      </c>
      <c r="N142" s="37">
        <v>-156.61121299999999</v>
      </c>
      <c r="O142" s="50" t="s">
        <v>424</v>
      </c>
      <c r="Q142" s="79" t="s">
        <v>424</v>
      </c>
      <c r="S142" s="50" t="s">
        <v>424</v>
      </c>
      <c r="V142" s="50" t="s">
        <v>424</v>
      </c>
      <c r="AB142" s="47">
        <v>1.3644052999999998</v>
      </c>
      <c r="AC142" s="51">
        <v>4.975E-4</v>
      </c>
      <c r="AD142" s="53">
        <v>8.3185200000000001E-2</v>
      </c>
      <c r="AE142" s="53">
        <v>2.2670000000000001E-4</v>
      </c>
      <c r="AF142" s="47">
        <v>0.50373840000000003</v>
      </c>
      <c r="AG142" s="51">
        <v>3.9081000000000003E-3</v>
      </c>
      <c r="AH142" s="50" t="s">
        <v>317</v>
      </c>
      <c r="AI142" s="79"/>
      <c r="AL142" s="51">
        <v>2.412566827</v>
      </c>
      <c r="AM142" s="54">
        <v>5.2308351859999998E-3</v>
      </c>
      <c r="AN142" s="50" t="s">
        <v>317</v>
      </c>
      <c r="AP142" s="50">
        <v>18.709515769999999</v>
      </c>
      <c r="AQ142" s="47">
        <v>0.1995015175</v>
      </c>
      <c r="AR142" s="54" t="s">
        <v>317</v>
      </c>
      <c r="AV142" s="47">
        <v>80.949004775497301</v>
      </c>
      <c r="AX142" s="53">
        <v>2.7230499999999998E-2</v>
      </c>
      <c r="AY142" s="56">
        <v>1.7600000000000001E-5</v>
      </c>
      <c r="AZ142" s="53">
        <v>3.00354E-2</v>
      </c>
      <c r="BA142" s="56">
        <v>4.0400000000000001E-4</v>
      </c>
      <c r="BB142" s="53" t="s">
        <v>317</v>
      </c>
      <c r="BD142" s="47">
        <v>0.19213650000000002</v>
      </c>
      <c r="BE142" s="54">
        <v>1.0411999999999999E-3</v>
      </c>
      <c r="BJ142" s="50">
        <v>84.864529619999999</v>
      </c>
      <c r="BK142" s="53">
        <v>0.5954496601</v>
      </c>
      <c r="BL142" s="51">
        <v>0.43179709247913695</v>
      </c>
      <c r="BP142" s="51">
        <v>2.9474308630000001</v>
      </c>
      <c r="BQ142" s="51">
        <v>1.928360917E-2</v>
      </c>
      <c r="BT142" s="51">
        <v>1.503947825E-2</v>
      </c>
      <c r="BU142" s="54">
        <v>2.8955729830000001E-4</v>
      </c>
      <c r="BV142" s="50">
        <v>15.04458623</v>
      </c>
      <c r="BW142" s="47">
        <v>2.9413354919999999E-2</v>
      </c>
      <c r="BX142" s="54">
        <v>0.19282730000000001</v>
      </c>
      <c r="BY142" s="54">
        <v>3.5829999999999998E-4</v>
      </c>
      <c r="BZ142" s="54" t="s">
        <v>317</v>
      </c>
      <c r="CB142" s="50">
        <v>41.753722189999998</v>
      </c>
      <c r="CC142" s="50">
        <v>0.23618332619999999</v>
      </c>
      <c r="CF142" s="51">
        <v>8.3103099999999999E-2</v>
      </c>
      <c r="CG142" s="51">
        <v>9.0969999999999994E-4</v>
      </c>
      <c r="CH142" s="50">
        <v>0.24255423997897937</v>
      </c>
      <c r="CJ142" s="53">
        <v>5.4793002811251441E-2</v>
      </c>
      <c r="CK142" s="50" t="s">
        <v>317</v>
      </c>
      <c r="CL142" s="47" t="s">
        <v>304</v>
      </c>
      <c r="CO142" s="53" t="s">
        <v>317</v>
      </c>
      <c r="CQ142" s="54" t="s">
        <v>317</v>
      </c>
      <c r="CS142" s="53" t="s">
        <v>317</v>
      </c>
      <c r="CU142" s="47">
        <v>8.0321719569999992</v>
      </c>
      <c r="CV142" s="51">
        <v>1.040297982E-2</v>
      </c>
      <c r="CW142" s="47">
        <f t="shared" si="2"/>
        <v>17.188847987980001</v>
      </c>
      <c r="CX142" s="51">
        <f t="shared" si="2"/>
        <v>2.2262376814800002E-2</v>
      </c>
      <c r="CY142" s="53" t="s">
        <v>317</v>
      </c>
      <c r="DA142" s="47">
        <v>4.3770357888919804</v>
      </c>
      <c r="DC142" s="47">
        <v>0.109619306</v>
      </c>
      <c r="DD142" s="54">
        <v>2.106667523E-4</v>
      </c>
      <c r="DE142" s="57">
        <v>5.0842483520000002E-2</v>
      </c>
      <c r="DF142" s="57">
        <v>9.3781391950000003E-4</v>
      </c>
      <c r="DG142" s="54" t="s">
        <v>317</v>
      </c>
      <c r="DI142" s="54" t="s">
        <v>317</v>
      </c>
      <c r="DK142" s="54" t="s">
        <v>307</v>
      </c>
      <c r="DM142" s="54">
        <v>6.4825300000000002E-2</v>
      </c>
      <c r="DN142" s="54">
        <v>9.1279999999999996E-4</v>
      </c>
      <c r="DQ142" s="47">
        <v>0.40261259999999999</v>
      </c>
      <c r="DR142" s="47">
        <v>6.7320999999999995E-3</v>
      </c>
      <c r="DU142" s="82">
        <v>8.8014082581774318</v>
      </c>
      <c r="DV142" s="82">
        <v>2.5126967378298972</v>
      </c>
      <c r="DW142" s="47">
        <v>0.55582934068287138</v>
      </c>
    </row>
    <row r="143" spans="1:127">
      <c r="A143" s="33" t="s">
        <v>416</v>
      </c>
      <c r="B143" s="78" t="s">
        <v>475</v>
      </c>
      <c r="C143" s="79" t="s">
        <v>474</v>
      </c>
      <c r="D143" s="80">
        <v>41166</v>
      </c>
      <c r="E143" s="80" t="s">
        <v>265</v>
      </c>
      <c r="F143" s="35" t="s">
        <v>266</v>
      </c>
      <c r="G143" s="35" t="s">
        <v>423</v>
      </c>
      <c r="H143" s="33">
        <v>25.4</v>
      </c>
      <c r="I143" s="79" t="s">
        <v>270</v>
      </c>
      <c r="J143" s="33" t="s">
        <v>294</v>
      </c>
      <c r="K143" s="36">
        <v>7910557.96631929</v>
      </c>
      <c r="L143" s="36">
        <v>585930.62400414201</v>
      </c>
      <c r="M143" s="37">
        <v>71.282042000000004</v>
      </c>
      <c r="N143" s="37">
        <v>-156.600281</v>
      </c>
      <c r="O143" s="50" t="s">
        <v>424</v>
      </c>
      <c r="Q143" s="79" t="s">
        <v>424</v>
      </c>
      <c r="S143" s="50">
        <v>32.167000000000002</v>
      </c>
      <c r="U143" s="50">
        <v>6.93</v>
      </c>
      <c r="V143" s="50" t="s">
        <v>424</v>
      </c>
      <c r="AB143" s="47">
        <v>0.28062890000000001</v>
      </c>
      <c r="AC143" s="51">
        <v>1.9238E-3</v>
      </c>
      <c r="AD143" s="53">
        <v>4.68079E-2</v>
      </c>
      <c r="AE143" s="53">
        <v>3.1319999999999997E-4</v>
      </c>
      <c r="AF143" s="47">
        <v>0.15152560000000001</v>
      </c>
      <c r="AG143" s="51">
        <v>2.1010000000000001E-4</v>
      </c>
      <c r="AH143" s="50" t="s">
        <v>317</v>
      </c>
      <c r="AI143" s="79"/>
      <c r="AL143" s="51">
        <v>0.28619864890000002</v>
      </c>
      <c r="AM143" s="54">
        <v>7.2516325599999998E-4</v>
      </c>
      <c r="AN143" s="50" t="s">
        <v>317</v>
      </c>
      <c r="AP143" s="50">
        <v>8.7554193270000003</v>
      </c>
      <c r="AQ143" s="47">
        <v>2.220761332E-2</v>
      </c>
      <c r="AR143" s="54" t="s">
        <v>317</v>
      </c>
      <c r="AV143" s="47">
        <v>37.677892883732852</v>
      </c>
      <c r="AX143" s="53">
        <v>1.05267E-2</v>
      </c>
      <c r="AY143" s="56">
        <v>1.26E-5</v>
      </c>
      <c r="AZ143" s="53" t="s">
        <v>317</v>
      </c>
      <c r="BB143" s="53" t="s">
        <v>317</v>
      </c>
      <c r="BD143" s="47">
        <v>1.7796900000000001E-2</v>
      </c>
      <c r="BE143" s="54">
        <v>6.58E-5</v>
      </c>
      <c r="BJ143" s="50">
        <v>28.62163065</v>
      </c>
      <c r="BK143" s="53">
        <v>5.2278162230000001E-2</v>
      </c>
      <c r="BL143" s="51">
        <v>5.2899026423104019E-2</v>
      </c>
      <c r="BP143" s="51">
        <v>0.47294515040000001</v>
      </c>
      <c r="BQ143" s="51">
        <v>3.1310257010000002E-3</v>
      </c>
      <c r="BT143" s="51" t="s">
        <v>317</v>
      </c>
      <c r="BV143" s="50">
        <v>7.4982190639999997</v>
      </c>
      <c r="BW143" s="47">
        <v>2.4761768619999999E-2</v>
      </c>
      <c r="BX143" s="54">
        <v>0.17030709999999999</v>
      </c>
      <c r="BY143" s="54">
        <v>1.5047999999999999E-3</v>
      </c>
      <c r="BZ143" s="54" t="s">
        <v>317</v>
      </c>
      <c r="CB143" s="50">
        <v>17.02990509</v>
      </c>
      <c r="CC143" s="50">
        <v>5.1664355660000001E-2</v>
      </c>
      <c r="CF143" s="51">
        <v>1.7260400000000002E-2</v>
      </c>
      <c r="CG143" s="51">
        <v>1.086E-4</v>
      </c>
      <c r="CH143" s="50" t="s">
        <v>317</v>
      </c>
      <c r="CJ143" s="81" t="s">
        <v>419</v>
      </c>
      <c r="CK143" s="50" t="s">
        <v>317</v>
      </c>
      <c r="CL143" s="47" t="s">
        <v>304</v>
      </c>
      <c r="CM143" s="47">
        <v>5.4</v>
      </c>
      <c r="CO143" s="53" t="s">
        <v>317</v>
      </c>
      <c r="CQ143" s="54" t="s">
        <v>317</v>
      </c>
      <c r="CS143" s="53" t="s">
        <v>317</v>
      </c>
      <c r="CU143" s="47">
        <v>3.6808747789999998</v>
      </c>
      <c r="CV143" s="51">
        <v>3.1966376249999998E-2</v>
      </c>
      <c r="CW143" s="47">
        <f t="shared" si="2"/>
        <v>7.8770720270599996</v>
      </c>
      <c r="CX143" s="51">
        <f t="shared" si="2"/>
        <v>6.8408045175000001E-2</v>
      </c>
      <c r="CY143" s="53" t="s">
        <v>317</v>
      </c>
      <c r="DA143" s="47">
        <v>0.34328097257241036</v>
      </c>
      <c r="DC143" s="47">
        <v>4.1414086490000002E-2</v>
      </c>
      <c r="DD143" s="54">
        <v>1.3593340139999999E-4</v>
      </c>
      <c r="DE143" s="57" t="s">
        <v>301</v>
      </c>
      <c r="DG143" s="54" t="s">
        <v>317</v>
      </c>
      <c r="DI143" s="54" t="s">
        <v>317</v>
      </c>
      <c r="DK143" s="54" t="s">
        <v>307</v>
      </c>
      <c r="DM143" s="54" t="s">
        <v>317</v>
      </c>
      <c r="DQ143" s="47">
        <v>5.69128E-2</v>
      </c>
      <c r="DR143" s="47">
        <v>6.1567000000000002E-3</v>
      </c>
      <c r="DU143" s="82">
        <v>3.3857896322821719</v>
      </c>
      <c r="DV143" s="82">
        <v>1.177890313137425</v>
      </c>
      <c r="DW143" s="47">
        <v>0.48379801948222434</v>
      </c>
    </row>
    <row r="144" spans="1:127">
      <c r="A144" s="33" t="s">
        <v>416</v>
      </c>
      <c r="B144" s="78" t="s">
        <v>476</v>
      </c>
      <c r="C144" s="79" t="s">
        <v>474</v>
      </c>
      <c r="D144" s="80">
        <v>41166</v>
      </c>
      <c r="E144" s="80" t="s">
        <v>265</v>
      </c>
      <c r="F144" s="35" t="s">
        <v>279</v>
      </c>
      <c r="G144" s="35" t="s">
        <v>54</v>
      </c>
      <c r="H144" s="33">
        <v>30.48</v>
      </c>
      <c r="I144" s="79" t="s">
        <v>270</v>
      </c>
      <c r="J144" s="33" t="s">
        <v>285</v>
      </c>
      <c r="K144" s="36">
        <v>7910413.6742445203</v>
      </c>
      <c r="L144" s="36">
        <v>585943.05517413397</v>
      </c>
      <c r="M144" s="37">
        <v>71.280744999999996</v>
      </c>
      <c r="N144" s="37">
        <v>-156.60009400000001</v>
      </c>
      <c r="O144" s="50" t="s">
        <v>424</v>
      </c>
      <c r="Q144" s="79" t="s">
        <v>424</v>
      </c>
      <c r="S144" s="50">
        <v>26.020499999999998</v>
      </c>
      <c r="U144" s="50">
        <v>8.58</v>
      </c>
      <c r="V144" s="50" t="s">
        <v>424</v>
      </c>
      <c r="AB144" s="47">
        <v>0.45139760000000001</v>
      </c>
      <c r="AC144" s="51">
        <v>6.9661999999999996E-3</v>
      </c>
      <c r="AD144" s="53">
        <v>3.2350799999999999E-2</v>
      </c>
      <c r="AE144" s="53">
        <v>3.2700000000000002E-5</v>
      </c>
      <c r="AF144" s="47">
        <v>1.5940364999999999</v>
      </c>
      <c r="AG144" s="51">
        <v>3.4185999999999999E-3</v>
      </c>
      <c r="AH144" s="50" t="s">
        <v>317</v>
      </c>
      <c r="AI144" s="79"/>
      <c r="AL144" s="51">
        <v>0.77020102239999999</v>
      </c>
      <c r="AM144" s="54">
        <v>9.5296618860000008E-3</v>
      </c>
      <c r="AN144" s="50" t="s">
        <v>317</v>
      </c>
      <c r="AP144" s="50">
        <v>11.92705316</v>
      </c>
      <c r="AQ144" s="47">
        <v>0.22644215919999999</v>
      </c>
      <c r="AR144" s="54" t="s">
        <v>317</v>
      </c>
      <c r="AV144" s="47">
        <v>45.149104477118691</v>
      </c>
      <c r="AX144" s="53" t="s">
        <v>317</v>
      </c>
      <c r="AZ144" s="53" t="s">
        <v>317</v>
      </c>
      <c r="BB144" s="53" t="s">
        <v>317</v>
      </c>
      <c r="BD144" s="47">
        <v>2.0737800000000001E-2</v>
      </c>
      <c r="BE144" s="54">
        <v>2.6499999999999999E-4</v>
      </c>
      <c r="BJ144" s="50">
        <v>0.70692813060000004</v>
      </c>
      <c r="BK144" s="53">
        <v>5.1679436400000004E-3</v>
      </c>
      <c r="BL144" s="51">
        <v>0.12252192398665507</v>
      </c>
      <c r="BP144" s="51">
        <v>0.57914160240000001</v>
      </c>
      <c r="BQ144" s="51">
        <v>1.7130119589999999E-2</v>
      </c>
      <c r="BT144" s="51">
        <v>1.186699955E-2</v>
      </c>
      <c r="BU144" s="54">
        <v>1.3889970969999999E-3</v>
      </c>
      <c r="BV144" s="50">
        <v>8.9490038320000007</v>
      </c>
      <c r="BW144" s="47">
        <v>7.8722716880000002E-2</v>
      </c>
      <c r="BX144" s="54">
        <v>4.4772699999999999E-2</v>
      </c>
      <c r="BY144" s="54">
        <v>3.0899999999999999E-5</v>
      </c>
      <c r="BZ144" s="54" t="s">
        <v>317</v>
      </c>
      <c r="CB144" s="50">
        <v>24.618562610000001</v>
      </c>
      <c r="CC144" s="50">
        <v>0.38166429670000002</v>
      </c>
      <c r="CF144" s="51">
        <v>1.4892600000000001E-2</v>
      </c>
      <c r="CG144" s="51">
        <v>2.4499999999999999E-4</v>
      </c>
      <c r="CH144" s="50">
        <v>1.3147638708103844</v>
      </c>
      <c r="CJ144" s="53">
        <v>0.29700515841606584</v>
      </c>
      <c r="CK144" s="50" t="s">
        <v>317</v>
      </c>
      <c r="CL144" s="47" t="s">
        <v>304</v>
      </c>
      <c r="CM144" s="47">
        <v>5.18</v>
      </c>
      <c r="CO144" s="53" t="s">
        <v>317</v>
      </c>
      <c r="CQ144" s="54" t="s">
        <v>317</v>
      </c>
      <c r="CS144" s="53" t="s">
        <v>317</v>
      </c>
      <c r="CU144" s="47">
        <v>8.3365671579999994</v>
      </c>
      <c r="CV144" s="51">
        <v>7.8982332129999999E-2</v>
      </c>
      <c r="CW144" s="47">
        <f t="shared" si="2"/>
        <v>17.84025371812</v>
      </c>
      <c r="CX144" s="51">
        <f t="shared" si="2"/>
        <v>0.16902219075820002</v>
      </c>
      <c r="CY144" s="53" t="s">
        <v>317</v>
      </c>
      <c r="DA144" s="47">
        <v>10.821257061812959</v>
      </c>
      <c r="DC144" s="47">
        <v>7.3665291399999999E-2</v>
      </c>
      <c r="DD144" s="54">
        <v>2.0770633079999999E-4</v>
      </c>
      <c r="DE144" s="57" t="s">
        <v>301</v>
      </c>
      <c r="DG144" s="54" t="s">
        <v>317</v>
      </c>
      <c r="DI144" s="54" t="s">
        <v>317</v>
      </c>
      <c r="DK144" s="54" t="s">
        <v>307</v>
      </c>
      <c r="DM144" s="54" t="s">
        <v>317</v>
      </c>
      <c r="DQ144" s="47">
        <v>0.42496830000000002</v>
      </c>
      <c r="DR144" s="47">
        <v>4.8409999999999998E-3</v>
      </c>
      <c r="DU144" s="82">
        <v>2.5464538024016186</v>
      </c>
      <c r="DV144" s="82">
        <v>1.6220797256817985</v>
      </c>
      <c r="DW144" s="47">
        <v>0.22175042385824906</v>
      </c>
    </row>
    <row r="145" spans="1:127">
      <c r="A145" s="33" t="s">
        <v>416</v>
      </c>
      <c r="B145" s="78" t="s">
        <v>477</v>
      </c>
      <c r="C145" s="79" t="s">
        <v>474</v>
      </c>
      <c r="D145" s="80">
        <v>41166</v>
      </c>
      <c r="E145" s="80" t="s">
        <v>265</v>
      </c>
      <c r="F145" s="35" t="s">
        <v>279</v>
      </c>
      <c r="G145" s="35" t="s">
        <v>54</v>
      </c>
      <c r="H145" s="33">
        <v>5.08</v>
      </c>
      <c r="I145" s="33" t="s">
        <v>316</v>
      </c>
      <c r="J145" s="33" t="s">
        <v>285</v>
      </c>
      <c r="K145" s="36">
        <v>7910413.6742445203</v>
      </c>
      <c r="L145" s="36">
        <v>585943.05517413397</v>
      </c>
      <c r="M145" s="37">
        <v>71.280744999999996</v>
      </c>
      <c r="N145" s="37">
        <v>-156.60009400000001</v>
      </c>
      <c r="O145" s="50" t="s">
        <v>424</v>
      </c>
      <c r="Q145" s="79" t="s">
        <v>424</v>
      </c>
      <c r="S145" s="50">
        <v>51.774999999999999</v>
      </c>
      <c r="U145" s="50">
        <v>6.16</v>
      </c>
      <c r="V145" s="50" t="s">
        <v>424</v>
      </c>
      <c r="AB145" s="47">
        <v>1.0207173</v>
      </c>
      <c r="AC145" s="51">
        <v>7.4856000000000002E-3</v>
      </c>
      <c r="AD145" s="53">
        <v>3.1920799999999999E-2</v>
      </c>
      <c r="AE145" s="53">
        <v>1.2021999999999998E-3</v>
      </c>
      <c r="AF145" s="47">
        <v>0.1474094</v>
      </c>
      <c r="AG145" s="51">
        <v>1.9545999999999999E-3</v>
      </c>
      <c r="AH145" s="50" t="s">
        <v>317</v>
      </c>
      <c r="AI145" s="79"/>
      <c r="AL145" s="51">
        <v>0.2406653131</v>
      </c>
      <c r="AM145" s="54">
        <v>3.9467134520000001E-3</v>
      </c>
      <c r="AN145" s="50" t="s">
        <v>317</v>
      </c>
      <c r="AP145" s="50">
        <v>4.926513752</v>
      </c>
      <c r="AQ145" s="47">
        <v>0.14599233950000001</v>
      </c>
      <c r="AR145" s="54" t="s">
        <v>317</v>
      </c>
      <c r="AV145" s="47">
        <v>25.969399585176014</v>
      </c>
      <c r="AX145" s="53" t="s">
        <v>317</v>
      </c>
      <c r="AZ145" s="53" t="s">
        <v>317</v>
      </c>
      <c r="BB145" s="53" t="s">
        <v>317</v>
      </c>
      <c r="BD145" s="47">
        <v>2.5845E-2</v>
      </c>
      <c r="BE145" s="54">
        <v>8.4900000000000004E-5</v>
      </c>
      <c r="BJ145" s="50">
        <v>1.697993911</v>
      </c>
      <c r="BK145" s="53">
        <v>7.9880612520000002E-3</v>
      </c>
      <c r="BL145" s="51">
        <v>4.6798436355205662E-2</v>
      </c>
      <c r="BP145" s="51">
        <v>3.924404921E-2</v>
      </c>
      <c r="BQ145" s="51">
        <v>3.151529803E-2</v>
      </c>
      <c r="BT145" s="51" t="s">
        <v>317</v>
      </c>
      <c r="BV145" s="50">
        <v>3.9551161860000001</v>
      </c>
      <c r="BW145" s="47">
        <v>3.0678842889999999E-2</v>
      </c>
      <c r="BX145" s="54" t="s">
        <v>317</v>
      </c>
      <c r="BZ145" s="54" t="s">
        <v>317</v>
      </c>
      <c r="CB145" s="50">
        <v>18.75730742</v>
      </c>
      <c r="CC145" s="50">
        <v>0.26517177289999999</v>
      </c>
      <c r="CF145" s="51">
        <v>2.8932700000000002E-2</v>
      </c>
      <c r="CG145" s="51">
        <v>5.7399999999999999E-5</v>
      </c>
      <c r="CH145" s="50" t="s">
        <v>317</v>
      </c>
      <c r="CJ145" s="81" t="s">
        <v>419</v>
      </c>
      <c r="CK145" s="50" t="s">
        <v>317</v>
      </c>
      <c r="CL145" s="47" t="s">
        <v>304</v>
      </c>
      <c r="CM145" s="47">
        <v>4.7</v>
      </c>
      <c r="CO145" s="53" t="s">
        <v>317</v>
      </c>
      <c r="CQ145" s="54" t="s">
        <v>317</v>
      </c>
      <c r="CS145" s="53" t="s">
        <v>317</v>
      </c>
      <c r="CU145" s="47">
        <v>1.7276038140000001</v>
      </c>
      <c r="CV145" s="51">
        <v>1.7527305989999999E-2</v>
      </c>
      <c r="CW145" s="47">
        <f t="shared" si="2"/>
        <v>3.6970721619600004</v>
      </c>
      <c r="CX145" s="51">
        <f t="shared" si="2"/>
        <v>3.7508434818600001E-2</v>
      </c>
      <c r="CY145" s="53" t="s">
        <v>317</v>
      </c>
      <c r="DA145" s="47">
        <v>2.9396546425337418</v>
      </c>
      <c r="DC145" s="47">
        <v>2.7968172079999999E-2</v>
      </c>
      <c r="DD145" s="54">
        <v>2.4995449160000001E-4</v>
      </c>
      <c r="DE145" s="57" t="s">
        <v>301</v>
      </c>
      <c r="DG145" s="54" t="s">
        <v>317</v>
      </c>
      <c r="DI145" s="54" t="s">
        <v>317</v>
      </c>
      <c r="DK145" s="54" t="s">
        <v>307</v>
      </c>
      <c r="DM145" s="54" t="s">
        <v>317</v>
      </c>
      <c r="DQ145" s="47">
        <v>7.2910799999999998E-2</v>
      </c>
      <c r="DR145" s="47">
        <v>1.19299E-2</v>
      </c>
      <c r="DU145" s="82">
        <v>1.5978785470396613</v>
      </c>
      <c r="DV145" s="82">
        <v>0.85547391605272016</v>
      </c>
      <c r="DW145" s="47">
        <v>0.30260822370837048</v>
      </c>
    </row>
    <row r="146" spans="1:127">
      <c r="A146" s="33" t="s">
        <v>416</v>
      </c>
      <c r="B146" s="78" t="s">
        <v>478</v>
      </c>
      <c r="C146" s="79" t="s">
        <v>474</v>
      </c>
      <c r="D146" s="80">
        <v>41166</v>
      </c>
      <c r="E146" s="80" t="s">
        <v>265</v>
      </c>
      <c r="F146" s="35" t="s">
        <v>279</v>
      </c>
      <c r="G146" s="35" t="s">
        <v>46</v>
      </c>
      <c r="H146" s="33">
        <v>25.4</v>
      </c>
      <c r="I146" s="79" t="s">
        <v>270</v>
      </c>
      <c r="J146" s="33" t="s">
        <v>280</v>
      </c>
      <c r="K146" s="36">
        <v>7910301.6700177602</v>
      </c>
      <c r="L146" s="36">
        <v>585798.53380027204</v>
      </c>
      <c r="M146" s="37">
        <v>71.279792999999998</v>
      </c>
      <c r="N146" s="37">
        <v>-156.60424900000001</v>
      </c>
      <c r="O146" s="50" t="s">
        <v>424</v>
      </c>
      <c r="Q146" s="79" t="s">
        <v>424</v>
      </c>
      <c r="S146" s="50">
        <v>77.932000000000002</v>
      </c>
      <c r="U146" s="50">
        <v>6.74</v>
      </c>
      <c r="V146" s="50" t="s">
        <v>424</v>
      </c>
      <c r="AB146" s="47">
        <v>1.2566766</v>
      </c>
      <c r="AC146" s="51">
        <v>1.6397999999999999E-2</v>
      </c>
      <c r="AD146" s="53">
        <v>5.1052799999999995E-2</v>
      </c>
      <c r="AE146" s="53">
        <v>4.8809999999999999E-4</v>
      </c>
      <c r="AF146" s="47">
        <v>0.205563</v>
      </c>
      <c r="AG146" s="51">
        <v>2.2442E-3</v>
      </c>
      <c r="AH146" s="50" t="s">
        <v>317</v>
      </c>
      <c r="AI146" s="79"/>
      <c r="AL146" s="51">
        <v>0.29453372880000001</v>
      </c>
      <c r="AM146" s="54">
        <v>8.9087438279999997E-4</v>
      </c>
      <c r="AN146" s="50" t="s">
        <v>317</v>
      </c>
      <c r="AP146" s="50">
        <v>11.99136496</v>
      </c>
      <c r="AQ146" s="47">
        <v>0.15779793610000001</v>
      </c>
      <c r="AR146" s="54" t="s">
        <v>317</v>
      </c>
      <c r="AV146" s="47">
        <v>46.109025793618898</v>
      </c>
      <c r="AX146" s="53">
        <v>1.98237E-2</v>
      </c>
      <c r="AY146" s="56">
        <v>5.3400000000000004E-5</v>
      </c>
      <c r="AZ146" s="53">
        <v>1.1159700000000002E-2</v>
      </c>
      <c r="BA146" s="56">
        <v>1.141E-4</v>
      </c>
      <c r="BB146" s="53" t="s">
        <v>317</v>
      </c>
      <c r="BD146" s="47">
        <v>1.05361E-2</v>
      </c>
      <c r="BE146" s="54">
        <v>3.8099999999999999E-4</v>
      </c>
      <c r="BJ146" s="50">
        <v>27.527482089999999</v>
      </c>
      <c r="BK146" s="53">
        <v>0.41202172250000002</v>
      </c>
      <c r="BL146" s="51">
        <v>0.16168718577762181</v>
      </c>
      <c r="BP146" s="51">
        <v>9.2289438330000001E-2</v>
      </c>
      <c r="BQ146" s="51">
        <v>2.286630378E-2</v>
      </c>
      <c r="BT146" s="51">
        <v>1.399688204E-2</v>
      </c>
      <c r="BU146" s="54">
        <v>1.5949334699999999E-4</v>
      </c>
      <c r="BV146" s="50">
        <v>13.20045387</v>
      </c>
      <c r="BW146" s="47">
        <v>3.4738187589999997E-2</v>
      </c>
      <c r="BX146" s="54">
        <v>0.17857110000000001</v>
      </c>
      <c r="BY146" s="54">
        <v>2.8500000000000002E-5</v>
      </c>
      <c r="BZ146" s="54" t="s">
        <v>317</v>
      </c>
      <c r="CB146" s="50">
        <v>20.950422360000001</v>
      </c>
      <c r="CC146" s="50">
        <v>0.1082786957</v>
      </c>
      <c r="CF146" s="51">
        <v>3.4700700000000001E-2</v>
      </c>
      <c r="CG146" s="51">
        <v>9.7199999999999991E-5</v>
      </c>
      <c r="CH146" s="50" t="s">
        <v>317</v>
      </c>
      <c r="CJ146" s="81" t="s">
        <v>419</v>
      </c>
      <c r="CK146" s="50" t="s">
        <v>317</v>
      </c>
      <c r="CL146" s="47" t="s">
        <v>304</v>
      </c>
      <c r="CM146" s="47">
        <v>5.4</v>
      </c>
      <c r="CO146" s="53" t="s">
        <v>317</v>
      </c>
      <c r="CQ146" s="54" t="s">
        <v>317</v>
      </c>
      <c r="CS146" s="53" t="s">
        <v>317</v>
      </c>
      <c r="CU146" s="47">
        <v>9.1067864249999992</v>
      </c>
      <c r="CV146" s="51">
        <v>5.1061155910000003E-2</v>
      </c>
      <c r="CW146" s="47">
        <f t="shared" si="2"/>
        <v>19.488522949499998</v>
      </c>
      <c r="CX146" s="51">
        <f t="shared" si="2"/>
        <v>0.10927087364740001</v>
      </c>
      <c r="CY146" s="53" t="s">
        <v>317</v>
      </c>
      <c r="DA146" s="47">
        <v>8.2958419688677523E-2</v>
      </c>
      <c r="DC146" s="47">
        <v>5.3521839840000002E-2</v>
      </c>
      <c r="DD146" s="54">
        <v>2.9353772479999998E-4</v>
      </c>
      <c r="DE146" s="57">
        <v>2.4375918010000001E-2</v>
      </c>
      <c r="DF146" s="57">
        <v>1.4288274489999999E-4</v>
      </c>
      <c r="DG146" s="54" t="s">
        <v>317</v>
      </c>
      <c r="DI146" s="54" t="s">
        <v>317</v>
      </c>
      <c r="DK146" s="54" t="s">
        <v>307</v>
      </c>
      <c r="DM146" s="54">
        <v>2.4005600000000002E-2</v>
      </c>
      <c r="DN146" s="54">
        <v>3.8900000000000002E-4</v>
      </c>
      <c r="DQ146" s="47">
        <v>5.1402900000000001E-2</v>
      </c>
      <c r="DR146" s="47">
        <v>5.6845000000000003E-3</v>
      </c>
      <c r="DU146" s="82">
        <v>4.2300896333633133</v>
      </c>
      <c r="DV146" s="82">
        <v>1.5019438384557591</v>
      </c>
      <c r="DW146" s="47">
        <v>0.47594728961723454</v>
      </c>
    </row>
    <row r="147" spans="1:127">
      <c r="A147" s="33" t="s">
        <v>416</v>
      </c>
      <c r="B147" s="78" t="s">
        <v>479</v>
      </c>
      <c r="C147" s="79" t="s">
        <v>474</v>
      </c>
      <c r="D147" s="80">
        <v>41166</v>
      </c>
      <c r="E147" s="80" t="s">
        <v>265</v>
      </c>
      <c r="F147" s="35" t="s">
        <v>279</v>
      </c>
      <c r="G147" s="35" t="s">
        <v>54</v>
      </c>
      <c r="H147" s="33">
        <v>30.48</v>
      </c>
      <c r="I147" s="79" t="s">
        <v>270</v>
      </c>
      <c r="J147" s="33" t="s">
        <v>280</v>
      </c>
      <c r="K147" s="36">
        <v>7910237.5033307504</v>
      </c>
      <c r="L147" s="36">
        <v>585877.91051354399</v>
      </c>
      <c r="M147" s="37">
        <v>71.27919</v>
      </c>
      <c r="N147" s="37">
        <v>-156.60210599999999</v>
      </c>
      <c r="O147" s="50" t="s">
        <v>424</v>
      </c>
      <c r="Q147" s="79" t="s">
        <v>424</v>
      </c>
      <c r="S147" s="50">
        <v>34.494999999999997</v>
      </c>
      <c r="U147" s="50">
        <v>6.62</v>
      </c>
      <c r="V147" s="50" t="s">
        <v>424</v>
      </c>
      <c r="AB147" s="47">
        <v>0.46435860000000001</v>
      </c>
      <c r="AC147" s="51">
        <v>1.2818E-3</v>
      </c>
      <c r="AD147" s="53">
        <v>3.1083800000000002E-2</v>
      </c>
      <c r="AE147" s="53">
        <v>8.541E-4</v>
      </c>
      <c r="AF147" s="47">
        <v>1.9311757999999999</v>
      </c>
      <c r="AG147" s="51">
        <v>2.1575299999999999E-2</v>
      </c>
      <c r="AH147" s="50" t="s">
        <v>317</v>
      </c>
      <c r="AI147" s="79"/>
      <c r="AL147" s="51">
        <v>0.80793386180000004</v>
      </c>
      <c r="AM147" s="54">
        <v>3.760031116E-3</v>
      </c>
      <c r="AN147" s="50" t="s">
        <v>317</v>
      </c>
      <c r="AP147" s="50">
        <v>14.12467202</v>
      </c>
      <c r="AQ147" s="47">
        <v>6.3134102999999997E-2</v>
      </c>
      <c r="AR147" s="54" t="s">
        <v>317</v>
      </c>
      <c r="AV147" s="47">
        <v>54.518615484737474</v>
      </c>
      <c r="AX147" s="53">
        <v>1.2967000000000001E-2</v>
      </c>
      <c r="AY147" s="56">
        <v>1.199E-4</v>
      </c>
      <c r="AZ147" s="53" t="s">
        <v>317</v>
      </c>
      <c r="BB147" s="53" t="s">
        <v>317</v>
      </c>
      <c r="BD147" s="47">
        <v>1.63576E-2</v>
      </c>
      <c r="BE147" s="54">
        <v>1.1949999999999999E-4</v>
      </c>
      <c r="BJ147" s="50">
        <v>0.69426059169999998</v>
      </c>
      <c r="BK147" s="53">
        <v>5.1223688270000001E-3</v>
      </c>
      <c r="BL147" s="51">
        <v>0.11114366041609809</v>
      </c>
      <c r="BP147" s="51">
        <v>0.54734034679999999</v>
      </c>
      <c r="BQ147" s="51">
        <v>1.222746812E-2</v>
      </c>
      <c r="BT147" s="51">
        <v>2.0804430240000001E-2</v>
      </c>
      <c r="BU147" s="54">
        <v>7.0722771440000004E-4</v>
      </c>
      <c r="BV147" s="50">
        <v>10.87029836</v>
      </c>
      <c r="BW147" s="47">
        <v>2.862689287E-2</v>
      </c>
      <c r="BX147" s="54">
        <v>0.1839712</v>
      </c>
      <c r="BY147" s="54">
        <v>2.3670000000000001E-4</v>
      </c>
      <c r="BZ147" s="54" t="s">
        <v>317</v>
      </c>
      <c r="CB147" s="50">
        <v>28.32805428</v>
      </c>
      <c r="CC147" s="50">
        <v>0.23790369519999999</v>
      </c>
      <c r="CF147" s="51">
        <v>2.0794E-2</v>
      </c>
      <c r="CG147" s="51">
        <v>7.5099999999999996E-5</v>
      </c>
      <c r="CH147" s="50">
        <v>1.4151539711396828</v>
      </c>
      <c r="CJ147" s="53">
        <v>0.31968328208045432</v>
      </c>
      <c r="CK147" s="50" t="s">
        <v>317</v>
      </c>
      <c r="CL147" s="47" t="s">
        <v>304</v>
      </c>
      <c r="CM147" s="47">
        <v>5.44</v>
      </c>
      <c r="CO147" s="53" t="s">
        <v>317</v>
      </c>
      <c r="CQ147" s="54" t="s">
        <v>317</v>
      </c>
      <c r="CS147" s="53" t="s">
        <v>317</v>
      </c>
      <c r="CU147" s="47">
        <v>6.1388339719999996</v>
      </c>
      <c r="CV147" s="51">
        <v>8.7943017170000002E-3</v>
      </c>
      <c r="CW147" s="47">
        <f t="shared" si="2"/>
        <v>13.13710470008</v>
      </c>
      <c r="CX147" s="51">
        <f t="shared" si="2"/>
        <v>1.8819805674380002E-2</v>
      </c>
      <c r="CY147" s="53" t="s">
        <v>317</v>
      </c>
      <c r="DA147" s="47">
        <v>19.76411496992505</v>
      </c>
      <c r="DC147" s="47">
        <v>6.4363790749999997E-2</v>
      </c>
      <c r="DD147" s="54">
        <v>2.2678222389999999E-4</v>
      </c>
      <c r="DE147" s="57" t="s">
        <v>301</v>
      </c>
      <c r="DG147" s="54" t="s">
        <v>317</v>
      </c>
      <c r="DI147" s="54" t="s">
        <v>317</v>
      </c>
      <c r="DK147" s="54" t="s">
        <v>307</v>
      </c>
      <c r="DM147" s="54" t="s">
        <v>317</v>
      </c>
      <c r="DQ147" s="47">
        <v>0.3289957</v>
      </c>
      <c r="DR147" s="47">
        <v>7.6229999999999994E-4</v>
      </c>
      <c r="DU147" s="82">
        <v>2.9835386599238434</v>
      </c>
      <c r="DV147" s="82">
        <v>2.0782456761332937</v>
      </c>
      <c r="DW147" s="47">
        <v>0.17884858849907564</v>
      </c>
    </row>
    <row r="148" spans="1:127">
      <c r="A148" s="33" t="s">
        <v>416</v>
      </c>
      <c r="B148" s="78" t="s">
        <v>480</v>
      </c>
      <c r="C148" s="79" t="s">
        <v>436</v>
      </c>
      <c r="D148" s="80">
        <v>41166</v>
      </c>
      <c r="E148" s="80" t="s">
        <v>265</v>
      </c>
      <c r="F148" s="35" t="s">
        <v>279</v>
      </c>
      <c r="G148" s="35" t="s">
        <v>54</v>
      </c>
      <c r="H148" s="33">
        <v>20.32</v>
      </c>
      <c r="I148" s="79" t="s">
        <v>270</v>
      </c>
      <c r="J148" s="33" t="s">
        <v>285</v>
      </c>
      <c r="K148" s="36">
        <v>7910414.5062145302</v>
      </c>
      <c r="L148" s="36">
        <v>585941.51641826599</v>
      </c>
      <c r="M148" s="37">
        <v>71.280753000000004</v>
      </c>
      <c r="N148" s="37">
        <v>-156.60013599999999</v>
      </c>
      <c r="O148" s="50" t="s">
        <v>424</v>
      </c>
      <c r="Q148" s="79" t="s">
        <v>424</v>
      </c>
      <c r="S148" s="50">
        <v>20.433</v>
      </c>
      <c r="U148" s="50">
        <v>6.88</v>
      </c>
      <c r="V148" s="50" t="s">
        <v>424</v>
      </c>
      <c r="AB148" s="47">
        <v>0.12086409999999999</v>
      </c>
      <c r="AC148" s="51">
        <v>2.2285E-3</v>
      </c>
      <c r="AD148" s="53">
        <v>1.2364200000000001E-2</v>
      </c>
      <c r="AE148" s="53">
        <v>5.1590000000000002E-4</v>
      </c>
      <c r="AF148" s="47">
        <v>3.6626899999999997E-2</v>
      </c>
      <c r="AG148" s="51">
        <v>4.5879999999999998E-4</v>
      </c>
      <c r="AH148" s="50" t="s">
        <v>317</v>
      </c>
      <c r="AI148" s="79"/>
      <c r="AL148" s="51">
        <v>0.60437712129999999</v>
      </c>
      <c r="AM148" s="54">
        <v>2.7029502369999999E-3</v>
      </c>
      <c r="AN148" s="50" t="s">
        <v>317</v>
      </c>
      <c r="AP148" s="50">
        <v>10.93655453</v>
      </c>
      <c r="AQ148" s="47">
        <v>0.1066059404</v>
      </c>
      <c r="AR148" s="54" t="s">
        <v>317</v>
      </c>
      <c r="AV148" s="47">
        <v>41.720116328912951</v>
      </c>
      <c r="AX148" s="53" t="s">
        <v>317</v>
      </c>
      <c r="AZ148" s="53" t="s">
        <v>317</v>
      </c>
      <c r="BB148" s="53" t="s">
        <v>317</v>
      </c>
      <c r="BD148" s="47">
        <v>1.11792E-2</v>
      </c>
      <c r="BE148" s="54">
        <v>2.8710000000000004E-4</v>
      </c>
      <c r="BJ148" s="50">
        <v>0.32212949229999999</v>
      </c>
      <c r="BK148" s="53">
        <v>1.8122483549999999E-3</v>
      </c>
      <c r="BL148" s="51">
        <v>0.34936256534732563</v>
      </c>
      <c r="BP148" s="51" t="s">
        <v>434</v>
      </c>
      <c r="BT148" s="51">
        <v>1.183822465E-2</v>
      </c>
      <c r="BU148" s="54">
        <v>7.6170635169999998E-4</v>
      </c>
      <c r="BV148" s="50">
        <v>8.4876919179999994</v>
      </c>
      <c r="BW148" s="47">
        <v>3.9391557200000003E-2</v>
      </c>
      <c r="BX148" s="54">
        <v>2.2107999999999999E-2</v>
      </c>
      <c r="BY148" s="54">
        <v>1.6330000000000001E-4</v>
      </c>
      <c r="BZ148" s="54" t="s">
        <v>317</v>
      </c>
      <c r="CB148" s="50">
        <v>21.357699060000002</v>
      </c>
      <c r="CC148" s="50">
        <v>0.22564165629999999</v>
      </c>
      <c r="CF148" s="51" t="s">
        <v>317</v>
      </c>
      <c r="CH148" s="50">
        <v>9.7278604185212565</v>
      </c>
      <c r="CJ148" s="53">
        <v>2.1975236685439516</v>
      </c>
      <c r="CK148" s="50" t="s">
        <v>317</v>
      </c>
      <c r="CL148" s="47" t="s">
        <v>304</v>
      </c>
      <c r="CO148" s="53" t="s">
        <v>317</v>
      </c>
      <c r="CQ148" s="54" t="s">
        <v>317</v>
      </c>
      <c r="CS148" s="53" t="s">
        <v>317</v>
      </c>
      <c r="CU148" s="47">
        <v>10.94163794</v>
      </c>
      <c r="CV148" s="51">
        <v>4.1109982820000002E-2</v>
      </c>
      <c r="CW148" s="47">
        <f t="shared" si="2"/>
        <v>23.415105191600002</v>
      </c>
      <c r="CX148" s="51">
        <f t="shared" si="2"/>
        <v>8.7975363234800014E-2</v>
      </c>
      <c r="CY148" s="53" t="s">
        <v>317</v>
      </c>
      <c r="DA148" s="47">
        <v>9.2859536713698674</v>
      </c>
      <c r="DC148" s="47">
        <v>3.3304593129999997E-2</v>
      </c>
      <c r="DD148" s="54">
        <v>1.5499638680000001E-4</v>
      </c>
      <c r="DE148" s="57" t="s">
        <v>301</v>
      </c>
      <c r="DG148" s="54" t="s">
        <v>317</v>
      </c>
      <c r="DI148" s="54" t="s">
        <v>317</v>
      </c>
      <c r="DK148" s="54" t="s">
        <v>307</v>
      </c>
      <c r="DM148" s="54" t="s">
        <v>317</v>
      </c>
      <c r="DQ148" s="47">
        <v>0.19417320000000002</v>
      </c>
      <c r="DR148" s="47">
        <v>1.4771000000000001E-3</v>
      </c>
      <c r="DU148" s="82">
        <v>2.2135340665085579</v>
      </c>
      <c r="DV148" s="82">
        <v>1.6272822501442419</v>
      </c>
      <c r="DW148" s="47">
        <v>0.15263729583278368</v>
      </c>
    </row>
    <row r="149" spans="1:127">
      <c r="A149" s="33" t="s">
        <v>416</v>
      </c>
      <c r="B149" s="78" t="s">
        <v>481</v>
      </c>
      <c r="C149" s="79" t="s">
        <v>436</v>
      </c>
      <c r="D149" s="80">
        <v>41166</v>
      </c>
      <c r="E149" s="80" t="s">
        <v>265</v>
      </c>
      <c r="F149" s="35" t="s">
        <v>279</v>
      </c>
      <c r="G149" s="35" t="s">
        <v>54</v>
      </c>
      <c r="H149" s="33">
        <v>5.08</v>
      </c>
      <c r="I149" s="33" t="s">
        <v>316</v>
      </c>
      <c r="J149" s="33" t="s">
        <v>285</v>
      </c>
      <c r="K149" s="36">
        <v>7910415.0208684402</v>
      </c>
      <c r="L149" s="36">
        <v>585940.42046763701</v>
      </c>
      <c r="M149" s="37">
        <v>71.280758000000006</v>
      </c>
      <c r="N149" s="37">
        <v>-156.600166</v>
      </c>
      <c r="O149" s="50" t="s">
        <v>424</v>
      </c>
      <c r="Q149" s="79" t="s">
        <v>424</v>
      </c>
      <c r="S149" s="50">
        <v>47.097999999999999</v>
      </c>
      <c r="U149" s="50">
        <v>6.91</v>
      </c>
      <c r="V149" s="50" t="s">
        <v>424</v>
      </c>
      <c r="AB149" s="47">
        <v>0.14095760000000002</v>
      </c>
      <c r="AC149" s="51">
        <v>1.0556000000000001E-3</v>
      </c>
      <c r="AD149" s="53">
        <v>1.7591499999999999E-2</v>
      </c>
      <c r="AE149" s="53">
        <v>1.8929999999999999E-4</v>
      </c>
      <c r="AF149" s="47">
        <v>4.3050600000000001E-2</v>
      </c>
      <c r="AG149" s="51">
        <v>2.4240000000000001E-4</v>
      </c>
      <c r="AH149" s="50" t="s">
        <v>317</v>
      </c>
      <c r="AI149" s="79"/>
      <c r="AL149" s="51">
        <v>0.52176588180000005</v>
      </c>
      <c r="AM149" s="54">
        <v>5.013954036E-3</v>
      </c>
      <c r="AN149" s="50" t="s">
        <v>317</v>
      </c>
      <c r="AP149" s="50">
        <v>9.9744756090000006</v>
      </c>
      <c r="AQ149" s="47">
        <v>0.10091277849999999</v>
      </c>
      <c r="AR149" s="54" t="s">
        <v>317</v>
      </c>
      <c r="AV149" s="47">
        <v>54.890619393911628</v>
      </c>
      <c r="AX149" s="53" t="s">
        <v>317</v>
      </c>
      <c r="AZ149" s="53" t="s">
        <v>317</v>
      </c>
      <c r="BB149" s="53" t="s">
        <v>317</v>
      </c>
      <c r="BD149" s="47">
        <v>1.9995699999999998E-2</v>
      </c>
      <c r="BE149" s="54">
        <v>4.1439999999999999E-4</v>
      </c>
      <c r="BJ149" s="50">
        <v>0.9608835094</v>
      </c>
      <c r="BK149" s="53">
        <v>5.3478610789999999E-3</v>
      </c>
      <c r="BL149" s="51">
        <v>0.30762339081626028</v>
      </c>
      <c r="BP149" s="51">
        <v>0.26380746510000003</v>
      </c>
      <c r="BQ149" s="51">
        <v>2.0180245940000001E-2</v>
      </c>
      <c r="BT149" s="51">
        <v>1.15879674E-2</v>
      </c>
      <c r="BU149" s="54">
        <v>6.3719836409999999E-4</v>
      </c>
      <c r="BV149" s="50">
        <v>8.4422896299999994</v>
      </c>
      <c r="BW149" s="47">
        <v>3.0633378730000001E-2</v>
      </c>
      <c r="BX149" s="54" t="s">
        <v>317</v>
      </c>
      <c r="BZ149" s="54" t="s">
        <v>317</v>
      </c>
      <c r="CB149" s="50">
        <v>33.694274219999997</v>
      </c>
      <c r="CC149" s="50">
        <v>0.1125201668</v>
      </c>
      <c r="CF149" s="51" t="s">
        <v>317</v>
      </c>
      <c r="CH149" s="50" t="s">
        <v>317</v>
      </c>
      <c r="CJ149" s="81" t="s">
        <v>419</v>
      </c>
      <c r="CK149" s="50" t="s">
        <v>317</v>
      </c>
      <c r="CL149" s="47" t="s">
        <v>304</v>
      </c>
      <c r="CM149" s="47">
        <v>5.9</v>
      </c>
      <c r="CO149" s="53" t="s">
        <v>317</v>
      </c>
      <c r="CQ149" s="54" t="s">
        <v>317</v>
      </c>
      <c r="CS149" s="53" t="s">
        <v>317</v>
      </c>
      <c r="CU149" s="47">
        <v>8.8666084559999998</v>
      </c>
      <c r="CV149" s="51">
        <v>3.061870241E-2</v>
      </c>
      <c r="CW149" s="47">
        <f t="shared" si="2"/>
        <v>18.97454209584</v>
      </c>
      <c r="CX149" s="51">
        <f t="shared" si="2"/>
        <v>6.552402315740001E-2</v>
      </c>
      <c r="CY149" s="53" t="s">
        <v>317</v>
      </c>
      <c r="DA149" s="47">
        <v>5.8869235770045751</v>
      </c>
      <c r="DC149" s="47">
        <v>8.5788248419999998E-3</v>
      </c>
      <c r="DD149" s="54">
        <v>7.2339939470000004E-5</v>
      </c>
      <c r="DE149" s="57" t="s">
        <v>301</v>
      </c>
      <c r="DG149" s="54" t="s">
        <v>317</v>
      </c>
      <c r="DI149" s="54" t="s">
        <v>317</v>
      </c>
      <c r="DK149" s="54" t="s">
        <v>307</v>
      </c>
      <c r="DM149" s="54" t="s">
        <v>317</v>
      </c>
      <c r="DQ149" s="47">
        <v>3.8605800000000003E-2</v>
      </c>
      <c r="DR149" s="47">
        <v>3.8927999999999996E-3</v>
      </c>
      <c r="DU149" s="82">
        <v>2.7355454268585251</v>
      </c>
      <c r="DV149" s="82">
        <v>1.7712055700170963</v>
      </c>
      <c r="DW149" s="47">
        <v>0.21397673346274801</v>
      </c>
    </row>
    <row r="150" spans="1:127">
      <c r="A150" s="33" t="s">
        <v>416</v>
      </c>
      <c r="B150" s="78" t="s">
        <v>482</v>
      </c>
      <c r="C150" s="79" t="s">
        <v>436</v>
      </c>
      <c r="D150" s="80">
        <v>41166</v>
      </c>
      <c r="E150" s="80" t="s">
        <v>265</v>
      </c>
      <c r="F150" s="35" t="s">
        <v>279</v>
      </c>
      <c r="G150" s="35" t="s">
        <v>54</v>
      </c>
      <c r="H150" s="33">
        <v>5.08</v>
      </c>
      <c r="I150" s="33" t="s">
        <v>316</v>
      </c>
      <c r="J150" s="33" t="s">
        <v>280</v>
      </c>
      <c r="K150" s="36">
        <v>7910237.6304033399</v>
      </c>
      <c r="L150" s="36">
        <v>585878.29986328899</v>
      </c>
      <c r="M150" s="37">
        <v>71.279190999999997</v>
      </c>
      <c r="N150" s="37">
        <v>-156.60209499999999</v>
      </c>
      <c r="O150" s="50" t="s">
        <v>424</v>
      </c>
      <c r="Q150" s="79" t="s">
        <v>424</v>
      </c>
      <c r="S150" s="50">
        <v>33.563000000000002</v>
      </c>
      <c r="V150" s="50" t="s">
        <v>424</v>
      </c>
      <c r="AB150" s="47">
        <v>3.6321100000000002E-2</v>
      </c>
      <c r="AC150" s="51">
        <v>2.6779999999999998E-3</v>
      </c>
      <c r="AD150" s="53">
        <v>1.5297000000000002E-3</v>
      </c>
      <c r="AE150" s="53">
        <v>4.99E-5</v>
      </c>
      <c r="AF150" s="47">
        <v>6.5246000000000002E-3</v>
      </c>
      <c r="AG150" s="51">
        <v>1.305E-4</v>
      </c>
      <c r="AH150" s="50" t="s">
        <v>317</v>
      </c>
      <c r="AI150" s="79"/>
      <c r="AL150" s="51">
        <v>2.6628925699999999</v>
      </c>
      <c r="AM150" s="54">
        <v>3.9174238360000002E-2</v>
      </c>
      <c r="AN150" s="50" t="s">
        <v>317</v>
      </c>
      <c r="AP150" s="50">
        <v>11.287414610000001</v>
      </c>
      <c r="AQ150" s="47">
        <v>7.1793819869999997E-2</v>
      </c>
      <c r="AR150" s="54" t="s">
        <v>317</v>
      </c>
      <c r="AV150" s="47">
        <v>47.359340572505403</v>
      </c>
      <c r="AX150" s="53" t="s">
        <v>317</v>
      </c>
      <c r="AZ150" s="53" t="s">
        <v>317</v>
      </c>
      <c r="BB150" s="53" t="s">
        <v>317</v>
      </c>
      <c r="BD150" s="47">
        <v>1.3739299999999999E-2</v>
      </c>
      <c r="BE150" s="54">
        <v>4.1330000000000002E-4</v>
      </c>
      <c r="BJ150" s="50">
        <v>0.37599461820000002</v>
      </c>
      <c r="BK150" s="53">
        <v>6.9704488210000004E-3</v>
      </c>
      <c r="BL150" s="51">
        <v>0.71032142811242938</v>
      </c>
      <c r="BP150" s="51">
        <v>0.17630556219999999</v>
      </c>
      <c r="BQ150" s="51">
        <v>1.428071406E-2</v>
      </c>
      <c r="BT150" s="51">
        <v>1.866805975E-2</v>
      </c>
      <c r="BU150" s="54">
        <v>1.053190606E-3</v>
      </c>
      <c r="BV150" s="50">
        <v>7.5934981659999998</v>
      </c>
      <c r="BW150" s="47">
        <v>0.1039677795</v>
      </c>
      <c r="BX150" s="54">
        <v>1.9503699999999999E-2</v>
      </c>
      <c r="BY150" s="54">
        <v>2.4229999999999998E-4</v>
      </c>
      <c r="BZ150" s="54" t="s">
        <v>317</v>
      </c>
      <c r="CB150" s="50">
        <v>33.734470549999998</v>
      </c>
      <c r="CC150" s="50">
        <v>0.48347838240000002</v>
      </c>
      <c r="CF150" s="51" t="s">
        <v>317</v>
      </c>
      <c r="CH150" s="50">
        <v>5.0980941171555996</v>
      </c>
      <c r="CJ150" s="53">
        <v>1.1516594610654498</v>
      </c>
      <c r="CK150" s="50" t="s">
        <v>317</v>
      </c>
      <c r="CL150" s="47" t="s">
        <v>304</v>
      </c>
      <c r="CO150" s="53" t="s">
        <v>317</v>
      </c>
      <c r="CQ150" s="54" t="s">
        <v>317</v>
      </c>
      <c r="CS150" s="53" t="s">
        <v>317</v>
      </c>
      <c r="CU150" s="47">
        <v>15.50168747</v>
      </c>
      <c r="CV150" s="51">
        <v>0.21074615720000001</v>
      </c>
      <c r="CW150" s="47">
        <f t="shared" si="2"/>
        <v>33.173611185800006</v>
      </c>
      <c r="CX150" s="51">
        <f t="shared" si="2"/>
        <v>0.45099677640800007</v>
      </c>
      <c r="CY150" s="53" t="s">
        <v>317</v>
      </c>
      <c r="DA150" s="47">
        <v>7.0483889887192985</v>
      </c>
      <c r="DC150" s="47">
        <v>2.8044671619999999E-2</v>
      </c>
      <c r="DD150" s="54">
        <v>2.773289457E-4</v>
      </c>
      <c r="DE150" s="57" t="s">
        <v>301</v>
      </c>
      <c r="DG150" s="54" t="s">
        <v>317</v>
      </c>
      <c r="DI150" s="54" t="s">
        <v>317</v>
      </c>
      <c r="DK150" s="54" t="s">
        <v>307</v>
      </c>
      <c r="DM150" s="54" t="s">
        <v>317</v>
      </c>
      <c r="DQ150" s="47">
        <v>5.9492099999999999E-2</v>
      </c>
      <c r="DR150" s="47">
        <v>2.8506E-3</v>
      </c>
      <c r="DU150" s="82">
        <v>2.6899225010382311</v>
      </c>
      <c r="DV150" s="82">
        <v>1.8143574693613729</v>
      </c>
      <c r="DW150" s="47">
        <v>0.19438512646432615</v>
      </c>
    </row>
    <row r="151" spans="1:127">
      <c r="B151" s="78"/>
      <c r="C151" s="79"/>
      <c r="D151" s="80"/>
      <c r="E151" s="80"/>
      <c r="F151" s="35"/>
      <c r="G151" s="35"/>
      <c r="Q151" s="79"/>
      <c r="AF151" s="47"/>
      <c r="AH151" s="50"/>
      <c r="AI151" s="79"/>
      <c r="AN151" s="50"/>
      <c r="BD151" s="50"/>
      <c r="CH151" s="50"/>
      <c r="CJ151" s="81"/>
      <c r="CK151" s="50"/>
      <c r="CL151" s="47"/>
      <c r="DQ151" s="47"/>
      <c r="DR151" s="47"/>
      <c r="DU151" s="82"/>
      <c r="DV151" s="82"/>
      <c r="DW151" s="47"/>
    </row>
    <row r="152" spans="1:127">
      <c r="B152" s="78"/>
      <c r="C152" s="79"/>
      <c r="D152" s="80"/>
      <c r="E152" s="80"/>
      <c r="F152" s="35"/>
      <c r="G152" s="35"/>
      <c r="I152" s="79"/>
      <c r="Q152" s="79"/>
      <c r="AF152" s="47"/>
      <c r="AH152" s="50"/>
      <c r="AI152" s="79"/>
      <c r="AN152" s="50"/>
      <c r="BD152" s="50"/>
      <c r="CH152" s="50"/>
      <c r="CJ152" s="81"/>
      <c r="CK152" s="50"/>
      <c r="CL152" s="47"/>
      <c r="DQ152" s="47"/>
      <c r="DR152" s="47"/>
      <c r="DU152" s="82"/>
      <c r="DV152" s="82"/>
      <c r="DW152" s="47"/>
    </row>
    <row r="153" spans="1:127">
      <c r="B153" s="78"/>
      <c r="C153" s="79"/>
      <c r="D153" s="80"/>
      <c r="E153" s="80"/>
      <c r="F153" s="35"/>
      <c r="G153" s="35"/>
      <c r="I153" s="79"/>
      <c r="Q153" s="79"/>
      <c r="AF153" s="47"/>
      <c r="AH153" s="50"/>
      <c r="AI153" s="79"/>
      <c r="AN153" s="50"/>
      <c r="BD153" s="50"/>
      <c r="CH153" s="50"/>
      <c r="CJ153" s="81"/>
      <c r="CK153" s="50"/>
      <c r="CL153" s="47"/>
      <c r="DQ153" s="47"/>
      <c r="DR153" s="47"/>
      <c r="DU153" s="82"/>
      <c r="DV153" s="82"/>
      <c r="DW153" s="47"/>
    </row>
    <row r="154" spans="1:127">
      <c r="B154" s="78"/>
      <c r="C154" s="79"/>
      <c r="D154" s="80"/>
      <c r="E154" s="80"/>
      <c r="F154" s="35"/>
      <c r="G154" s="35"/>
      <c r="Q154" s="79"/>
      <c r="AF154" s="47"/>
      <c r="AH154" s="50"/>
      <c r="AI154" s="79"/>
      <c r="AN154" s="50"/>
      <c r="BD154" s="47"/>
      <c r="CH154" s="50"/>
      <c r="CJ154" s="81"/>
      <c r="CK154" s="50"/>
      <c r="CL154" s="47"/>
      <c r="DQ154" s="47"/>
      <c r="DR154" s="47"/>
      <c r="DU154" s="82"/>
      <c r="DV154" s="82"/>
      <c r="DW154" s="47"/>
    </row>
    <row r="155" spans="1:127">
      <c r="B155" s="78"/>
      <c r="C155" s="79"/>
      <c r="D155" s="80"/>
      <c r="E155" s="80"/>
      <c r="F155" s="35"/>
      <c r="G155" s="35"/>
      <c r="I155" s="79"/>
      <c r="Q155" s="79"/>
      <c r="AF155" s="47"/>
      <c r="AH155" s="50"/>
      <c r="AI155" s="79"/>
      <c r="AN155" s="50"/>
      <c r="BD155" s="50"/>
      <c r="CH155" s="50"/>
      <c r="CJ155" s="81"/>
      <c r="CK155" s="50"/>
      <c r="CL155" s="47"/>
      <c r="DQ155" s="47"/>
      <c r="DR155" s="47"/>
      <c r="DU155" s="82"/>
      <c r="DV155" s="82"/>
      <c r="DW155" s="47"/>
    </row>
    <row r="156" spans="1:127">
      <c r="B156" s="78"/>
      <c r="C156" s="79"/>
      <c r="D156" s="80"/>
      <c r="E156" s="80"/>
      <c r="F156" s="35"/>
      <c r="G156" s="35"/>
      <c r="I156" s="79"/>
      <c r="Q156" s="79"/>
      <c r="AF156" s="47"/>
      <c r="AH156" s="50"/>
      <c r="AI156" s="79"/>
      <c r="AN156" s="50"/>
      <c r="BD156" s="50"/>
      <c r="CH156" s="50"/>
      <c r="CJ156" s="81"/>
      <c r="CK156" s="50"/>
      <c r="CL156" s="47"/>
      <c r="DQ156" s="47"/>
      <c r="DR156" s="47"/>
      <c r="DU156" s="82"/>
      <c r="DV156" s="82"/>
      <c r="DW156" s="47"/>
    </row>
    <row r="157" spans="1:127">
      <c r="B157" s="78"/>
      <c r="C157" s="79"/>
      <c r="D157" s="80"/>
      <c r="E157" s="80"/>
      <c r="F157" s="35"/>
      <c r="G157" s="35"/>
      <c r="I157" s="79"/>
      <c r="Q157" s="79"/>
      <c r="AF157" s="47"/>
      <c r="AH157" s="50"/>
      <c r="AI157" s="79"/>
      <c r="AN157" s="50"/>
      <c r="BD157" s="50"/>
      <c r="CH157" s="50"/>
      <c r="CJ157" s="81"/>
      <c r="CK157" s="50"/>
      <c r="CL157" s="47"/>
      <c r="DQ157" s="47"/>
      <c r="DR157" s="47"/>
      <c r="DU157" s="82"/>
      <c r="DV157" s="82"/>
      <c r="DW157" s="47"/>
    </row>
    <row r="158" spans="1:127">
      <c r="B158" s="78"/>
      <c r="C158" s="79"/>
      <c r="D158" s="80"/>
      <c r="E158" s="80"/>
      <c r="F158" s="35"/>
      <c r="G158" s="58"/>
      <c r="J158" s="79"/>
      <c r="Q158" s="79"/>
      <c r="AF158" s="47"/>
      <c r="AH158" s="50"/>
      <c r="AI158" s="79"/>
      <c r="AN158" s="50"/>
      <c r="BD158" s="47"/>
      <c r="CH158" s="50"/>
      <c r="CK158" s="50"/>
      <c r="CL158" s="47"/>
      <c r="DQ158" s="47"/>
      <c r="DR158" s="47"/>
      <c r="DU158" s="82"/>
      <c r="DV158" s="82"/>
      <c r="DW158" s="47"/>
    </row>
    <row r="159" spans="1:127">
      <c r="B159" s="78"/>
      <c r="C159" s="79"/>
      <c r="D159" s="80"/>
      <c r="E159" s="80"/>
      <c r="F159" s="35"/>
      <c r="G159" s="58"/>
      <c r="I159" s="79"/>
      <c r="J159" s="79"/>
      <c r="Q159" s="79"/>
      <c r="AF159" s="47"/>
      <c r="AH159" s="50"/>
      <c r="AI159" s="79"/>
      <c r="AN159" s="50"/>
      <c r="BD159" s="47"/>
      <c r="CH159" s="50"/>
      <c r="CJ159" s="81"/>
      <c r="CK159" s="50"/>
      <c r="CL159" s="47"/>
      <c r="DQ159" s="47"/>
      <c r="DR159" s="47"/>
      <c r="DU159" s="82"/>
      <c r="DV159" s="82"/>
      <c r="DW159" s="47"/>
    </row>
    <row r="160" spans="1:127">
      <c r="B160" s="78"/>
      <c r="C160" s="79"/>
      <c r="D160" s="80"/>
      <c r="E160" s="80"/>
      <c r="F160" s="35"/>
      <c r="G160" s="58"/>
      <c r="I160" s="79"/>
      <c r="J160" s="79"/>
      <c r="Q160" s="79"/>
      <c r="AF160" s="47"/>
      <c r="AH160" s="50"/>
      <c r="AI160" s="79"/>
      <c r="AN160" s="50"/>
      <c r="BD160" s="50"/>
      <c r="CH160" s="50"/>
      <c r="CJ160" s="81"/>
      <c r="CK160" s="50"/>
      <c r="CL160" s="47"/>
      <c r="DQ160" s="47"/>
      <c r="DR160" s="47"/>
      <c r="DU160" s="82"/>
      <c r="DV160" s="82"/>
      <c r="DW160" s="4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4" sqref="I4"/>
    </sheetView>
  </sheetViews>
  <sheetFormatPr baseColWidth="10" defaultRowHeight="15" x14ac:dyDescent="0"/>
  <sheetData>
    <row r="1" spans="1:11">
      <c r="B1" t="s">
        <v>55</v>
      </c>
      <c r="C1" t="s">
        <v>484</v>
      </c>
      <c r="D1" t="s">
        <v>485</v>
      </c>
      <c r="F1" s="28">
        <v>9.9999999999999998E-13</v>
      </c>
      <c r="G1" t="s">
        <v>486</v>
      </c>
      <c r="H1" t="s">
        <v>489</v>
      </c>
      <c r="I1" t="s">
        <v>490</v>
      </c>
      <c r="K1" t="s">
        <v>491</v>
      </c>
    </row>
    <row r="2" spans="1:11">
      <c r="I2">
        <f>12/24.25</f>
        <v>0.49484536082474229</v>
      </c>
      <c r="J2">
        <f>2.25/24.25</f>
        <v>9.2783505154639179E-2</v>
      </c>
      <c r="K2">
        <f>10/24.25</f>
        <v>0.41237113402061853</v>
      </c>
    </row>
    <row r="3" spans="1:11">
      <c r="A3" t="s">
        <v>56</v>
      </c>
      <c r="B3">
        <v>-2</v>
      </c>
      <c r="D3" s="28">
        <v>400000000</v>
      </c>
      <c r="F3" s="28">
        <v>100000000</v>
      </c>
      <c r="G3" s="28">
        <f>F3*F1</f>
        <v>9.9999999999999991E-5</v>
      </c>
      <c r="H3" t="s">
        <v>487</v>
      </c>
      <c r="I3" s="28">
        <f>G3/12*1000</f>
        <v>8.3333333333333315E-3</v>
      </c>
      <c r="J3" t="s">
        <v>488</v>
      </c>
    </row>
    <row r="4" spans="1:11">
      <c r="B4">
        <v>4</v>
      </c>
      <c r="D4" s="28">
        <v>2000000000</v>
      </c>
      <c r="I4" s="28">
        <f>I3/2</f>
        <v>4.1666666666666657E-3</v>
      </c>
      <c r="J4" t="s">
        <v>492</v>
      </c>
    </row>
    <row r="5" spans="1:11">
      <c r="B5">
        <v>8</v>
      </c>
      <c r="D5" s="28">
        <v>2500000000</v>
      </c>
    </row>
    <row r="6" spans="1:11">
      <c r="A6" t="s">
        <v>57</v>
      </c>
      <c r="B6">
        <v>-2</v>
      </c>
      <c r="C6" s="28">
        <v>300000000</v>
      </c>
      <c r="D6" s="28">
        <v>60000000</v>
      </c>
    </row>
    <row r="7" spans="1:11">
      <c r="B7">
        <v>4</v>
      </c>
      <c r="D7" s="28">
        <v>100000000</v>
      </c>
    </row>
    <row r="8" spans="1:11">
      <c r="B8">
        <v>8</v>
      </c>
      <c r="D8" s="28">
        <v>100000000</v>
      </c>
    </row>
    <row r="9" spans="1:11">
      <c r="A9" t="s">
        <v>58</v>
      </c>
      <c r="B9">
        <v>-2</v>
      </c>
    </row>
    <row r="10" spans="1:11">
      <c r="B10">
        <v>4</v>
      </c>
    </row>
    <row r="11" spans="1:11">
      <c r="B11">
        <v>8</v>
      </c>
    </row>
    <row r="12" spans="1:11">
      <c r="A12" t="s">
        <v>59</v>
      </c>
      <c r="B12">
        <v>-2</v>
      </c>
      <c r="C12" s="28">
        <v>300000000</v>
      </c>
      <c r="D12" s="28">
        <v>100000000</v>
      </c>
    </row>
    <row r="13" spans="1:11">
      <c r="B13">
        <v>4</v>
      </c>
      <c r="D13" s="28">
        <v>800000000</v>
      </c>
    </row>
    <row r="14" spans="1:11">
      <c r="B14">
        <v>8</v>
      </c>
      <c r="D14" s="28">
        <v>900000000</v>
      </c>
    </row>
    <row r="15" spans="1:11">
      <c r="A15" t="s">
        <v>64</v>
      </c>
      <c r="B15">
        <v>-2</v>
      </c>
      <c r="C15" s="28">
        <v>200000000</v>
      </c>
      <c r="D15" s="28">
        <v>40000000</v>
      </c>
    </row>
    <row r="16" spans="1:11">
      <c r="B16">
        <v>4</v>
      </c>
      <c r="D16" s="28">
        <v>500000000</v>
      </c>
    </row>
    <row r="17" spans="1:4">
      <c r="B17">
        <v>8</v>
      </c>
      <c r="D17" s="28">
        <v>500000000</v>
      </c>
    </row>
    <row r="18" spans="1:4">
      <c r="A18" t="s">
        <v>60</v>
      </c>
      <c r="B18">
        <v>-2</v>
      </c>
      <c r="D18" s="28">
        <v>300000000</v>
      </c>
    </row>
    <row r="19" spans="1:4">
      <c r="B19">
        <v>4</v>
      </c>
      <c r="D19" s="28">
        <v>1000000000</v>
      </c>
    </row>
    <row r="20" spans="1:4">
      <c r="B20">
        <v>8</v>
      </c>
      <c r="D20" s="28">
        <v>900000000</v>
      </c>
    </row>
    <row r="21" spans="1:4">
      <c r="A21" t="s">
        <v>61</v>
      </c>
      <c r="B21">
        <v>-2</v>
      </c>
      <c r="C21" s="28">
        <v>600000000</v>
      </c>
      <c r="D21" s="28">
        <v>800000000</v>
      </c>
    </row>
    <row r="22" spans="1:4">
      <c r="B22">
        <v>4</v>
      </c>
      <c r="D22" s="28">
        <v>700000000</v>
      </c>
    </row>
    <row r="23" spans="1:4">
      <c r="B23">
        <v>8</v>
      </c>
      <c r="D23" s="28">
        <v>600000000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C5" sqref="C5"/>
    </sheetView>
  </sheetViews>
  <sheetFormatPr baseColWidth="10" defaultRowHeight="15" x14ac:dyDescent="0"/>
  <sheetData>
    <row r="1" spans="1:20">
      <c r="A1" t="s">
        <v>493</v>
      </c>
      <c r="H1" t="s">
        <v>507</v>
      </c>
      <c r="I1">
        <v>45.017000000000003</v>
      </c>
      <c r="L1" t="s">
        <v>130</v>
      </c>
    </row>
    <row r="2" spans="1:20">
      <c r="L2">
        <v>12.0107</v>
      </c>
    </row>
    <row r="3" spans="1:20">
      <c r="A3" t="s">
        <v>493</v>
      </c>
      <c r="E3" t="s">
        <v>497</v>
      </c>
    </row>
    <row r="4" spans="1:20">
      <c r="A4" t="s">
        <v>494</v>
      </c>
      <c r="B4" t="s">
        <v>86</v>
      </c>
      <c r="C4" t="s">
        <v>495</v>
      </c>
      <c r="D4" t="s">
        <v>63</v>
      </c>
      <c r="E4" t="s">
        <v>498</v>
      </c>
      <c r="F4" t="s">
        <v>62</v>
      </c>
      <c r="G4" t="s">
        <v>499</v>
      </c>
      <c r="H4" t="s">
        <v>501</v>
      </c>
      <c r="I4" t="s">
        <v>504</v>
      </c>
      <c r="J4" t="s">
        <v>505</v>
      </c>
      <c r="K4" t="s">
        <v>506</v>
      </c>
      <c r="L4" t="s">
        <v>74</v>
      </c>
      <c r="M4" t="s">
        <v>502</v>
      </c>
      <c r="N4" t="s">
        <v>503</v>
      </c>
      <c r="O4" t="s">
        <v>508</v>
      </c>
      <c r="Q4" t="s">
        <v>513</v>
      </c>
      <c r="R4" t="s">
        <v>514</v>
      </c>
      <c r="T4" t="s">
        <v>520</v>
      </c>
    </row>
    <row r="5" spans="1:20">
      <c r="A5" t="s">
        <v>54</v>
      </c>
      <c r="B5" t="str">
        <f>Table1R!D10</f>
        <v>Oa</v>
      </c>
      <c r="C5" s="1" t="str">
        <f>Table1R!C10</f>
        <v>6-21.5</v>
      </c>
      <c r="D5" s="31">
        <f>Table1R!H10</f>
        <v>5.0199999999999996</v>
      </c>
      <c r="E5" s="3">
        <f>15-F5</f>
        <v>1.4124293785310744</v>
      </c>
      <c r="F5" s="3">
        <f>15*Table1R!F10/(1+Table1R!F10)</f>
        <v>13.587570621468926</v>
      </c>
      <c r="G5" s="3">
        <f>Table1R!L10*Table1!E5/1000</f>
        <v>0.54166666666666707</v>
      </c>
      <c r="H5" s="3">
        <f>565*E5*0.001*L2</f>
        <v>9.5848100282485955</v>
      </c>
      <c r="I5" s="91">
        <f>Table3H!C12*Table1!G5*Table1!L2/1000</f>
        <v>0.31618167750000026</v>
      </c>
      <c r="J5" s="91">
        <f>Table3H!F12*Table1!G5*Table1!L2/1000*2</f>
        <v>1.7185432130838891</v>
      </c>
      <c r="K5" s="91">
        <f>Table3H!I12*Table1!G5*Table1!L2/1000*3</f>
        <v>4.4462729486804249E-2</v>
      </c>
      <c r="L5" s="91">
        <f>Table1R!J10*Table1!E5/1000</f>
        <v>1.0720338983050855E-2</v>
      </c>
      <c r="M5" s="90">
        <f>G5/E5</f>
        <v>0.38350000000000001</v>
      </c>
      <c r="N5" s="90">
        <f>H5*0.001/G5</f>
        <v>1.7695033898305085E-2</v>
      </c>
      <c r="O5" s="90">
        <f>(I5+J5+K5)/H5</f>
        <v>0.21692528218533899</v>
      </c>
      <c r="Q5" s="91">
        <v>0.91064988000000002</v>
      </c>
      <c r="R5" s="91">
        <f>60-1-15/Q5</f>
        <v>42.528246882325405</v>
      </c>
      <c r="T5">
        <f>G5/15</f>
        <v>3.6111111111111135E-2</v>
      </c>
    </row>
    <row r="6" spans="1:20">
      <c r="B6" t="str">
        <f>Table1R!D11</f>
        <v>Bgh</v>
      </c>
      <c r="C6" s="1" t="str">
        <f>Table1R!C11</f>
        <v>21.5-53.5</v>
      </c>
      <c r="D6" s="31">
        <f>Table1R!H11</f>
        <v>4.84</v>
      </c>
      <c r="E6" s="3">
        <f>15-F6</f>
        <v>9.1463414634146361</v>
      </c>
      <c r="F6" s="3">
        <f>15*Table1R!F11/(1+Table1R!F11)</f>
        <v>5.8536585365853648</v>
      </c>
      <c r="G6" s="3">
        <f>Table1R!L11*Table1!E6/1000</f>
        <v>1.2603658536585369</v>
      </c>
      <c r="H6" s="3">
        <f>Table2H!F13*0.001*Table1!E6*Table1!L2</f>
        <v>3.8448887195121966</v>
      </c>
      <c r="I6" s="91">
        <f>Table3H!C21*Table1!G6*Table1!L2/1000</f>
        <v>1.9830617767682929E-2</v>
      </c>
      <c r="J6" s="91">
        <f>Table3H!F21*Table1!G6*Table1!L2/1000*2</f>
        <v>0.35235282493646997</v>
      </c>
      <c r="K6" s="91">
        <f>Table3H!I21*Table1!G6*Table1!L2/1000*3</f>
        <v>2.1333838934528181E-2</v>
      </c>
      <c r="L6" s="91">
        <f>Table1R!J11*Table1!E6/1000</f>
        <v>0.13015243902439028</v>
      </c>
      <c r="M6" s="90">
        <f>G6/E6</f>
        <v>0.13780000000000001</v>
      </c>
      <c r="N6" s="90">
        <f>H6*0.001/G6</f>
        <v>3.0506132075471702E-3</v>
      </c>
      <c r="O6" s="90">
        <f t="shared" ref="O6:O11" si="0">(I6+J6+K6)/H6</f>
        <v>0.10234815890552142</v>
      </c>
      <c r="Q6" s="91"/>
      <c r="R6" s="91"/>
      <c r="T6">
        <f>G6/15</f>
        <v>8.4024390243902458E-2</v>
      </c>
    </row>
    <row r="7" spans="1:20">
      <c r="B7" t="str">
        <f>Table1R!D12</f>
        <v>Ice</v>
      </c>
      <c r="C7" s="1" t="str">
        <f>Table1R!C12</f>
        <v>53.5-93</v>
      </c>
      <c r="D7" s="31"/>
      <c r="G7" s="3"/>
      <c r="H7" s="3"/>
      <c r="I7" s="91"/>
      <c r="J7" s="91"/>
      <c r="K7" s="91"/>
      <c r="L7" s="91"/>
      <c r="M7" s="90"/>
      <c r="N7" s="90"/>
      <c r="O7" s="90"/>
      <c r="Q7" s="91"/>
      <c r="R7" s="91"/>
    </row>
    <row r="8" spans="1:20">
      <c r="A8" t="s">
        <v>19</v>
      </c>
      <c r="B8" t="str">
        <f>Table1R!D7</f>
        <v>Oe</v>
      </c>
      <c r="C8" s="1" t="str">
        <f>Table1R!C7</f>
        <v>0-8</v>
      </c>
      <c r="D8" s="31">
        <f>Table1R!H7</f>
        <v>5.21</v>
      </c>
      <c r="E8" s="3">
        <f>15-F8</f>
        <v>3.2119914346895087</v>
      </c>
      <c r="F8" s="3">
        <f>15*Table1R!F7/(1+Table1R!F7)</f>
        <v>11.788008565310491</v>
      </c>
      <c r="G8" s="3">
        <f>Table1R!L7*Table1!E8/1000</f>
        <v>1.2491434689507499</v>
      </c>
      <c r="H8" s="3">
        <f>Table2H!C10*0.001*Table1!E8*Table1!L2</f>
        <v>6.7897747323340489</v>
      </c>
      <c r="I8" s="91">
        <f>Table3H!C6*Table1!G8*Table1!L2/1000</f>
        <v>1.2002469970021417E-3</v>
      </c>
      <c r="J8" s="91">
        <f>Table3H!F6*Table1!G8*Table1!L2/1000*2</f>
        <v>4.6282017879259963E-3</v>
      </c>
      <c r="K8" s="91">
        <f>Table3H!I6*Table1!G8*Table1!L2/1000*3</f>
        <v>1.0413454022833491E-2</v>
      </c>
      <c r="L8" s="91">
        <f>Table1R!J7*Table1!E8/1000</f>
        <v>1.8982869379014996E-2</v>
      </c>
      <c r="M8" s="90">
        <f>G8/E8</f>
        <v>0.38890000000000002</v>
      </c>
      <c r="N8" s="90">
        <f>H8*0.001/G8</f>
        <v>5.4355443558755465E-3</v>
      </c>
      <c r="O8" s="90">
        <f t="shared" si="0"/>
        <v>2.3921121757419961E-3</v>
      </c>
      <c r="Q8" s="91">
        <v>1.0003427946332475</v>
      </c>
      <c r="R8" s="91">
        <f>60-1-15/Q8</f>
        <v>44.005140157480312</v>
      </c>
      <c r="T8">
        <f>G8/15</f>
        <v>8.3276231263383321E-2</v>
      </c>
    </row>
    <row r="9" spans="1:20">
      <c r="B9" t="str">
        <f>Table1R!D8</f>
        <v>Bh</v>
      </c>
      <c r="C9" s="1" t="str">
        <f>Table1R!C8</f>
        <v>8-42</v>
      </c>
      <c r="D9" s="31">
        <f>Table1R!H8</f>
        <v>4.54</v>
      </c>
      <c r="E9" s="3">
        <f>15-F9</f>
        <v>8.6206896551724128</v>
      </c>
      <c r="F9" s="3">
        <f>15*Table1R!F8/(1+Table1R!F8)</f>
        <v>6.3793103448275863</v>
      </c>
      <c r="G9" s="3">
        <f>Table1R!L8*Table1!E9/1000</f>
        <v>1.2626724137931034</v>
      </c>
      <c r="H9" s="3">
        <f>Table2H!F10*0.001*Table1!E9*Table1!L2</f>
        <v>3.2822343965517238</v>
      </c>
      <c r="I9" s="91">
        <f>Table3H!C15*Table1!G9*Table1!L2/1000</f>
        <v>2.6994731617413791E-2</v>
      </c>
      <c r="J9" s="91">
        <f>Table3H!F15*Table1!G9*Table1!L2/1000*2</f>
        <v>0.34196338252117614</v>
      </c>
      <c r="K9" s="91">
        <f>Table3H!I15*Table1!G9*Table1!L2/1000*3</f>
        <v>3.9943553569402601E-2</v>
      </c>
      <c r="L9" s="91">
        <f>Table1R!J8*Table1!E9/1000</f>
        <v>0.14655172413793102</v>
      </c>
      <c r="M9" s="90">
        <f>G9/E9</f>
        <v>0.14647000000000002</v>
      </c>
      <c r="N9" s="90">
        <f>H9*0.001/G9</f>
        <v>2.5994346282515192E-3</v>
      </c>
      <c r="O9" s="90">
        <f t="shared" si="0"/>
        <v>0.12458027620988303</v>
      </c>
      <c r="Q9" s="91"/>
      <c r="R9" s="91"/>
      <c r="T9">
        <f>G9/15</f>
        <v>8.4178160919540224E-2</v>
      </c>
    </row>
    <row r="10" spans="1:20">
      <c r="A10" t="s">
        <v>46</v>
      </c>
      <c r="B10" t="str">
        <f>Table1R!D17</f>
        <v>Oe</v>
      </c>
      <c r="C10" s="1" t="str">
        <f>Table1R!C17</f>
        <v>0-19</v>
      </c>
      <c r="D10" s="31">
        <f>Table1R!H17</f>
        <v>5.23</v>
      </c>
      <c r="E10" s="3">
        <f>15-F10</f>
        <v>4.3103448275862064</v>
      </c>
      <c r="F10" s="3">
        <f>15*Table1R!F17/(1+Table1R!F17)</f>
        <v>10.689655172413794</v>
      </c>
      <c r="G10" s="3">
        <f>Table1R!L17*Table1!E10/1000</f>
        <v>0.88577586206896541</v>
      </c>
      <c r="H10" s="3">
        <f>Table2H!C7*0.001*Table1!E10*Table1!L2</f>
        <v>3.323650603448276</v>
      </c>
      <c r="I10" s="91">
        <f>Table3H!C9*Table1!G10*Table1!L2/1000</f>
        <v>1.5958182219827583E-3</v>
      </c>
      <c r="J10" s="91">
        <f>Table3H!F9*Table1!G10*Table1!L2/1000*2</f>
        <v>6.2275833052985686E-3</v>
      </c>
      <c r="K10" s="91">
        <f>Table3H!I9*Table1!G10*Table1!L2/1000*3</f>
        <v>1.4012062436921782E-2</v>
      </c>
      <c r="L10" s="91">
        <f>Table1R!J17*Table1!E10/1000</f>
        <v>0.16745689655172413</v>
      </c>
      <c r="M10" s="90">
        <f>G10/E10</f>
        <v>0.20549999999999999</v>
      </c>
      <c r="N10" s="90">
        <f>H10*0.001/G10</f>
        <v>3.7522478832116798E-3</v>
      </c>
      <c r="O10" s="90">
        <f t="shared" si="0"/>
        <v>6.5697230453612932E-3</v>
      </c>
      <c r="Q10" s="91">
        <v>0.9724162599226559</v>
      </c>
      <c r="R10" s="91">
        <f>60-1-15/Q10</f>
        <v>43.574507216494851</v>
      </c>
      <c r="T10">
        <f>G10/15</f>
        <v>5.9051724137931028E-2</v>
      </c>
    </row>
    <row r="11" spans="1:20">
      <c r="B11" t="str">
        <f>Table1R!D19</f>
        <v>Bh/ice</v>
      </c>
      <c r="C11" s="1" t="str">
        <f>Table1R!C19</f>
        <v>25-69</v>
      </c>
      <c r="D11" s="31">
        <f>Table1R!H19</f>
        <v>4.95</v>
      </c>
      <c r="E11" s="3">
        <f>15-F11</f>
        <v>8.3798882681564244</v>
      </c>
      <c r="F11" s="3">
        <f>15*Table1R!F19/(1+Table1R!F19)</f>
        <v>6.6201117318435765</v>
      </c>
      <c r="G11" s="3">
        <f>Table1R!L19*Table1!E11/1000</f>
        <v>0.66955307262569841</v>
      </c>
      <c r="H11" s="3">
        <f>Table2H!F7*Table1!E11*0.001*Table1!L2</f>
        <v>2.0129664804469272</v>
      </c>
      <c r="I11" s="91">
        <f>Table3H!C18*Table1!G11*Table1!L2/1000</f>
        <v>2.0426174767039111E-2</v>
      </c>
      <c r="J11" s="91">
        <f>Table3H!F18*Table1!G11*Table1!L2/1000*2</f>
        <v>0.26168564245810061</v>
      </c>
      <c r="K11" s="91">
        <f>Table3H!I18*Table1!G11*Table1!L2/1000*3</f>
        <v>1.0369070748468889E-2</v>
      </c>
      <c r="L11" s="91">
        <f>Table1R!J19*Table1!E11/1000</f>
        <v>4.7513966480446923E-2</v>
      </c>
      <c r="M11" s="90">
        <f>G11/E11</f>
        <v>7.9900000000000013E-2</v>
      </c>
      <c r="N11" s="90">
        <f>H11*0.001/G11</f>
        <v>3.0064330413016264E-3</v>
      </c>
      <c r="O11" s="90">
        <f t="shared" si="0"/>
        <v>0.14529843930072336</v>
      </c>
      <c r="Q11" s="91"/>
      <c r="T11">
        <f>G11/15</f>
        <v>4.4636871508379895E-2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C8" sqref="C8"/>
    </sheetView>
  </sheetViews>
  <sheetFormatPr baseColWidth="10" defaultRowHeight="15" x14ac:dyDescent="0"/>
  <sheetData>
    <row r="1" spans="1:22">
      <c r="D1" t="s">
        <v>63</v>
      </c>
      <c r="E1" t="s">
        <v>512</v>
      </c>
      <c r="F1" t="s">
        <v>515</v>
      </c>
      <c r="G1" t="s">
        <v>516</v>
      </c>
      <c r="H1" t="s">
        <v>132</v>
      </c>
      <c r="I1" t="s">
        <v>526</v>
      </c>
      <c r="J1" t="s">
        <v>525</v>
      </c>
      <c r="K1" t="s">
        <v>521</v>
      </c>
      <c r="L1" t="s">
        <v>522</v>
      </c>
      <c r="M1" t="s">
        <v>523</v>
      </c>
      <c r="N1" t="s">
        <v>524</v>
      </c>
      <c r="R1" t="s">
        <v>519</v>
      </c>
      <c r="S1" t="s">
        <v>527</v>
      </c>
      <c r="T1" t="s">
        <v>131</v>
      </c>
      <c r="U1" t="s">
        <v>132</v>
      </c>
      <c r="V1" t="s">
        <v>133</v>
      </c>
    </row>
    <row r="2" spans="1:22">
      <c r="A2" t="s">
        <v>494</v>
      </c>
      <c r="B2" t="s">
        <v>86</v>
      </c>
      <c r="I2" s="92">
        <v>0.03</v>
      </c>
      <c r="K2" s="92">
        <v>0.1</v>
      </c>
      <c r="L2" s="92">
        <v>0.2</v>
      </c>
      <c r="M2" s="92">
        <v>0.3</v>
      </c>
      <c r="N2" s="92">
        <v>0.4</v>
      </c>
    </row>
    <row r="3" spans="1:22">
      <c r="A3" t="s">
        <v>54</v>
      </c>
      <c r="B3" t="s">
        <v>509</v>
      </c>
      <c r="C3">
        <v>-2</v>
      </c>
      <c r="D3" s="31">
        <f>Table1!D5</f>
        <v>5.0199999999999996</v>
      </c>
      <c r="E3" s="32">
        <f>Table1!F5/1000</f>
        <v>1.3587570621468925E-2</v>
      </c>
      <c r="F3" s="32">
        <f>Table1!R5/1000</f>
        <v>4.2528246882325406E-2</v>
      </c>
      <c r="G3" s="3">
        <f>Table1!L5/input!E3</f>
        <v>0.78898128898128961</v>
      </c>
      <c r="H3">
        <f>T3/2+U3+V3*3/2</f>
        <v>6.3702070912014905</v>
      </c>
      <c r="I3" s="3">
        <f>R3*I$2/6</f>
        <v>0.29365904365904388</v>
      </c>
      <c r="J3" s="3">
        <f>R3-T3-U3*2-V3*3</f>
        <v>45.991394549405811</v>
      </c>
      <c r="K3" s="3">
        <f>K$2*$S3</f>
        <v>0.33191125300660995</v>
      </c>
      <c r="L3" s="3">
        <f>L$2*$S3</f>
        <v>0.6638225060132199</v>
      </c>
      <c r="M3" s="3">
        <f>M$2*$S3</f>
        <v>0.99573375901982986</v>
      </c>
      <c r="N3" s="3">
        <f>N$2*$S3</f>
        <v>1.3276450120264398</v>
      </c>
      <c r="R3" s="3">
        <f>565*Table1!E5/input!E3/1000</f>
        <v>58.731808731808783</v>
      </c>
      <c r="S3" s="3">
        <f>Table1!G5/Table1!L2/input!E3</f>
        <v>3.3191125300660995</v>
      </c>
      <c r="T3" s="3">
        <f>Table3H!C12*Table1!$G$5/input!$E3/1000</f>
        <v>1.9374324324324341</v>
      </c>
      <c r="U3" s="3">
        <f>Table3H!F12*Table1!G5/input!E3/1000</f>
        <v>5.2652661341601119</v>
      </c>
      <c r="V3" s="3">
        <f>Table3H!I12*Table1!G5/input!E3/1000</f>
        <v>9.0816493883440791E-2</v>
      </c>
    </row>
    <row r="4" spans="1:22">
      <c r="C4">
        <v>4</v>
      </c>
      <c r="E4" s="32"/>
      <c r="F4" s="32"/>
      <c r="G4" s="3"/>
      <c r="I4" s="3"/>
      <c r="J4" s="3"/>
      <c r="T4" s="3"/>
      <c r="U4" s="3"/>
      <c r="V4" s="3"/>
    </row>
    <row r="5" spans="1:22">
      <c r="C5">
        <v>8</v>
      </c>
      <c r="E5" s="32"/>
      <c r="F5" s="32"/>
      <c r="G5" s="3"/>
      <c r="I5" s="3"/>
      <c r="J5" s="3"/>
      <c r="T5" s="3"/>
      <c r="U5" s="3"/>
      <c r="V5" s="3"/>
    </row>
    <row r="6" spans="1:22">
      <c r="B6" t="s">
        <v>510</v>
      </c>
      <c r="C6">
        <v>-2</v>
      </c>
      <c r="D6" s="31">
        <f>Table1!D6</f>
        <v>4.84</v>
      </c>
      <c r="E6" s="32">
        <f>Table1!F6/1000</f>
        <v>5.853658536585365E-3</v>
      </c>
      <c r="F6" s="32">
        <f>Table1!R5/1000</f>
        <v>4.2528246882325406E-2</v>
      </c>
      <c r="G6" s="3">
        <f>Table1!L6/input!E6</f>
        <v>22.234375000000007</v>
      </c>
      <c r="H6">
        <f>T6/2+U6+V6*3/2</f>
        <v>2.7985824700728532</v>
      </c>
      <c r="I6" s="3">
        <f>R6*I$2/6</f>
        <v>0.27343750000000011</v>
      </c>
      <c r="J6" s="3">
        <f>R6-T6-U6*2-V6*3</f>
        <v>49.090335059854318</v>
      </c>
      <c r="K6" s="3">
        <f>K$2*$S6</f>
        <v>1.7926723671393014</v>
      </c>
      <c r="L6" s="3">
        <f>L$2*$S6</f>
        <v>3.5853447342786029</v>
      </c>
      <c r="M6" s="3">
        <f>M$2*$S6</f>
        <v>5.3780171014179041</v>
      </c>
      <c r="N6" s="3">
        <f>N$2*$S6</f>
        <v>7.1706894685572058</v>
      </c>
      <c r="R6">
        <f>Table2H!F13*Table1!E6/input!E6/1000</f>
        <v>54.687500000000021</v>
      </c>
      <c r="S6" s="3">
        <f>Table1!G6/Table1!L2/obs!E7</f>
        <v>17.926723671393013</v>
      </c>
      <c r="T6" s="3">
        <f>Table3H!C21*Table1!$G$6/input!E6/1000</f>
        <v>0.28205937500000011</v>
      </c>
      <c r="U6" s="3">
        <f>Table3H!F21*Table1!G6/input!E6/1000</f>
        <v>2.5058326156391231</v>
      </c>
      <c r="V6" s="3">
        <f>Table3H!I21*Table1!G6/input!E6/1000</f>
        <v>0.10114677795581989</v>
      </c>
    </row>
    <row r="7" spans="1:22">
      <c r="C7">
        <v>4</v>
      </c>
      <c r="E7" s="32"/>
      <c r="F7" s="32"/>
      <c r="G7" s="3"/>
      <c r="I7" s="3"/>
      <c r="J7" s="3"/>
      <c r="T7" s="3"/>
      <c r="U7" s="3"/>
      <c r="V7" s="3"/>
    </row>
    <row r="8" spans="1:22">
      <c r="C8">
        <v>8</v>
      </c>
      <c r="E8" s="32"/>
      <c r="F8" s="32"/>
      <c r="G8" s="3"/>
      <c r="I8" s="3"/>
      <c r="J8" s="3"/>
      <c r="T8" s="3"/>
      <c r="U8" s="3"/>
      <c r="V8" s="3"/>
    </row>
    <row r="9" spans="1:22">
      <c r="B9" t="s">
        <v>511</v>
      </c>
      <c r="C9">
        <v>-2</v>
      </c>
      <c r="E9" s="32"/>
      <c r="F9" s="32"/>
      <c r="G9" s="3"/>
      <c r="J9" s="3"/>
    </row>
    <row r="10" spans="1:22">
      <c r="C10">
        <v>4</v>
      </c>
      <c r="E10" s="32"/>
      <c r="F10" s="32"/>
      <c r="G10" s="3"/>
      <c r="J10" s="3"/>
    </row>
    <row r="11" spans="1:22">
      <c r="C11">
        <v>8</v>
      </c>
      <c r="E11" s="32"/>
      <c r="F11" s="32"/>
      <c r="G11" s="3"/>
      <c r="J11" s="3"/>
    </row>
    <row r="12" spans="1:22">
      <c r="A12" t="s">
        <v>19</v>
      </c>
      <c r="B12" t="s">
        <v>509</v>
      </c>
      <c r="C12">
        <v>-2</v>
      </c>
      <c r="D12" s="31">
        <f>Table1!D8</f>
        <v>5.21</v>
      </c>
      <c r="E12" s="32">
        <f>Table1!F8/1000</f>
        <v>1.1788008565310492E-2</v>
      </c>
      <c r="F12" s="32">
        <f>Table1!R8/1000</f>
        <v>4.4005140157480312E-2</v>
      </c>
      <c r="G12" s="3">
        <f>Table1!I8/input!E12</f>
        <v>0.10181931836512266</v>
      </c>
      <c r="H12">
        <f>T12/2+U12+V12*3/2</f>
        <v>5.7358548083186842E-2</v>
      </c>
      <c r="I12" s="3">
        <f>R12*I$2/6</f>
        <v>0.23978201634877394</v>
      </c>
      <c r="J12" s="3">
        <f>R12-T12-U12*2-V12*3</f>
        <v>47.841686173588414</v>
      </c>
      <c r="K12" s="3">
        <f>K$2*$S12</f>
        <v>0.88227415931058251</v>
      </c>
      <c r="L12" s="3">
        <f>L$2*$S12</f>
        <v>1.764548318621165</v>
      </c>
      <c r="M12" s="3">
        <f>M$2*$S12</f>
        <v>2.6468224779317473</v>
      </c>
      <c r="N12" s="3">
        <f>N$2*$S12</f>
        <v>3.52909663724233</v>
      </c>
      <c r="R12">
        <f>Table2H!C10*Table1!E8/input!E12/1000</f>
        <v>47.956403269754787</v>
      </c>
      <c r="S12" s="3">
        <f>Table1!G8/Table1!L2/input!E12</f>
        <v>8.8227415931058246</v>
      </c>
      <c r="T12" s="3">
        <f>Table3H!C6*Table1!$G$8/input!$E12/1000</f>
        <v>8.4773841961852895E-3</v>
      </c>
      <c r="U12" s="3">
        <f>Table3H!F6*Table1!$G$8/input!$E12/1000</f>
        <v>1.6344571072336677E-2</v>
      </c>
      <c r="V12" s="3">
        <f>Table3H!I6*Table1!$G$8/input!$E12/1000</f>
        <v>2.4516856608505014E-2</v>
      </c>
    </row>
    <row r="13" spans="1:22">
      <c r="C13">
        <v>4</v>
      </c>
      <c r="E13" s="32"/>
      <c r="F13" s="32"/>
      <c r="G13" s="3"/>
      <c r="J13" s="3"/>
    </row>
    <row r="14" spans="1:22">
      <c r="C14">
        <v>8</v>
      </c>
      <c r="E14" s="32"/>
      <c r="F14" s="32"/>
      <c r="G14" s="3"/>
      <c r="J14" s="3"/>
    </row>
    <row r="15" spans="1:22">
      <c r="B15" t="s">
        <v>510</v>
      </c>
      <c r="C15">
        <v>-2</v>
      </c>
      <c r="D15" s="31">
        <f>Table1!D9</f>
        <v>4.54</v>
      </c>
      <c r="E15" s="32">
        <f>Table1!F9/1000</f>
        <v>6.3793103448275866E-3</v>
      </c>
      <c r="F15" s="32">
        <f>Table1!R8/1000</f>
        <v>4.4005140157480312E-2</v>
      </c>
      <c r="G15" s="3">
        <f>Table1!L9/input!E15</f>
        <v>22.972972972972968</v>
      </c>
      <c r="H15">
        <f>T15/2+U15+V15*3/2</f>
        <v>2.6683748350360079</v>
      </c>
      <c r="I15" s="3">
        <f>R15*I$2/6</f>
        <v>0.21418918918918914</v>
      </c>
      <c r="J15" s="3">
        <f>R15-T15-U15*2-V15*3</f>
        <v>37.501088167765808</v>
      </c>
      <c r="K15" s="3">
        <f>K$2*$S15</f>
        <v>1.6479674992501054</v>
      </c>
      <c r="L15" s="3">
        <f>L$2*$S15</f>
        <v>3.2959349985002109</v>
      </c>
      <c r="M15" s="3">
        <f>M$2*$S15</f>
        <v>4.9439024977503161</v>
      </c>
      <c r="N15" s="3">
        <f>N$2*$S15</f>
        <v>6.5918699970004218</v>
      </c>
      <c r="R15">
        <f>Table2H!F10*Table1!E9/input!E15/1000</f>
        <v>42.837837837837824</v>
      </c>
      <c r="S15" s="3">
        <f>Table1!G9/Table1!L2/input!E15</f>
        <v>16.479674992501053</v>
      </c>
      <c r="T15" s="3">
        <f>Table3H!C15*Table1!$G9/input!$E15/1000</f>
        <v>0.35231972972972964</v>
      </c>
      <c r="U15" s="3">
        <f>Table3H!F15*Table1!$G9/input!$E15/1000</f>
        <v>2.2315548125250722</v>
      </c>
      <c r="V15" s="3">
        <f>Table3H!I15*Table1!$G9/input!$E15/1000</f>
        <v>0.17377343843071388</v>
      </c>
    </row>
    <row r="16" spans="1:22">
      <c r="C16">
        <v>4</v>
      </c>
      <c r="E16" s="32"/>
      <c r="F16" s="32"/>
      <c r="G16" s="3"/>
      <c r="J16" s="3"/>
    </row>
    <row r="17" spans="1:22">
      <c r="C17">
        <v>8</v>
      </c>
      <c r="E17" s="32"/>
      <c r="F17" s="32"/>
      <c r="G17" s="3"/>
      <c r="J17" s="3"/>
    </row>
    <row r="18" spans="1:22">
      <c r="A18" t="s">
        <v>46</v>
      </c>
      <c r="B18" t="s">
        <v>509</v>
      </c>
      <c r="C18">
        <v>-2</v>
      </c>
      <c r="D18" s="31">
        <f>Table1!D10</f>
        <v>5.23</v>
      </c>
      <c r="E18" s="32">
        <f>Table1!F10/1000</f>
        <v>1.0689655172413794E-2</v>
      </c>
      <c r="F18" s="32">
        <f>Table1!R10/1000</f>
        <v>4.3574507216494848E-2</v>
      </c>
      <c r="G18" s="3">
        <f>Table1!L10/input!E18</f>
        <v>15.665322580645158</v>
      </c>
      <c r="H18">
        <f>T18/2+U18+V18*3/2</f>
        <v>1.0262195121951219</v>
      </c>
      <c r="I18" s="3">
        <f>R18*I$2/6</f>
        <v>0.12943548387096773</v>
      </c>
      <c r="J18" s="3">
        <f>R18-T18-U18*2-V18*3</f>
        <v>23.834657749803302</v>
      </c>
      <c r="K18" s="3">
        <f>K$2*$S18</f>
        <v>0.68990902466805792</v>
      </c>
      <c r="L18" s="3">
        <f>L$2*$S18</f>
        <v>1.3798180493361158</v>
      </c>
      <c r="M18" s="3">
        <f>M$2*$S18</f>
        <v>2.0697270740041738</v>
      </c>
      <c r="N18" s="3">
        <f>N$2*$S18</f>
        <v>2.7596360986722317</v>
      </c>
      <c r="R18">
        <f>Table2H!C7*Table1!E10/input!E18/1000</f>
        <v>25.887096774193544</v>
      </c>
      <c r="S18" s="3">
        <f>Table1!G10/Table1!L2/input!E18</f>
        <v>6.8990902466805792</v>
      </c>
      <c r="T18" s="3">
        <f>Table3H!C9*Table1!F10/input!E18/1000</f>
        <v>0.14999999999999997</v>
      </c>
      <c r="U18" s="3">
        <f>Table3H!F9*Table1!F10/input!E18/1000</f>
        <v>0.29268292682926822</v>
      </c>
      <c r="V18" s="3">
        <f>Table3H!I9*Table1!F10/input!E18/1000</f>
        <v>0.43902439024390244</v>
      </c>
    </row>
    <row r="19" spans="1:22">
      <c r="C19">
        <v>4</v>
      </c>
      <c r="E19" s="32"/>
      <c r="F19" s="32"/>
      <c r="G19" s="3"/>
      <c r="J19" s="3"/>
    </row>
    <row r="20" spans="1:22">
      <c r="C20">
        <v>8</v>
      </c>
      <c r="E20" s="32"/>
      <c r="F20" s="32"/>
      <c r="G20" s="3"/>
      <c r="J20" s="3"/>
    </row>
    <row r="21" spans="1:22">
      <c r="B21" t="s">
        <v>510</v>
      </c>
      <c r="C21">
        <v>-2</v>
      </c>
      <c r="D21" s="31">
        <f>Table1!D11</f>
        <v>4.95</v>
      </c>
      <c r="E21" s="32">
        <f>Table1!F11/1000</f>
        <v>6.6201117318435768E-3</v>
      </c>
      <c r="F21" s="32">
        <f>F18</f>
        <v>4.3574507216494848E-2</v>
      </c>
      <c r="G21" s="3">
        <f>Table1!L11/input!E21</f>
        <v>7.177215189873416</v>
      </c>
      <c r="H21">
        <f>T21/2+U21+V21*3/2</f>
        <v>1.8392207506420675</v>
      </c>
      <c r="I21" s="3">
        <f>R21*I$2/6</f>
        <v>0.12658227848101261</v>
      </c>
      <c r="J21" s="3">
        <f>R21-T21-U21*2-V21*3</f>
        <v>21.638014194918391</v>
      </c>
      <c r="K21" s="3">
        <f>K$2*$S21</f>
        <v>0.84207615298299943</v>
      </c>
      <c r="L21" s="3">
        <f>L$2*$S21</f>
        <v>1.6841523059659989</v>
      </c>
      <c r="M21" s="3">
        <f>M$2*$S21</f>
        <v>2.5262284589489981</v>
      </c>
      <c r="N21" s="3">
        <f>N$2*$S21</f>
        <v>3.3683046119319977</v>
      </c>
      <c r="R21">
        <f>Table2H!F7*Table1!E11/input!E21/1000</f>
        <v>25.316455696202524</v>
      </c>
      <c r="S21" s="3">
        <f>Table1!G11/Table1!L2/input!E21</f>
        <v>8.4207615298299938</v>
      </c>
      <c r="T21" s="3">
        <f>Table3H!C18*Table1!G11/input!E21/1000</f>
        <v>0.25689367088607595</v>
      </c>
      <c r="U21" s="3">
        <f>Table3H!F18*Table1!G11/input!E21/1000</f>
        <v>1.6455696202531647</v>
      </c>
      <c r="V21" s="3">
        <f>Table3H!I18*Table1!G11/input!E21/1000</f>
        <v>4.3469529963909959E-2</v>
      </c>
    </row>
    <row r="22" spans="1:22">
      <c r="C22">
        <v>4</v>
      </c>
    </row>
    <row r="23" spans="1:22">
      <c r="C23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Table1R</vt:lpstr>
      <vt:lpstr>Table4R</vt:lpstr>
      <vt:lpstr>Table1H</vt:lpstr>
      <vt:lpstr>Table2H</vt:lpstr>
      <vt:lpstr>Table3H</vt:lpstr>
      <vt:lpstr>geochemistry</vt:lpstr>
      <vt:lpstr>Figure6R</vt:lpstr>
      <vt:lpstr>Table1</vt:lpstr>
      <vt:lpstr>input</vt:lpstr>
      <vt:lpstr>obs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Guoping</dc:creator>
  <cp:lastModifiedBy>Tang, Guoping</cp:lastModifiedBy>
  <dcterms:created xsi:type="dcterms:W3CDTF">2015-11-06T13:28:03Z</dcterms:created>
  <dcterms:modified xsi:type="dcterms:W3CDTF">2016-01-06T10:29:43Z</dcterms:modified>
</cp:coreProperties>
</file>