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guhiu/Downloads/External data OECD GF/"/>
    </mc:Choice>
  </mc:AlternateContent>
  <xr:revisionPtr revIDLastSave="0" documentId="13_ncr:1_{147BD3FF-8BFE-F242-980B-BFD5A38F738B}" xr6:coauthVersionLast="47" xr6:coauthVersionMax="47" xr10:uidLastSave="{00000000-0000-0000-0000-000000000000}"/>
  <bookViews>
    <workbookView xWindow="0" yWindow="500" windowWidth="27780" windowHeight="17500" firstSheet="6" activeTab="12" xr2:uid="{724A4631-3ED3-417C-9C2B-1B6E761301A2}"/>
  </bookViews>
  <sheets>
    <sheet name="Instruction steps" sheetId="2" r:id="rId1"/>
    <sheet name="TB" sheetId="3" r:id="rId2"/>
    <sheet name="Pivot" sheetId="1" state="hidden" r:id="rId3"/>
    <sheet name="Comparison GF values" sheetId="5" state="hidden" r:id="rId4"/>
    <sheet name="Total PHP" sheetId="11" r:id="rId5"/>
    <sheet name="Percentage plegdes GF" sheetId="18" state="hidden" r:id="rId6"/>
    <sheet name="Perc-GF-contributions-2020-22" sheetId="25" r:id="rId7"/>
    <sheet name="Perc-GF-contributions-2017-19" sheetId="24" r:id="rId8"/>
    <sheet name="Perc-GF-contributions-2014-16" sheetId="23" r:id="rId9"/>
    <sheet name="Perc-GF-contributions-2011-13" sheetId="22" r:id="rId10"/>
    <sheet name="Fig B7.1.1 TB disbursment trend" sheetId="19" r:id="rId11"/>
    <sheet name="TB Funding sources" sheetId="15" state="hidden" r:id="rId12"/>
    <sheet name="Fig B7.1.2 TB funding indiv" sheetId="12" r:id="rId13"/>
    <sheet name="Fig 7.1.3 of OECD Box" sheetId="10" r:id="rId14"/>
    <sheet name="USAID funding" sheetId="16" r:id="rId15"/>
    <sheet name="Recipients of US Funding" sheetId="20" r:id="rId16"/>
  </sheets>
  <definedNames>
    <definedName name="_xlnm._FilterDatabase" localSheetId="3" hidden="1">'Comparison GF values'!$A$2:$F$139</definedName>
    <definedName name="_xlchart.v1.0" hidden="1">'Fig B7.1.2 TB funding indiv'!$Q$4:$Q$14</definedName>
    <definedName name="_xlchart.v1.1" hidden="1">'Fig B7.1.2 TB funding indiv'!$R$4:$R$14</definedName>
    <definedName name="_xlchart.v1.10" hidden="1">'Fig B7.1.2 TB funding indiv'!$R$4:$R$14</definedName>
    <definedName name="_xlchart.v1.11" hidden="1">'Fig B7.1.2 TB funding indiv'!$R$4:$R$17</definedName>
    <definedName name="_xlchart.v1.12" hidden="1">'Fig B7.1.2 TB funding indiv'!$Q$4:$Q$14</definedName>
    <definedName name="_xlchart.v1.13" hidden="1">'Fig B7.1.2 TB funding indiv'!$R$4:$R$14</definedName>
    <definedName name="_xlchart.v1.14" hidden="1">'Fig B7.1.2 TB funding indiv'!$R$4:$R$17</definedName>
    <definedName name="_xlchart.v1.15" hidden="1">'Fig B7.1.2 TB funding indiv'!$Q$4:$Q$14</definedName>
    <definedName name="_xlchart.v1.16" hidden="1">'Fig B7.1.2 TB funding indiv'!$R$4:$R$14</definedName>
    <definedName name="_xlchart.v1.17" hidden="1">'Fig B7.1.2 TB funding indiv'!$R$4:$R$17</definedName>
    <definedName name="_xlchart.v1.18" hidden="1">'Fig B7.1.2 TB funding indiv'!$Q$4:$Q$14</definedName>
    <definedName name="_xlchart.v1.19" hidden="1">'Fig B7.1.2 TB funding indiv'!$R$4:$R$14</definedName>
    <definedName name="_xlchart.v1.2" hidden="1">'Fig B7.1.2 TB funding indiv'!$R$4:$R$17</definedName>
    <definedName name="_xlchart.v1.20" hidden="1">'Fig B7.1.2 TB funding indiv'!$R$4:$R$17</definedName>
    <definedName name="_xlchart.v1.21" hidden="1">'Fig B7.1.2 TB funding indiv'!$Q$4:$Q$14</definedName>
    <definedName name="_xlchart.v1.22" hidden="1">'Fig B7.1.2 TB funding indiv'!$R$4:$R$14</definedName>
    <definedName name="_xlchart.v1.23" hidden="1">'Fig B7.1.2 TB funding indiv'!$R$4:$R$17</definedName>
    <definedName name="_xlchart.v1.24" hidden="1">'Fig B7.1.2 TB funding indiv'!$Q$4:$Q$14</definedName>
    <definedName name="_xlchart.v1.25" hidden="1">'Fig B7.1.2 TB funding indiv'!$R$4:$R$14</definedName>
    <definedName name="_xlchart.v1.26" hidden="1">'Fig B7.1.2 TB funding indiv'!$R$4:$R$17</definedName>
    <definedName name="_xlchart.v1.27" hidden="1">'Fig B7.1.2 TB funding indiv'!$Q$4:$Q$14</definedName>
    <definedName name="_xlchart.v1.28" hidden="1">'Fig B7.1.2 TB funding indiv'!$Q$4:$Q$17</definedName>
    <definedName name="_xlchart.v1.29" hidden="1">'Fig B7.1.2 TB funding indiv'!$R$2</definedName>
    <definedName name="_xlchart.v1.3" hidden="1">'Fig B7.1.2 TB funding indiv'!$Q$4:$Q$14</definedName>
    <definedName name="_xlchart.v1.30" hidden="1">'Fig B7.1.2 TB funding indiv'!$R$4:$R$14</definedName>
    <definedName name="_xlchart.v1.31" hidden="1">'Fig B7.1.2 TB funding indiv'!$R$4:$R$17</definedName>
    <definedName name="_xlchart.v1.4" hidden="1">'Fig B7.1.2 TB funding indiv'!$R$4:$R$14</definedName>
    <definedName name="_xlchart.v1.5" hidden="1">'Fig B7.1.2 TB funding indiv'!$R$4:$R$17</definedName>
    <definedName name="_xlchart.v1.6" hidden="1">'Fig B7.1.2 TB funding indiv'!$Q$4:$Q$14</definedName>
    <definedName name="_xlchart.v1.7" hidden="1">'Fig B7.1.2 TB funding indiv'!$R$4:$R$14</definedName>
    <definedName name="_xlchart.v1.8" hidden="1">'Fig B7.1.2 TB funding indiv'!$R$4:$R$17</definedName>
    <definedName name="_xlchart.v1.9" hidden="1">'Fig B7.1.2 TB funding indiv'!$Q$4:$Q$14</definedName>
    <definedName name="ExternalData_1" localSheetId="9" hidden="1">'Perc-GF-contributions-2011-13'!$A$1:$C$53</definedName>
    <definedName name="ExternalData_1" localSheetId="5" hidden="1">'Percentage plegdes GF'!$A$1:$B$81</definedName>
    <definedName name="ExternalData_1" localSheetId="1" hidden="1">TB!$A$1:$D$4964</definedName>
    <definedName name="ExternalData_1" localSheetId="4" hidden="1">'Total PHP'!$A$1:$D$1553</definedName>
    <definedName name="ExternalData_2" localSheetId="8" hidden="1">'Perc-GF-contributions-2014-16'!$A$1:$C$55</definedName>
    <definedName name="ExternalData_3" localSheetId="7" hidden="1">'Perc-GF-contributions-2017-19'!$A$1:$C$66</definedName>
    <definedName name="ExternalData_4" localSheetId="6" hidden="1">'Perc-GF-contributions-2020-22'!$A$1:$C$81</definedName>
  </definedNames>
  <calcPr calcId="191028"/>
  <pivotCaches>
    <pivotCache cacheId="6" r:id="rId17"/>
    <pivotCache cacheId="7"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12" l="1"/>
  <c r="O29" i="12"/>
  <c r="N14" i="12"/>
  <c r="N30" i="12"/>
  <c r="O13" i="12"/>
  <c r="O6" i="12"/>
  <c r="O5" i="12"/>
  <c r="O4" i="12"/>
  <c r="R14" i="12"/>
  <c r="L1" i="12"/>
  <c r="E160" i="12"/>
  <c r="F160" i="12" s="1"/>
  <c r="R18" i="12"/>
  <c r="D19" i="10"/>
  <c r="R17" i="12"/>
  <c r="R6" i="12"/>
  <c r="R7" i="12"/>
  <c r="R8" i="12"/>
  <c r="R9" i="12"/>
  <c r="R10" i="12"/>
  <c r="R11" i="12"/>
  <c r="R12" i="12"/>
  <c r="R13" i="12"/>
  <c r="R5" i="12"/>
  <c r="R4" i="12"/>
  <c r="O1" i="12" a="1"/>
  <c r="O1" i="12" s="1"/>
  <c r="O28" i="12"/>
  <c r="N5" i="12"/>
  <c r="N6" i="12"/>
  <c r="N7" i="12"/>
  <c r="N8" i="12"/>
  <c r="N9" i="12"/>
  <c r="N10" i="12"/>
  <c r="N11" i="12"/>
  <c r="N12" i="12"/>
  <c r="N13" i="12"/>
  <c r="N17" i="12"/>
  <c r="N18" i="12"/>
  <c r="N19" i="12"/>
  <c r="N20" i="12"/>
  <c r="N28" i="12"/>
  <c r="N21" i="12"/>
  <c r="N22" i="12"/>
  <c r="N23" i="12"/>
  <c r="N24" i="12"/>
  <c r="N25" i="12"/>
  <c r="N26" i="12"/>
  <c r="N27" i="12"/>
  <c r="M27" i="12"/>
  <c r="M26" i="12"/>
  <c r="M25" i="12"/>
  <c r="M24" i="12"/>
  <c r="M23" i="12"/>
  <c r="M22" i="12"/>
  <c r="M21" i="12"/>
  <c r="M28" i="12"/>
  <c r="M20" i="12"/>
  <c r="M19" i="12"/>
  <c r="M18" i="12"/>
  <c r="M17" i="12"/>
  <c r="M5" i="12"/>
  <c r="M6" i="12"/>
  <c r="M7" i="12"/>
  <c r="M8" i="12"/>
  <c r="M9" i="12"/>
  <c r="M10" i="12"/>
  <c r="M11" i="12"/>
  <c r="M12" i="12"/>
  <c r="M13" i="12"/>
  <c r="M4" i="12"/>
  <c r="N4" i="12"/>
  <c r="E154" i="12"/>
  <c r="E153" i="12"/>
  <c r="E152" i="12"/>
  <c r="F152" i="12" s="1"/>
  <c r="E151" i="12"/>
  <c r="F151" i="12" s="1"/>
  <c r="E150" i="12"/>
  <c r="F150" i="12" s="1"/>
  <c r="H150" i="12" s="1"/>
  <c r="E149" i="12"/>
  <c r="E148" i="12"/>
  <c r="E146" i="12"/>
  <c r="F146" i="12" s="1"/>
  <c r="E145" i="12"/>
  <c r="E144" i="12"/>
  <c r="F144" i="12" s="1"/>
  <c r="E143" i="12"/>
  <c r="F143" i="12" s="1"/>
  <c r="E142" i="12"/>
  <c r="F142" i="12" s="1"/>
  <c r="H142" i="12" s="1"/>
  <c r="E141" i="12"/>
  <c r="E140" i="12"/>
  <c r="F140" i="12" s="1"/>
  <c r="H140" i="12" s="1"/>
  <c r="E139" i="12"/>
  <c r="E138" i="12"/>
  <c r="E137" i="12"/>
  <c r="E136" i="12"/>
  <c r="F136" i="12" s="1"/>
  <c r="E135" i="12"/>
  <c r="F135" i="12" s="1"/>
  <c r="E134" i="12"/>
  <c r="E133" i="12"/>
  <c r="F133" i="12" s="1"/>
  <c r="H133" i="12" s="1"/>
  <c r="E132" i="12"/>
  <c r="E129" i="12"/>
  <c r="F129" i="12" s="1"/>
  <c r="E128" i="12"/>
  <c r="F128" i="12" s="1"/>
  <c r="E127" i="12"/>
  <c r="F127" i="12" s="1"/>
  <c r="E126" i="12"/>
  <c r="F126" i="12" s="1"/>
  <c r="E125" i="12"/>
  <c r="E124" i="12"/>
  <c r="F124" i="12" s="1"/>
  <c r="H124" i="12" s="1"/>
  <c r="E123" i="12"/>
  <c r="E122" i="12"/>
  <c r="E121" i="12"/>
  <c r="F121" i="12" s="1"/>
  <c r="H121" i="12" s="1"/>
  <c r="E120" i="12"/>
  <c r="F120" i="12" s="1"/>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E72" i="12"/>
  <c r="F72" i="12" s="1"/>
  <c r="E73" i="12"/>
  <c r="F73" i="12" s="1"/>
  <c r="E74" i="12"/>
  <c r="F74" i="12" s="1"/>
  <c r="H74" i="12" s="1"/>
  <c r="E75" i="12"/>
  <c r="F75" i="12" s="1"/>
  <c r="E76" i="12"/>
  <c r="F76" i="12" s="1"/>
  <c r="E77" i="12"/>
  <c r="F77" i="12" s="1"/>
  <c r="H77" i="12" s="1"/>
  <c r="E78" i="12"/>
  <c r="F78" i="12" s="1"/>
  <c r="F79" i="12"/>
  <c r="E80" i="12"/>
  <c r="F80" i="12" s="1"/>
  <c r="E81" i="12"/>
  <c r="F81" i="12" s="1"/>
  <c r="E82" i="12"/>
  <c r="F82" i="12" s="1"/>
  <c r="H82" i="12" s="1"/>
  <c r="E83" i="12"/>
  <c r="F83" i="12" s="1"/>
  <c r="E84" i="12"/>
  <c r="F84" i="12" s="1"/>
  <c r="E85" i="12"/>
  <c r="F85" i="12" s="1"/>
  <c r="H85" i="12" s="1"/>
  <c r="E86" i="12"/>
  <c r="F86" i="12" s="1"/>
  <c r="E87" i="12"/>
  <c r="F87" i="12" s="1"/>
  <c r="E88" i="12"/>
  <c r="F88" i="12" s="1"/>
  <c r="E89" i="12"/>
  <c r="F89" i="12" s="1"/>
  <c r="H89" i="12" s="1"/>
  <c r="E90" i="12"/>
  <c r="F90" i="12" s="1"/>
  <c r="E91" i="12"/>
  <c r="F91" i="12" s="1"/>
  <c r="E92" i="12"/>
  <c r="F92" i="12" s="1"/>
  <c r="E93" i="12"/>
  <c r="F93" i="12" s="1"/>
  <c r="H93" i="12" s="1"/>
  <c r="F94" i="12"/>
  <c r="E95" i="12"/>
  <c r="F95" i="12" s="1"/>
  <c r="E96" i="12"/>
  <c r="F96" i="12" s="1"/>
  <c r="E97" i="12"/>
  <c r="F97" i="12" s="1"/>
  <c r="H97" i="12" s="1"/>
  <c r="E98" i="12"/>
  <c r="F98" i="12" s="1"/>
  <c r="E99" i="12"/>
  <c r="F99" i="12" s="1"/>
  <c r="E100" i="12"/>
  <c r="F100" i="12" s="1"/>
  <c r="E101" i="12"/>
  <c r="F101" i="12" s="1"/>
  <c r="H101" i="12" s="1"/>
  <c r="E102" i="12"/>
  <c r="F102" i="12" s="1"/>
  <c r="E103" i="12"/>
  <c r="F103" i="12" s="1"/>
  <c r="H103" i="12" s="1"/>
  <c r="E104" i="12"/>
  <c r="F104" i="12" s="1"/>
  <c r="E105" i="12"/>
  <c r="F105" i="12" s="1"/>
  <c r="E106" i="12"/>
  <c r="F106" i="12" s="1"/>
  <c r="H106" i="12" s="1"/>
  <c r="E107" i="12"/>
  <c r="F107" i="12" s="1"/>
  <c r="E108" i="12"/>
  <c r="F108" i="12" s="1"/>
  <c r="E109" i="12"/>
  <c r="F109" i="12" s="1"/>
  <c r="H109" i="12" s="1"/>
  <c r="E110" i="12"/>
  <c r="F110" i="12" s="1"/>
  <c r="F111" i="12"/>
  <c r="E112" i="12"/>
  <c r="F112" i="12" s="1"/>
  <c r="E113" i="12"/>
  <c r="F113" i="12" s="1"/>
  <c r="E114" i="12"/>
  <c r="F114" i="12" s="1"/>
  <c r="H114" i="12" s="1"/>
  <c r="E115" i="12"/>
  <c r="F115" i="12" s="1"/>
  <c r="H115" i="12" s="1"/>
  <c r="E116" i="12"/>
  <c r="F116" i="12" s="1"/>
  <c r="E117" i="12"/>
  <c r="F117" i="12" s="1"/>
  <c r="H117" i="12" s="1"/>
  <c r="E118" i="12"/>
  <c r="F118" i="12" s="1"/>
  <c r="E119" i="12"/>
  <c r="F119" i="12" s="1"/>
  <c r="E71" i="12"/>
  <c r="F71" i="12" s="1"/>
  <c r="E131" i="12"/>
  <c r="E70" i="12"/>
  <c r="F70" i="12" s="1"/>
  <c r="E69" i="12"/>
  <c r="F69" i="12" s="1"/>
  <c r="H69" i="12" s="1"/>
  <c r="E68" i="12"/>
  <c r="F68" i="12" s="1"/>
  <c r="H68" i="12" s="1"/>
  <c r="E67" i="12"/>
  <c r="F67" i="12" s="1"/>
  <c r="H67" i="12" s="1"/>
  <c r="E66" i="12"/>
  <c r="F66" i="12" s="1"/>
  <c r="H66" i="12" s="1"/>
  <c r="E65" i="12"/>
  <c r="F65" i="12" s="1"/>
  <c r="H65" i="12" s="1"/>
  <c r="E64" i="12"/>
  <c r="F64" i="12" s="1"/>
  <c r="E62" i="12"/>
  <c r="F62" i="12" s="1"/>
  <c r="E61" i="12"/>
  <c r="F61" i="12" s="1"/>
  <c r="H61" i="12" s="1"/>
  <c r="E60" i="12"/>
  <c r="F60" i="12" s="1"/>
  <c r="E59" i="12"/>
  <c r="F59" i="12" s="1"/>
  <c r="E58" i="12"/>
  <c r="F58" i="12" s="1"/>
  <c r="E57" i="12"/>
  <c r="F57" i="12" s="1"/>
  <c r="H57" i="12" s="1"/>
  <c r="E56" i="12"/>
  <c r="F56" i="12" s="1"/>
  <c r="H56" i="12" s="1"/>
  <c r="E55" i="12"/>
  <c r="F55" i="12" s="1"/>
  <c r="E54" i="12"/>
  <c r="F54" i="12" s="1"/>
  <c r="E53" i="12"/>
  <c r="F53" i="12" s="1"/>
  <c r="H53" i="12" s="1"/>
  <c r="E52" i="12"/>
  <c r="F52" i="12" s="1"/>
  <c r="H52" i="12" s="1"/>
  <c r="E51" i="12"/>
  <c r="F51" i="12" s="1"/>
  <c r="E50" i="12"/>
  <c r="F50" i="12" s="1"/>
  <c r="E49" i="12"/>
  <c r="F49" i="12" s="1"/>
  <c r="H49" i="12" s="1"/>
  <c r="E48" i="12"/>
  <c r="F48" i="12" s="1"/>
  <c r="H48" i="12" s="1"/>
  <c r="E46" i="12"/>
  <c r="F46" i="12" s="1"/>
  <c r="E45" i="12"/>
  <c r="F45" i="12" s="1"/>
  <c r="H45" i="12" s="1"/>
  <c r="E44" i="12"/>
  <c r="F44" i="12" s="1"/>
  <c r="H44" i="12" s="1"/>
  <c r="E43" i="12"/>
  <c r="F43" i="12" s="1"/>
  <c r="E42" i="12"/>
  <c r="F42" i="12" s="1"/>
  <c r="E41" i="12"/>
  <c r="F41" i="12" s="1"/>
  <c r="H41" i="12" s="1"/>
  <c r="E40" i="12"/>
  <c r="F40" i="12" s="1"/>
  <c r="E39" i="12"/>
  <c r="F39" i="12" s="1"/>
  <c r="E38" i="12"/>
  <c r="F38" i="12" s="1"/>
  <c r="H38" i="12" s="1"/>
  <c r="E37" i="12"/>
  <c r="F37" i="12" s="1"/>
  <c r="H37" i="12" s="1"/>
  <c r="E36" i="12"/>
  <c r="F36" i="12" s="1"/>
  <c r="H36" i="12" s="1"/>
  <c r="E35" i="12"/>
  <c r="F35" i="12" s="1"/>
  <c r="E34" i="12"/>
  <c r="F34" i="12" s="1"/>
  <c r="E33" i="12"/>
  <c r="F33" i="12" s="1"/>
  <c r="H33" i="12" s="1"/>
  <c r="E32" i="12"/>
  <c r="F32" i="12" s="1"/>
  <c r="E31" i="12"/>
  <c r="F31" i="12" s="1"/>
  <c r="E30" i="12"/>
  <c r="F30" i="12" s="1"/>
  <c r="F29" i="12"/>
  <c r="H29" i="12" s="1"/>
  <c r="E28" i="12"/>
  <c r="F28" i="12" s="1"/>
  <c r="H28" i="12" s="1"/>
  <c r="E27" i="12"/>
  <c r="F27" i="12" s="1"/>
  <c r="H27" i="12" s="1"/>
  <c r="E26" i="12"/>
  <c r="F26" i="12" s="1"/>
  <c r="H26" i="12" s="1"/>
  <c r="E25" i="12"/>
  <c r="F25" i="12" s="1"/>
  <c r="H25" i="12" s="1"/>
  <c r="E24" i="12"/>
  <c r="F24" i="12" s="1"/>
  <c r="H24" i="12" s="1"/>
  <c r="E23" i="12"/>
  <c r="F23" i="12" s="1"/>
  <c r="E22" i="12"/>
  <c r="F22" i="12" s="1"/>
  <c r="H22" i="12" s="1"/>
  <c r="E21" i="12"/>
  <c r="F21" i="12" s="1"/>
  <c r="H21" i="12" s="1"/>
  <c r="F63" i="12"/>
  <c r="F47" i="12"/>
  <c r="E7" i="12"/>
  <c r="F7" i="12" s="1"/>
  <c r="E8" i="12"/>
  <c r="F8" i="12" s="1"/>
  <c r="E9" i="12"/>
  <c r="F9" i="12" s="1"/>
  <c r="E10" i="12"/>
  <c r="F10" i="12" s="1"/>
  <c r="E11" i="12"/>
  <c r="F11" i="12" s="1"/>
  <c r="H11" i="12" s="1"/>
  <c r="E12" i="12"/>
  <c r="F12" i="12" s="1"/>
  <c r="E14" i="12"/>
  <c r="F14" i="12" s="1"/>
  <c r="E15" i="12"/>
  <c r="F15" i="12" s="1"/>
  <c r="E16" i="12"/>
  <c r="F16" i="12" s="1"/>
  <c r="E17" i="12"/>
  <c r="F17" i="12" s="1"/>
  <c r="H17" i="12" s="1"/>
  <c r="E18" i="12"/>
  <c r="F18" i="12" s="1"/>
  <c r="H18" i="12" s="1"/>
  <c r="E19" i="12"/>
  <c r="F19" i="12" s="1"/>
  <c r="E20" i="12"/>
  <c r="F20" i="12" s="1"/>
  <c r="G6" i="12"/>
  <c r="G7" i="12"/>
  <c r="G8" i="12"/>
  <c r="G9" i="12"/>
  <c r="G10" i="12"/>
  <c r="G11" i="12"/>
  <c r="G12" i="12"/>
  <c r="G13" i="12"/>
  <c r="G14" i="12"/>
  <c r="G15" i="12"/>
  <c r="G16" i="12"/>
  <c r="G17" i="12"/>
  <c r="G18" i="12"/>
  <c r="G19" i="12"/>
  <c r="G20" i="12"/>
  <c r="G21" i="12"/>
  <c r="G5" i="12"/>
  <c r="E5" i="12"/>
  <c r="F5" i="12" s="1"/>
  <c r="E6" i="12"/>
  <c r="F6" i="12" s="1"/>
  <c r="D78" i="25"/>
  <c r="D76" i="25"/>
  <c r="D31" i="25"/>
  <c r="D30" i="25"/>
  <c r="D11" i="25"/>
  <c r="D38" i="25"/>
  <c r="D27" i="25"/>
  <c r="D7" i="25"/>
  <c r="D53" i="25"/>
  <c r="D67" i="25"/>
  <c r="D49" i="25"/>
  <c r="D37" i="25"/>
  <c r="D3" i="25"/>
  <c r="D58" i="25"/>
  <c r="D68" i="25"/>
  <c r="D66" i="25"/>
  <c r="D19" i="25"/>
  <c r="D54" i="25"/>
  <c r="D24" i="25"/>
  <c r="D36" i="25"/>
  <c r="D75" i="25"/>
  <c r="D59" i="25"/>
  <c r="D5" i="25"/>
  <c r="D55" i="25"/>
  <c r="D63" i="25"/>
  <c r="D69" i="25"/>
  <c r="D15" i="25"/>
  <c r="D41" i="25"/>
  <c r="F147" i="12" s="1"/>
  <c r="D35" i="25"/>
  <c r="D4" i="25"/>
  <c r="D16" i="25"/>
  <c r="D18" i="25"/>
  <c r="D2" i="25"/>
  <c r="D60" i="25"/>
  <c r="D43" i="25"/>
  <c r="D52" i="25"/>
  <c r="D34" i="25"/>
  <c r="D65" i="25"/>
  <c r="D61" i="25"/>
  <c r="D50" i="25"/>
  <c r="D42" i="25"/>
  <c r="D21" i="25"/>
  <c r="D26" i="25"/>
  <c r="D39" i="25"/>
  <c r="D20" i="25"/>
  <c r="D32" i="25"/>
  <c r="D80" i="25"/>
  <c r="D70" i="25"/>
  <c r="D17" i="25"/>
  <c r="D22" i="25"/>
  <c r="D10" i="25"/>
  <c r="D71" i="25"/>
  <c r="D12" i="25"/>
  <c r="D56" i="25"/>
  <c r="D62" i="25"/>
  <c r="D25" i="25"/>
  <c r="D73" i="25"/>
  <c r="D23" i="25"/>
  <c r="D28" i="25"/>
  <c r="D29" i="25"/>
  <c r="D48" i="25"/>
  <c r="D57" i="25"/>
  <c r="D8" i="25"/>
  <c r="D6" i="25"/>
  <c r="D9" i="25"/>
  <c r="D40" i="25"/>
  <c r="D44" i="25"/>
  <c r="D51" i="25"/>
  <c r="D64" i="25"/>
  <c r="D72" i="25"/>
  <c r="D81" i="25"/>
  <c r="D13" i="25"/>
  <c r="D14" i="25"/>
  <c r="D45" i="25"/>
  <c r="D79" i="25"/>
  <c r="D47" i="25"/>
  <c r="D46" i="25"/>
  <c r="D77" i="25"/>
  <c r="D74" i="25"/>
  <c r="D33"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F13" i="12"/>
  <c r="D53" i="23"/>
  <c r="D50" i="23"/>
  <c r="D18" i="23"/>
  <c r="D19" i="23"/>
  <c r="D24" i="23"/>
  <c r="D7" i="23"/>
  <c r="D17" i="23"/>
  <c r="D6" i="23"/>
  <c r="D45" i="23"/>
  <c r="D38" i="23"/>
  <c r="D36" i="23"/>
  <c r="D3" i="23"/>
  <c r="D23" i="23"/>
  <c r="D2" i="23"/>
  <c r="D41" i="23"/>
  <c r="D4" i="23"/>
  <c r="D46" i="23"/>
  <c r="D14" i="23"/>
  <c r="D22" i="23"/>
  <c r="D37" i="23"/>
  <c r="D43" i="23"/>
  <c r="D12" i="23"/>
  <c r="D39" i="23"/>
  <c r="D10" i="23"/>
  <c r="D51" i="23"/>
  <c r="D21" i="23"/>
  <c r="D26" i="23"/>
  <c r="D29" i="23"/>
  <c r="D47" i="23"/>
  <c r="D30" i="23"/>
  <c r="D5" i="23"/>
  <c r="D11" i="23"/>
  <c r="D13" i="23"/>
  <c r="D9" i="23"/>
  <c r="D8" i="23"/>
  <c r="D49" i="23"/>
  <c r="D35" i="23"/>
  <c r="D15" i="23"/>
  <c r="D54" i="23"/>
  <c r="D48" i="23"/>
  <c r="D25" i="23"/>
  <c r="D31" i="23"/>
  <c r="D44" i="23"/>
  <c r="D27" i="23"/>
  <c r="D34" i="23"/>
  <c r="D55" i="23"/>
  <c r="D52" i="23"/>
  <c r="D32" i="23"/>
  <c r="D28" i="23"/>
  <c r="D33" i="23"/>
  <c r="D40" i="23"/>
  <c r="D20" i="23"/>
  <c r="D16" i="23"/>
  <c r="D42" i="23"/>
  <c r="D53" i="22"/>
  <c r="D22" i="22"/>
  <c r="D50" i="22"/>
  <c r="D24" i="22"/>
  <c r="D27" i="22"/>
  <c r="D11" i="22"/>
  <c r="D9" i="22"/>
  <c r="D20" i="22"/>
  <c r="D45" i="22"/>
  <c r="D37" i="22"/>
  <c r="D35" i="22"/>
  <c r="D7" i="22"/>
  <c r="D4" i="22"/>
  <c r="D19" i="22"/>
  <c r="D5" i="22"/>
  <c r="D8" i="22"/>
  <c r="D41" i="22"/>
  <c r="D3" i="22"/>
  <c r="D46" i="22"/>
  <c r="D12" i="22"/>
  <c r="D43" i="22"/>
  <c r="D13" i="22"/>
  <c r="D18" i="22"/>
  <c r="D17" i="22"/>
  <c r="D21" i="22"/>
  <c r="D14" i="22"/>
  <c r="D36" i="22"/>
  <c r="D32" i="22"/>
  <c r="D28" i="22"/>
  <c r="D51" i="22"/>
  <c r="D2" i="22"/>
  <c r="D16" i="22"/>
  <c r="D15" i="22"/>
  <c r="D47" i="22"/>
  <c r="D6" i="22"/>
  <c r="D25" i="22"/>
  <c r="D26" i="22"/>
  <c r="D49" i="22"/>
  <c r="D48" i="22"/>
  <c r="D44" i="22"/>
  <c r="D31" i="22"/>
  <c r="D29" i="22"/>
  <c r="D52" i="22"/>
  <c r="D42" i="22"/>
  <c r="D34" i="22"/>
  <c r="D30" i="22"/>
  <c r="D40" i="22"/>
  <c r="D10" i="22"/>
  <c r="D38" i="22"/>
  <c r="D23" i="22"/>
  <c r="D33" i="22"/>
  <c r="D39" i="22"/>
  <c r="H28" i="16"/>
  <c r="D28" i="16"/>
  <c r="E28" i="16"/>
  <c r="C28" i="16"/>
  <c r="B28" i="16"/>
  <c r="C19" i="16"/>
  <c r="D19" i="16"/>
  <c r="E19" i="16"/>
  <c r="B19" i="16"/>
  <c r="C11" i="16"/>
  <c r="D11" i="16"/>
  <c r="E11" i="16"/>
  <c r="B11" i="16"/>
  <c r="C32" i="16"/>
  <c r="D32" i="16"/>
  <c r="E32" i="16"/>
  <c r="B32" i="16"/>
  <c r="E5" i="16"/>
  <c r="E6" i="16"/>
  <c r="E7" i="16"/>
  <c r="C5" i="16"/>
  <c r="D5" i="16"/>
  <c r="C6" i="16"/>
  <c r="D6" i="16"/>
  <c r="C7" i="16"/>
  <c r="D7" i="16"/>
  <c r="B6" i="16"/>
  <c r="B7" i="16"/>
  <c r="B5" i="16"/>
  <c r="P14" i="12" l="1"/>
  <c r="P16" i="12" s="1"/>
  <c r="P29" i="12"/>
  <c r="H31" i="12"/>
  <c r="H39" i="12"/>
  <c r="H35" i="12"/>
  <c r="H43" i="12"/>
  <c r="H32" i="12"/>
  <c r="H40" i="12"/>
  <c r="H108" i="12"/>
  <c r="H100" i="12"/>
  <c r="H92" i="12"/>
  <c r="H84" i="12"/>
  <c r="H76" i="12"/>
  <c r="H5" i="12"/>
  <c r="H60" i="12"/>
  <c r="H58" i="12"/>
  <c r="H19" i="12"/>
  <c r="H113" i="12"/>
  <c r="H105" i="12"/>
  <c r="H81" i="12"/>
  <c r="H73" i="12"/>
  <c r="H64" i="12"/>
  <c r="H112" i="12"/>
  <c r="H104" i="12"/>
  <c r="H96" i="12"/>
  <c r="O24" i="12" s="1"/>
  <c r="P24" i="12" s="1"/>
  <c r="R26" i="12" s="1"/>
  <c r="H88" i="12"/>
  <c r="H80" i="12"/>
  <c r="H50" i="12"/>
  <c r="H12" i="12"/>
  <c r="H34" i="12"/>
  <c r="H116" i="12"/>
  <c r="H20" i="12"/>
  <c r="H126" i="12"/>
  <c r="H136" i="12"/>
  <c r="H144" i="12"/>
  <c r="H147" i="12"/>
  <c r="H51" i="12"/>
  <c r="H59" i="12"/>
  <c r="H9" i="12"/>
  <c r="F131" i="12"/>
  <c r="H131" i="12" s="1"/>
  <c r="H107" i="12"/>
  <c r="H99" i="12"/>
  <c r="O22" i="12" s="1"/>
  <c r="P22" i="12" s="1"/>
  <c r="R24" i="12" s="1"/>
  <c r="H91" i="12"/>
  <c r="H83" i="12"/>
  <c r="H75" i="12"/>
  <c r="H42" i="12"/>
  <c r="H8" i="12"/>
  <c r="O21" i="12" s="1"/>
  <c r="P21" i="12" s="1"/>
  <c r="R23" i="12" s="1"/>
  <c r="H98" i="12"/>
  <c r="H90" i="12"/>
  <c r="H72" i="12"/>
  <c r="H16" i="12"/>
  <c r="H7" i="12"/>
  <c r="H63" i="12"/>
  <c r="H23" i="12"/>
  <c r="H6" i="12"/>
  <c r="H15" i="12"/>
  <c r="O26" i="12"/>
  <c r="P26" i="12" s="1"/>
  <c r="R28" i="12" s="1"/>
  <c r="O27" i="12"/>
  <c r="P27" i="12" s="1"/>
  <c r="R29" i="12" s="1"/>
  <c r="H118" i="12"/>
  <c r="H110" i="12"/>
  <c r="H102" i="12"/>
  <c r="H94" i="12"/>
  <c r="H86" i="12"/>
  <c r="H78" i="12"/>
  <c r="H151" i="12"/>
  <c r="H14" i="12"/>
  <c r="H135" i="12"/>
  <c r="H143" i="12"/>
  <c r="H152" i="12"/>
  <c r="H127" i="12"/>
  <c r="H70" i="12"/>
  <c r="H120" i="12"/>
  <c r="H128" i="12"/>
  <c r="H146" i="12"/>
  <c r="H13" i="12"/>
  <c r="H10" i="12"/>
  <c r="H47" i="12"/>
  <c r="H54" i="12"/>
  <c r="H62" i="12"/>
  <c r="H129" i="12"/>
  <c r="H30" i="12"/>
  <c r="H46" i="12"/>
  <c r="O9" i="12" s="1"/>
  <c r="P9" i="12" s="1"/>
  <c r="H55" i="12"/>
  <c r="H71" i="12"/>
  <c r="H119" i="12"/>
  <c r="H111" i="12"/>
  <c r="H95" i="12"/>
  <c r="H87" i="12"/>
  <c r="H79" i="12"/>
  <c r="P6" i="12"/>
  <c r="F153" i="12"/>
  <c r="H153" i="12" s="1"/>
  <c r="F154" i="12"/>
  <c r="H154" i="12" s="1"/>
  <c r="F145" i="12"/>
  <c r="H145" i="12" s="1"/>
  <c r="F138" i="12"/>
  <c r="H138" i="12" s="1"/>
  <c r="F122" i="12"/>
  <c r="H122" i="12" s="1"/>
  <c r="F130" i="12"/>
  <c r="H130" i="12" s="1"/>
  <c r="F139" i="12"/>
  <c r="H139" i="12" s="1"/>
  <c r="O12" i="12" s="1"/>
  <c r="P12" i="12" s="1"/>
  <c r="F137" i="12"/>
  <c r="H137" i="12" s="1"/>
  <c r="F123" i="12"/>
  <c r="H123" i="12" s="1"/>
  <c r="F132" i="12"/>
  <c r="H132" i="12" s="1"/>
  <c r="F148" i="12"/>
  <c r="H148" i="12" s="1"/>
  <c r="O17" i="12" s="1"/>
  <c r="F141" i="12"/>
  <c r="H141" i="12" s="1"/>
  <c r="F149" i="12"/>
  <c r="H149" i="12" s="1"/>
  <c r="F125" i="12"/>
  <c r="H125" i="12" s="1"/>
  <c r="O8" i="12" s="1"/>
  <c r="P8" i="12" s="1"/>
  <c r="F134" i="12"/>
  <c r="H134" i="12" s="1"/>
  <c r="O25" i="12" s="1"/>
  <c r="P25" i="12" s="1"/>
  <c r="R27" i="12" s="1"/>
  <c r="E4" i="16"/>
  <c r="D4" i="16"/>
  <c r="C2" i="18"/>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F21" i="19"/>
  <c r="E13" i="16"/>
  <c r="E3" i="16"/>
  <c r="E33" i="16" s="1"/>
  <c r="F27" i="19"/>
  <c r="F26" i="19"/>
  <c r="E6" i="20"/>
  <c r="E5" i="20" s="1"/>
  <c r="D13" i="16"/>
  <c r="C13" i="16"/>
  <c r="B13" i="16"/>
  <c r="C4" i="16"/>
  <c r="B4" i="16"/>
  <c r="C3" i="16"/>
  <c r="C33" i="16" s="1"/>
  <c r="D3" i="16"/>
  <c r="D33" i="16" s="1"/>
  <c r="B3" i="16"/>
  <c r="B33" i="16" s="1"/>
  <c r="F127" i="5"/>
  <c r="F74" i="5"/>
  <c r="F51" i="5"/>
  <c r="F52" i="5"/>
  <c r="F55" i="5"/>
  <c r="F56" i="5"/>
  <c r="F61" i="5"/>
  <c r="F62" i="5"/>
  <c r="F66" i="5"/>
  <c r="F71" i="5"/>
  <c r="F73" i="5"/>
  <c r="F75" i="5"/>
  <c r="F80" i="5"/>
  <c r="F81" i="5"/>
  <c r="F83" i="5"/>
  <c r="F84" i="5"/>
  <c r="F87" i="5"/>
  <c r="F90" i="5"/>
  <c r="F91" i="5"/>
  <c r="F92" i="5"/>
  <c r="F93" i="5"/>
  <c r="F94" i="5"/>
  <c r="F96" i="5"/>
  <c r="F97" i="5"/>
  <c r="F100" i="5"/>
  <c r="F104" i="5"/>
  <c r="F105" i="5"/>
  <c r="F109" i="5"/>
  <c r="F110" i="5"/>
  <c r="F112" i="5"/>
  <c r="F117" i="5"/>
  <c r="F118" i="5"/>
  <c r="F120" i="5"/>
  <c r="F121" i="5"/>
  <c r="F122" i="5"/>
  <c r="F128" i="5"/>
  <c r="F130" i="5"/>
  <c r="F133" i="5"/>
  <c r="F139" i="5"/>
  <c r="F24" i="5"/>
  <c r="F18" i="5"/>
  <c r="F9" i="5"/>
  <c r="F11" i="5"/>
  <c r="F12" i="5"/>
  <c r="F13" i="5"/>
  <c r="F20" i="5"/>
  <c r="F25" i="5"/>
  <c r="F26" i="5"/>
  <c r="F29" i="5"/>
  <c r="F35" i="5"/>
  <c r="F39" i="5"/>
  <c r="F40" i="5"/>
  <c r="F43" i="5"/>
  <c r="F44" i="5"/>
  <c r="F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1" i="5"/>
  <c r="M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3" i="5"/>
  <c r="D139" i="5"/>
  <c r="D3" i="5"/>
  <c r="F24" i="19"/>
  <c r="F20" i="19"/>
  <c r="O18" i="12" l="1"/>
  <c r="P18" i="12" s="1"/>
  <c r="O10" i="12"/>
  <c r="P10" i="12" s="1"/>
  <c r="O20" i="12"/>
  <c r="P20" i="12" s="1"/>
  <c r="O11" i="12"/>
  <c r="P11" i="12" s="1"/>
  <c r="O23" i="12"/>
  <c r="P23" i="12" s="1"/>
  <c r="R25" i="12" s="1"/>
  <c r="O7" i="12"/>
  <c r="P7" i="12" s="1"/>
  <c r="P5" i="12"/>
  <c r="O19" i="12"/>
  <c r="P19" i="12" s="1"/>
  <c r="P13" i="12"/>
  <c r="P17" i="12"/>
  <c r="B10" i="16"/>
  <c r="C14" i="16" s="1"/>
  <c r="B14" i="16"/>
  <c r="D15" i="16"/>
  <c r="E15" i="16"/>
  <c r="E22" i="16" s="1"/>
  <c r="D16" i="16"/>
  <c r="E12" i="16"/>
  <c r="E20" i="16" s="1"/>
  <c r="E27" i="19"/>
  <c r="E20" i="19"/>
  <c r="E24" i="19"/>
  <c r="R20" i="12"/>
  <c r="R22" i="12"/>
  <c r="P28" i="12"/>
  <c r="R30" i="12" s="1"/>
  <c r="R21" i="12"/>
  <c r="F141" i="5"/>
  <c r="D141" i="5"/>
  <c r="E141" i="5"/>
  <c r="M59" i="5"/>
  <c r="C15" i="16" l="1"/>
  <c r="P4" i="12"/>
  <c r="B16" i="16"/>
  <c r="B12" i="16"/>
  <c r="E14" i="16"/>
  <c r="E21" i="16" s="1"/>
  <c r="B15" i="16"/>
  <c r="C16" i="16"/>
  <c r="D14" i="16"/>
  <c r="E16" i="16"/>
  <c r="E23" i="16" s="1"/>
  <c r="R19" i="12"/>
  <c r="H29" i="16" l="1"/>
  <c r="E25" i="16"/>
  <c r="E26" i="16" s="1"/>
  <c r="B23" i="16"/>
  <c r="C23" i="16"/>
  <c r="D23" i="16"/>
  <c r="D22" i="16"/>
  <c r="C22" i="16"/>
  <c r="B22" i="16"/>
  <c r="D21" i="16"/>
  <c r="C21" i="16"/>
  <c r="B21" i="16"/>
  <c r="D12" i="16"/>
  <c r="D20" i="16" s="1"/>
  <c r="C12" i="16"/>
  <c r="C20" i="16" s="1"/>
  <c r="B20" i="16"/>
  <c r="E29" i="16" l="1"/>
  <c r="D25" i="16"/>
  <c r="B25" i="16"/>
  <c r="C25" i="16"/>
  <c r="C26" i="16" l="1"/>
  <c r="C29" i="16"/>
  <c r="B26" i="16"/>
  <c r="B29" i="16"/>
  <c r="D26" i="16"/>
  <c r="D29" i="16"/>
  <c r="P30" i="12" l="1"/>
  <c r="Q24" i="12" l="1"/>
  <c r="Q23" i="12"/>
  <c r="Q30" i="12"/>
  <c r="Q26" i="12"/>
  <c r="Q28" i="12"/>
  <c r="Q20" i="12"/>
  <c r="Q27" i="12"/>
  <c r="Q21" i="12"/>
  <c r="Q25" i="12"/>
  <c r="Q19" i="12"/>
  <c r="Q29" i="12"/>
  <c r="Q22" i="12"/>
  <c r="Q4" i="12"/>
  <c r="Q14" i="12"/>
  <c r="Q5" i="12"/>
  <c r="Q10" i="12"/>
  <c r="Q12" i="12"/>
  <c r="Q8" i="12"/>
  <c r="Q6" i="12"/>
  <c r="Q9" i="12"/>
  <c r="Q7" i="12"/>
  <c r="Q17" i="12"/>
  <c r="Q11" i="12"/>
  <c r="Q1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Nguhiu</author>
  </authors>
  <commentList>
    <comment ref="E13" authorId="0" shapeId="0" xr:uid="{DB1B2828-BB64-6842-91E2-96435E04F180}">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29" authorId="0" shapeId="0" xr:uid="{D8A19421-4EA0-9641-94BE-A8C11A8BCABA}">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47" authorId="0" shapeId="0" xr:uid="{DC11C80F-8BFC-B641-8D2F-362F40C08CCE}">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63" authorId="0" shapeId="0" xr:uid="{DB7B1C60-44CA-4E4C-86BB-4C08C403CC30}">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79" authorId="0" shapeId="0" xr:uid="{7CCF9764-07AB-7642-9186-A8CE808B10D1}">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94" authorId="0" shapeId="0" xr:uid="{B39F65F0-EAE3-E244-B714-CDA49150C5FF}">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111" authorId="0" shapeId="0" xr:uid="{E5103635-7ADA-074F-B93E-58934B17C58E}">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130" authorId="0" shapeId="0" xr:uid="{2A467F5B-A1D5-0249-955A-84027DA7AEC5}">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 ref="E147" authorId="0" shapeId="0" xr:uid="{920EB772-4760-D14D-9C3F-D39DF4215881}">
      <text>
        <r>
          <rPr>
            <b/>
            <sz val="10"/>
            <color rgb="FF000000"/>
            <rFont val="Tahoma"/>
            <family val="2"/>
          </rPr>
          <t>Peter Nguhiu:</t>
        </r>
        <r>
          <rPr>
            <sz val="10"/>
            <color rgb="FF000000"/>
            <rFont val="Tahoma"/>
            <family val="2"/>
          </rPr>
          <t xml:space="preserve">
</t>
        </r>
        <r>
          <rPr>
            <sz val="18"/>
            <color rgb="FF000000"/>
            <rFont val="Calibri"/>
            <family val="2"/>
          </rPr>
          <t>In GF dataset it's referred to as Korea (Republic)</t>
        </r>
        <r>
          <rPr>
            <sz val="10"/>
            <color rgb="FF000000"/>
            <rFont val="Calibri"/>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NGUHIU, Peter</author>
  </authors>
  <commentList>
    <comment ref="A4" authorId="0" shapeId="0" xr:uid="{74098813-EF92-4B97-8087-C8463599F739}">
      <text>
        <r>
          <rPr>
            <sz val="11"/>
            <color rgb="FF000000"/>
            <rFont val="Calibri"/>
            <family val="2"/>
          </rPr>
          <t xml:space="preserve">NGUHIU, Peter:
</t>
        </r>
        <r>
          <rPr>
            <sz val="11"/>
            <color rgb="FF000000"/>
            <rFont val="Calibri"/>
            <family val="2"/>
          </rPr>
          <t>the number here excludes unspecified country level support and regional level support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9D0968-2272-4D3C-907E-4F2A209F9E9B}" keepAlive="1" name="Query - Pledge-treemap" description="Connection to the 'Pledge-treemap' query in the workbook." type="5" refreshedVersion="8" background="1" saveData="1">
    <dbPr connection="Provider=Microsoft.Mashup.OleDb.1;Data Source=$Workbook$;Location=Pledge-treemap;Extended Properties=&quot;&quot;" command="SELECT * FROM [Pledge-treemap]"/>
  </connection>
  <connection id="2" xr16:uid="{18DFCF00-8D3E-8E44-86FF-1292E89FA49B}" keepAlive="1" name="Query - pledges-contributions-donor_2011_2013" description="Connection to the 'pledges-contributions-donor_2011_2013' query in the workbook." type="5" refreshedVersion="8" background="1" saveData="1">
    <dbPr connection="Provider=Microsoft.Mashup.OleDb.1;Data Source=$Workbook$;Location=pledges-contributions-donor_2011_2013;Extended Properties=&quot;&quot;" command="SELECT * FROM [pledges-contributions-donor_2011_2013]"/>
  </connection>
  <connection id="3" xr16:uid="{AE853849-E02B-9042-A65F-61CB240E99A0}" keepAlive="1" name="Query - pledges-contributions-donor_2014-16" description="Connection to the 'pledges-contributions-donor_2014-16' query in the workbook." type="5" refreshedVersion="8" background="1" saveData="1">
    <dbPr connection="Provider=Microsoft.Mashup.OleDb.1;Data Source=$Workbook$;Location=pledges-contributions-donor_2014-16;Extended Properties=&quot;&quot;" command="SELECT * FROM [pledges-contributions-donor_2014-16]"/>
  </connection>
  <connection id="4" xr16:uid="{918C326B-CA71-8844-B04B-EDE768D05FE4}" keepAlive="1" name="Query - pledges-contributions-donor_2017-19" description="Connection to the 'pledges-contributions-donor_2017-19' query in the workbook." type="5" refreshedVersion="8" background="1" saveData="1">
    <dbPr connection="Provider=Microsoft.Mashup.OleDb.1;Data Source=$Workbook$;Location=pledges-contributions-donor_2017-19;Extended Properties=&quot;&quot;" command="SELECT * FROM [pledges-contributions-donor_2017-19]"/>
  </connection>
  <connection id="5" xr16:uid="{E73E3BF6-9BA5-AD41-B799-A563EBB4713D}" keepAlive="1" name="Query - pledges-contributions-donor_2020-22_download_2023-10-26" description="Connection to the 'pledges-contributions-donor_2020-22_download_2023-10-26' query in the workbook." type="5" refreshedVersion="8" background="1" saveData="1">
    <dbPr connection="Provider=Microsoft.Mashup.OleDb.1;Data Source=$Workbook$;Location=pledges-contributions-donor_2020-22_download_2023-10-26;Extended Properties=&quot;&quot;" command="SELECT * FROM [pledges-contributions-donor_2020-22_download_2023-10-26]"/>
  </connection>
  <connection id="6" xr16:uid="{4816ADB0-4CF5-4EFC-B053-26E56E7C25BA}" keepAlive="1" name="Query - Priority programs" description="Connection to the 'Priority programs' query in the workbook." type="5" refreshedVersion="8" background="1" saveData="1">
    <dbPr connection="Provider=Microsoft.Mashup.OleDb.1;Data Source=$Workbook$;Location=&quot;Priority programs&quot;;Extended Properties=&quot;&quot;" command="SELECT * FROM [Priority programs]"/>
  </connection>
  <connection id="7" xr16:uid="{554E4D3A-D5C6-4F86-9F39-2A674D93C1D6}" keepAlive="1" name="Query - TB ODA country level" description="Connection to the 'TB ODA country level' query in the workbook." type="5" refreshedVersion="8" background="1" saveData="1">
    <dbPr connection="Provider=Microsoft.Mashup.OleDb.1;Data Source=$Workbook$;Location=&quot;TB ODA country level&quot;;Extended Properties=&quot;&quot;" command="SELECT * FROM [TB ODA country leve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<sst xmlns="http://schemas.openxmlformats.org/spreadsheetml/2006/main" count="14131" uniqueCount="502">
  <si>
    <t>Instructions to update the OECD estimates contained here, using Microsoft Query embedded in excel version 2010 onwards.</t>
  </si>
  <si>
    <t>1. Use the below link to access the first query showing the historical reports of disbursements for all non HICs</t>
  </si>
  <si>
    <t>https://stats.oecd.org//Index.aspx?QueryId=112087</t>
  </si>
  <si>
    <t xml:space="preserve">2. Follow the steps alongside to download the queried data to your designated folder.  </t>
  </si>
  <si>
    <t>a) Select "Export" and then "Text file (CSV)" from the menu right below the title of the query</t>
  </si>
  <si>
    <t>A                                                                                                                     B</t>
  </si>
  <si>
    <t>b) A sub window opens (javascript enabled browsers) named "Export". Select the option to specify customised formats, and select only to output variable labels (note code). Check also that the text file format reads as comma separated (and not pipe or tab separated formats). Select the download button</t>
  </si>
  <si>
    <t>3. A CSV file labelled "CRS_" folowed by the date (YYYYMMDD) and time (HHMMSSSSS) will be automatically downloaded to your computer. Store it in your designated folder</t>
  </si>
  <si>
    <t>4.  Load the next query to download historical reports of disbursements from 186 developing countries for all priority sectors</t>
  </si>
  <si>
    <t>https://stats.oecd.org//Index.aspx?QueryId=112117</t>
  </si>
  <si>
    <t>5. Download using the same steps descriped above</t>
  </si>
  <si>
    <t xml:space="preserve">6. Go to the Global Fund data explorer and navigate to the table of pledges and contributions. Use the filter to select the most recent replenishment period's pledges and contributions. </t>
  </si>
  <si>
    <t>https://data.theglobalfund.org/viz/pledges-contributions/table</t>
  </si>
  <si>
    <t xml:space="preserve">7. Download the table as a CSV file, renaming the file to indicate the date downloaded </t>
  </si>
  <si>
    <t>8. Using the query tool in the data tab, link the two respective queries and the GF contribution data to this excel worksheet and refresh the data</t>
  </si>
  <si>
    <t>9. Go to the respective figure worksheets and view the specific instructions and outputs in each worksheet</t>
  </si>
  <si>
    <t>Notes</t>
  </si>
  <si>
    <t>The date of last data update is displayed on clicking the info widget next to the title of the query</t>
  </si>
  <si>
    <t>Donor</t>
  </si>
  <si>
    <t>Recipient</t>
  </si>
  <si>
    <t>Year</t>
  </si>
  <si>
    <t>Value</t>
  </si>
  <si>
    <t>Official Donors, Total</t>
  </si>
  <si>
    <t>Afghanistan</t>
  </si>
  <si>
    <t>Global Fund</t>
  </si>
  <si>
    <t>Other</t>
  </si>
  <si>
    <t>United States</t>
  </si>
  <si>
    <t>Albania</t>
  </si>
  <si>
    <t>Algeria</t>
  </si>
  <si>
    <t>Angola</t>
  </si>
  <si>
    <t>Argentina</t>
  </si>
  <si>
    <t>Armenia</t>
  </si>
  <si>
    <t>Azerbaijan</t>
  </si>
  <si>
    <t>Bangladesh</t>
  </si>
  <si>
    <t>United Kingdom</t>
  </si>
  <si>
    <t>Belarus</t>
  </si>
  <si>
    <t>Belize</t>
  </si>
  <si>
    <t>Benin</t>
  </si>
  <si>
    <t>Bhutan</t>
  </si>
  <si>
    <t>Bolivia</t>
  </si>
  <si>
    <t>Bosnia and Herzegovina</t>
  </si>
  <si>
    <t>Botswana</t>
  </si>
  <si>
    <t>Brazil</t>
  </si>
  <si>
    <t>Burkina Faso</t>
  </si>
  <si>
    <t>Burundi</t>
  </si>
  <si>
    <t>Cabo Verde</t>
  </si>
  <si>
    <t>Cambodia</t>
  </si>
  <si>
    <t>Cameroon</t>
  </si>
  <si>
    <t>Central African Republic</t>
  </si>
  <si>
    <t>Chad</t>
  </si>
  <si>
    <t>China (People's Republic of)</t>
  </si>
  <si>
    <t>Colombia</t>
  </si>
  <si>
    <t>Comoros</t>
  </si>
  <si>
    <t>Congo</t>
  </si>
  <si>
    <t>Costa Rica</t>
  </si>
  <si>
    <t>Cuba</t>
  </si>
  <si>
    <t>Côte d'Ivoire</t>
  </si>
  <si>
    <t>Democratic People's Republic of Korea</t>
  </si>
  <si>
    <t>Democratic Republic of the Congo</t>
  </si>
  <si>
    <t>Developing Countries, Total</t>
  </si>
  <si>
    <t>Djibouti</t>
  </si>
  <si>
    <t>Dominica</t>
  </si>
  <si>
    <t>Dominican Republic</t>
  </si>
  <si>
    <t>Ecuador</t>
  </si>
  <si>
    <t>Egypt</t>
  </si>
  <si>
    <t>El Salvador</t>
  </si>
  <si>
    <t>Equatorial Guinea</t>
  </si>
  <si>
    <t>Eritrea</t>
  </si>
  <si>
    <t>Eswatini</t>
  </si>
  <si>
    <t>Ethiopia</t>
  </si>
  <si>
    <t>Fiji</t>
  </si>
  <si>
    <t>Gabon</t>
  </si>
  <si>
    <t>Gambia</t>
  </si>
  <si>
    <t>Georgia</t>
  </si>
  <si>
    <t>Ghana</t>
  </si>
  <si>
    <t>Grenada</t>
  </si>
  <si>
    <t>Guatemala</t>
  </si>
  <si>
    <t>Guinea</t>
  </si>
  <si>
    <t>Guinea-Bissau</t>
  </si>
  <si>
    <t>Guyana</t>
  </si>
  <si>
    <t>Haiti</t>
  </si>
  <si>
    <t>Honduras</t>
  </si>
  <si>
    <t>India</t>
  </si>
  <si>
    <t>Indonesia</t>
  </si>
  <si>
    <t>Iran</t>
  </si>
  <si>
    <t>Iraq</t>
  </si>
  <si>
    <t>Jamaica</t>
  </si>
  <si>
    <t>Jordan</t>
  </si>
  <si>
    <t>Kazakhstan</t>
  </si>
  <si>
    <t>Kenya</t>
  </si>
  <si>
    <t>Kiribati</t>
  </si>
  <si>
    <t>Kosovo</t>
  </si>
  <si>
    <t>Kyrgyzstan</t>
  </si>
  <si>
    <t>Lao People's Democratic Republic</t>
  </si>
  <si>
    <t>Lebanon</t>
  </si>
  <si>
    <t>Lesotho</t>
  </si>
  <si>
    <t>Liberia</t>
  </si>
  <si>
    <t>Libya</t>
  </si>
  <si>
    <t>Madagascar</t>
  </si>
  <si>
    <t>Malawi</t>
  </si>
  <si>
    <t>Malaysia</t>
  </si>
  <si>
    <t>Maldives</t>
  </si>
  <si>
    <t>Mali</t>
  </si>
  <si>
    <t>Marshall Islands</t>
  </si>
  <si>
    <t>Mauritania</t>
  </si>
  <si>
    <t>Mauritius</t>
  </si>
  <si>
    <t>Mexico</t>
  </si>
  <si>
    <t>Micronesia</t>
  </si>
  <si>
    <t>Moldova</t>
  </si>
  <si>
    <t>Mongolia</t>
  </si>
  <si>
    <t>Montenegro</t>
  </si>
  <si>
    <t>Morocco</t>
  </si>
  <si>
    <t>Mozambique</t>
  </si>
  <si>
    <t>Myanmar</t>
  </si>
  <si>
    <t>Namibia</t>
  </si>
  <si>
    <t>Nepal</t>
  </si>
  <si>
    <t>Nicaragua</t>
  </si>
  <si>
    <t>Niger</t>
  </si>
  <si>
    <t>Nigeria</t>
  </si>
  <si>
    <t>North Macedonia</t>
  </si>
  <si>
    <t>Pakistan</t>
  </si>
  <si>
    <t>Panama</t>
  </si>
  <si>
    <t>Papua New Guinea</t>
  </si>
  <si>
    <t>Paraguay</t>
  </si>
  <si>
    <t>Peru</t>
  </si>
  <si>
    <t>Philippines</t>
  </si>
  <si>
    <t>Rwanda</t>
  </si>
  <si>
    <t>Saint Lucia</t>
  </si>
  <si>
    <t>Saint Vincent and the Grenadines</t>
  </si>
  <si>
    <t>Samoa</t>
  </si>
  <si>
    <t>Sao Tome and Principe</t>
  </si>
  <si>
    <t>Senegal</t>
  </si>
  <si>
    <t>Serbia</t>
  </si>
  <si>
    <t>Sierra Leone</t>
  </si>
  <si>
    <t>Solomon Islands</t>
  </si>
  <si>
    <t>Somalia</t>
  </si>
  <si>
    <t>South Africa</t>
  </si>
  <si>
    <t>South Sudan</t>
  </si>
  <si>
    <t>Sri Lanka</t>
  </si>
  <si>
    <t>Sudan</t>
  </si>
  <si>
    <t>Suriname</t>
  </si>
  <si>
    <t>Syrian Arab Republic</t>
  </si>
  <si>
    <t>Tajikistan</t>
  </si>
  <si>
    <t>Tanzania</t>
  </si>
  <si>
    <t>Thailand</t>
  </si>
  <si>
    <t>Timor-Leste</t>
  </si>
  <si>
    <t>Togo</t>
  </si>
  <si>
    <t>Tonga</t>
  </si>
  <si>
    <t>Tunisia</t>
  </si>
  <si>
    <t>Turkmenistan</t>
  </si>
  <si>
    <t>Tuvalu</t>
  </si>
  <si>
    <t>Türkiye</t>
  </si>
  <si>
    <t>Uganda</t>
  </si>
  <si>
    <t>Ukraine</t>
  </si>
  <si>
    <t>Uzbekistan</t>
  </si>
  <si>
    <t>Vanuatu</t>
  </si>
  <si>
    <t>Viet Nam</t>
  </si>
  <si>
    <t>WB-L</t>
  </si>
  <si>
    <t>WB-LM</t>
  </si>
  <si>
    <t>WB-UM</t>
  </si>
  <si>
    <t>West Bank and Gaza Strip</t>
  </si>
  <si>
    <t>Yemen</t>
  </si>
  <si>
    <t>Zambia</t>
  </si>
  <si>
    <t>Zimbabwe</t>
  </si>
  <si>
    <t>Row Labels</t>
  </si>
  <si>
    <t>Sum of Value</t>
  </si>
  <si>
    <t>Count of Value2</t>
  </si>
  <si>
    <t>GTB Report 2021 (Const US 2020)</t>
  </si>
  <si>
    <t>Millions, US$ 2020</t>
  </si>
  <si>
    <t>OECD database (constant US 2020)</t>
  </si>
  <si>
    <t>GF database (apportioned, current US)</t>
  </si>
  <si>
    <t>iso3</t>
  </si>
  <si>
    <t>country</t>
  </si>
  <si>
    <t>rcvd_ext_gf</t>
  </si>
  <si>
    <t>GTB report 2021</t>
  </si>
  <si>
    <t>GF Database</t>
  </si>
  <si>
    <t>OECD Database</t>
  </si>
  <si>
    <t>Const 2019</t>
  </si>
  <si>
    <t>Const 2020</t>
  </si>
  <si>
    <t>No of projects</t>
  </si>
  <si>
    <t>Total Apportioned $ 2020</t>
  </si>
  <si>
    <t>AFG</t>
  </si>
  <si>
    <t>MAR</t>
  </si>
  <si>
    <t>ARG</t>
  </si>
  <si>
    <t>ASM</t>
  </si>
  <si>
    <t>American Samoa</t>
  </si>
  <si>
    <t>AZE</t>
  </si>
  <si>
    <t>BGR</t>
  </si>
  <si>
    <t>Bulgaria</t>
  </si>
  <si>
    <t>BEN</t>
  </si>
  <si>
    <t>BIH</t>
  </si>
  <si>
    <t>BFA</t>
  </si>
  <si>
    <t>BRA</t>
  </si>
  <si>
    <t>BGD</t>
  </si>
  <si>
    <t>BOL</t>
  </si>
  <si>
    <t>CHN</t>
  </si>
  <si>
    <t>China</t>
  </si>
  <si>
    <t>BTN</t>
  </si>
  <si>
    <t>CIV</t>
  </si>
  <si>
    <t>CMR</t>
  </si>
  <si>
    <t>COD</t>
  </si>
  <si>
    <t>COL</t>
  </si>
  <si>
    <t>Cote d'Ivoire</t>
  </si>
  <si>
    <t>COM</t>
  </si>
  <si>
    <t>DZA</t>
  </si>
  <si>
    <t>DOM</t>
  </si>
  <si>
    <t>ECU</t>
  </si>
  <si>
    <t>ERI</t>
  </si>
  <si>
    <t>EGY</t>
  </si>
  <si>
    <t>ETH</t>
  </si>
  <si>
    <t>Bolivia (Plurinational State of)</t>
  </si>
  <si>
    <t>GAB</t>
  </si>
  <si>
    <t>GF amount higher than expected. Early disbursemoents?</t>
  </si>
  <si>
    <t>FJI</t>
  </si>
  <si>
    <t>GEO</t>
  </si>
  <si>
    <t>GTM</t>
  </si>
  <si>
    <t>GMB</t>
  </si>
  <si>
    <t>GUY</t>
  </si>
  <si>
    <t>GNQ</t>
  </si>
  <si>
    <t>IDN</t>
  </si>
  <si>
    <t>IRN</t>
  </si>
  <si>
    <t>Iran (Islamic Republic of)</t>
  </si>
  <si>
    <t>IND</t>
  </si>
  <si>
    <t>KAZ</t>
  </si>
  <si>
    <t>GF database amount is low</t>
  </si>
  <si>
    <t>KEN</t>
  </si>
  <si>
    <t>LAO</t>
  </si>
  <si>
    <t>GTB report very high, may include TB/HIV and Multicomponent</t>
  </si>
  <si>
    <t>JAM</t>
  </si>
  <si>
    <t>LKA</t>
  </si>
  <si>
    <t>LBY</t>
  </si>
  <si>
    <t>MDA</t>
  </si>
  <si>
    <t>MDG</t>
  </si>
  <si>
    <t>LCA</t>
  </si>
  <si>
    <t>MLI</t>
  </si>
  <si>
    <t>MDV</t>
  </si>
  <si>
    <t>MMR</t>
  </si>
  <si>
    <t>MEX</t>
  </si>
  <si>
    <t>MNG</t>
  </si>
  <si>
    <t>MNE</t>
  </si>
  <si>
    <t>MOZ</t>
  </si>
  <si>
    <t>MYS</t>
  </si>
  <si>
    <t>NER</t>
  </si>
  <si>
    <t>NGA</t>
  </si>
  <si>
    <t>RUS</t>
  </si>
  <si>
    <t>Russian Federation</t>
  </si>
  <si>
    <t>NIC</t>
  </si>
  <si>
    <t>SRB</t>
  </si>
  <si>
    <t>NPL</t>
  </si>
  <si>
    <t>TUN</t>
  </si>
  <si>
    <t>PAK</t>
  </si>
  <si>
    <t>PER</t>
  </si>
  <si>
    <t>PHL</t>
  </si>
  <si>
    <t>TUR</t>
  </si>
  <si>
    <t>Turkey</t>
  </si>
  <si>
    <t>PRY</t>
  </si>
  <si>
    <t>TUV</t>
  </si>
  <si>
    <t>ROU</t>
  </si>
  <si>
    <t>RWA</t>
  </si>
  <si>
    <t>SDN</t>
  </si>
  <si>
    <t>WSM</t>
  </si>
  <si>
    <t>SLV</t>
  </si>
  <si>
    <t>CPV</t>
  </si>
  <si>
    <t>SOM</t>
  </si>
  <si>
    <t>FSM</t>
  </si>
  <si>
    <t>Micronesia (Federated States of)</t>
  </si>
  <si>
    <t>SSD</t>
  </si>
  <si>
    <t>BLZ</t>
  </si>
  <si>
    <t>TCD</t>
  </si>
  <si>
    <t>VUT</t>
  </si>
  <si>
    <t>TGO</t>
  </si>
  <si>
    <t>TON</t>
  </si>
  <si>
    <t>TJK</t>
  </si>
  <si>
    <t>TKM</t>
  </si>
  <si>
    <t>TLS</t>
  </si>
  <si>
    <t>KIR</t>
  </si>
  <si>
    <t>TZA</t>
  </si>
  <si>
    <t>LBN</t>
  </si>
  <si>
    <t>UGA</t>
  </si>
  <si>
    <t>UZB</t>
  </si>
  <si>
    <t>VNM</t>
  </si>
  <si>
    <t>Low value in GTB</t>
  </si>
  <si>
    <t>SUR</t>
  </si>
  <si>
    <t>ZWE</t>
  </si>
  <si>
    <t>ARM</t>
  </si>
  <si>
    <t>Grand Total</t>
  </si>
  <si>
    <t>STP</t>
  </si>
  <si>
    <t>HND</t>
  </si>
  <si>
    <t>BDI</t>
  </si>
  <si>
    <t>SLB</t>
  </si>
  <si>
    <t>MHL</t>
  </si>
  <si>
    <t>DJI</t>
  </si>
  <si>
    <t>IRQ</t>
  </si>
  <si>
    <t>PSE</t>
  </si>
  <si>
    <t>occupied Palestinian territory, including east Jerusalem</t>
  </si>
  <si>
    <t>PAN</t>
  </si>
  <si>
    <t>JOR</t>
  </si>
  <si>
    <t>Republic of Moldova</t>
  </si>
  <si>
    <t>MRT</t>
  </si>
  <si>
    <t>SYR</t>
  </si>
  <si>
    <t>VEN</t>
  </si>
  <si>
    <t>Venezuela (Bolivarian Republic of)</t>
  </si>
  <si>
    <t>CAF</t>
  </si>
  <si>
    <t>YEM</t>
  </si>
  <si>
    <t>MKD</t>
  </si>
  <si>
    <t>GNB</t>
  </si>
  <si>
    <t>AGO</t>
  </si>
  <si>
    <t>GIN</t>
  </si>
  <si>
    <t>BWA</t>
  </si>
  <si>
    <t>KGZ</t>
  </si>
  <si>
    <t>PRK</t>
  </si>
  <si>
    <t>NAM</t>
  </si>
  <si>
    <t>SEN</t>
  </si>
  <si>
    <t>Romania</t>
  </si>
  <si>
    <t>BLR</t>
  </si>
  <si>
    <t>MWI</t>
  </si>
  <si>
    <t>LSO</t>
  </si>
  <si>
    <t>SWZ</t>
  </si>
  <si>
    <t>ZMB</t>
  </si>
  <si>
    <t>GTB reported value is high</t>
  </si>
  <si>
    <t>COG</t>
  </si>
  <si>
    <t>SLE</t>
  </si>
  <si>
    <t>GHA</t>
  </si>
  <si>
    <t>THA</t>
  </si>
  <si>
    <t>KHM</t>
  </si>
  <si>
    <t>LBR</t>
  </si>
  <si>
    <t>HTI</t>
  </si>
  <si>
    <t>PNG</t>
  </si>
  <si>
    <t>UKR</t>
  </si>
  <si>
    <t>United Republic of Tanzania</t>
  </si>
  <si>
    <t>ZAF</t>
  </si>
  <si>
    <t>GTB report very high and is an imputed amount (not reported)</t>
  </si>
  <si>
    <t>ALB</t>
  </si>
  <si>
    <t>NA</t>
  </si>
  <si>
    <t>CRI</t>
  </si>
  <si>
    <t>CUB</t>
  </si>
  <si>
    <t>DMA</t>
  </si>
  <si>
    <t>GRD</t>
  </si>
  <si>
    <t>MUS</t>
  </si>
  <si>
    <t>VCT</t>
  </si>
  <si>
    <t>Attribute</t>
  </si>
  <si>
    <t>Australia</t>
  </si>
  <si>
    <t>STD control including HIV/AIDS</t>
  </si>
  <si>
    <t>Total Health&amp;Pop Prog</t>
  </si>
  <si>
    <t>Tuberculosis control</t>
  </si>
  <si>
    <t>Malaria control</t>
  </si>
  <si>
    <t>Austria</t>
  </si>
  <si>
    <t>Belgium</t>
  </si>
  <si>
    <t>Canada</t>
  </si>
  <si>
    <t>Czech Republic</t>
  </si>
  <si>
    <t>Denmark</t>
  </si>
  <si>
    <t>Finland</t>
  </si>
  <si>
    <t>France</t>
  </si>
  <si>
    <t>Germany</t>
  </si>
  <si>
    <t>Greece</t>
  </si>
  <si>
    <t>Hungary</t>
  </si>
  <si>
    <t>Iceland</t>
  </si>
  <si>
    <t>Ireland</t>
  </si>
  <si>
    <t>Italy</t>
  </si>
  <si>
    <t>Japan</t>
  </si>
  <si>
    <t>Korea</t>
  </si>
  <si>
    <t>Luxembourg</t>
  </si>
  <si>
    <t>Netherlands</t>
  </si>
  <si>
    <t>New Zealand</t>
  </si>
  <si>
    <t>Norway</t>
  </si>
  <si>
    <t>Poland</t>
  </si>
  <si>
    <t>Portugal</t>
  </si>
  <si>
    <t>Slovak Republic</t>
  </si>
  <si>
    <t>Slovenia</t>
  </si>
  <si>
    <t>Spain</t>
  </si>
  <si>
    <t>Sweden</t>
  </si>
  <si>
    <t>Switzerland</t>
  </si>
  <si>
    <t>Pledge (USD)</t>
  </si>
  <si>
    <t>%</t>
  </si>
  <si>
    <t>European Commission</t>
  </si>
  <si>
    <t>Bill &amp; Melinda Gates Foundation</t>
  </si>
  <si>
    <t>Product (RED)</t>
  </si>
  <si>
    <t>Commitments to be personally secured by Bill Gates and Bono with the active support of France for the period 2020-2022</t>
  </si>
  <si>
    <t>Other Private Sector</t>
  </si>
  <si>
    <t>United Arab Emirates</t>
  </si>
  <si>
    <t>Qatar</t>
  </si>
  <si>
    <t>Other Public</t>
  </si>
  <si>
    <t>Saudi Arabia</t>
  </si>
  <si>
    <t>Tahir Foundation</t>
  </si>
  <si>
    <t>Korea (Republic)</t>
  </si>
  <si>
    <t>Children's Investment Fund Foundation</t>
  </si>
  <si>
    <t>Comic Relief</t>
  </si>
  <si>
    <t>Rockefeller Foundation</t>
  </si>
  <si>
    <t>Human Crescent</t>
  </si>
  <si>
    <t>Rotary Australia World Community Service and Rotarians Against Malaria</t>
  </si>
  <si>
    <t>Kuwait</t>
  </si>
  <si>
    <t>Congo (Democratic Republic)</t>
  </si>
  <si>
    <t>Goodbye Malaria - Sonhos Social Capital / Relate Trust ZA</t>
  </si>
  <si>
    <t>Takeda Pharmaceutical</t>
  </si>
  <si>
    <t>Co-Impact</t>
  </si>
  <si>
    <t>Cordaid</t>
  </si>
  <si>
    <t>Catholic Relief Services</t>
  </si>
  <si>
    <t>Plan International and Plan Canada</t>
  </si>
  <si>
    <t>Fondation Chanel</t>
  </si>
  <si>
    <t>FIFA Foundation</t>
  </si>
  <si>
    <t>KN Cam Ranh Co., Ltd.</t>
  </si>
  <si>
    <t>YMCA and Y's Men International</t>
  </si>
  <si>
    <t>Monaco</t>
  </si>
  <si>
    <t>Malta</t>
  </si>
  <si>
    <t>United Nations Foundation</t>
  </si>
  <si>
    <t>Global</t>
  </si>
  <si>
    <t xml:space="preserve">  </t>
  </si>
  <si>
    <t xml:space="preserve"> </t>
  </si>
  <si>
    <t>Notes for narrative drafting (IGB)</t>
  </si>
  <si>
    <t>GF</t>
  </si>
  <si>
    <t>All</t>
  </si>
  <si>
    <t>US</t>
  </si>
  <si>
    <t>2010-2021</t>
  </si>
  <si>
    <t>Column Labels</t>
  </si>
  <si>
    <t>Total GF funds (millions) for TB 2013 - 2021</t>
  </si>
  <si>
    <t>Step 1</t>
  </si>
  <si>
    <t>Step 2</t>
  </si>
  <si>
    <t>step 3</t>
  </si>
  <si>
    <t>Step 4</t>
  </si>
  <si>
    <t>Label</t>
  </si>
  <si>
    <t>Countries</t>
  </si>
  <si>
    <t>Individual ODA (from pivot table)</t>
  </si>
  <si>
    <t>Percentage</t>
  </si>
  <si>
    <t xml:space="preserve">For all developing countries </t>
  </si>
  <si>
    <t>2022 values are provisional as at 30 Sept 2023 and are not displayed</t>
  </si>
  <si>
    <t>Direct funding (millions, US$ 2019) to Developing countries</t>
  </si>
  <si>
    <t>This reports direct funding to developing countries,</t>
  </si>
  <si>
    <t>This line reports funding to any of the 137 LMICs based on WB classification</t>
  </si>
  <si>
    <t>Countries receiving direct support</t>
  </si>
  <si>
    <t>2021 reporting is as availed by 30 Sep 2023</t>
  </si>
  <si>
    <t>WorldBank Low income countries</t>
  </si>
  <si>
    <t>WorldBank Lower-middle income countries</t>
  </si>
  <si>
    <t>WorldBank Upper-middle income countries</t>
  </si>
  <si>
    <t>Funding through GF contribution (millions, US$)</t>
  </si>
  <si>
    <t xml:space="preserve">Percentage US contribution to GF </t>
  </si>
  <si>
    <t>This is assuming that US contributes the mentioned proportion of GF disbursements in the period 2018 - 2021</t>
  </si>
  <si>
    <t>Countries receiving GF support</t>
  </si>
  <si>
    <t>Total estimated US ODA support to TB</t>
  </si>
  <si>
    <t>Country support (LMICs)</t>
  </si>
  <si>
    <t>Regional and unspecified country support</t>
  </si>
  <si>
    <t>From 2013 to 2021</t>
  </si>
  <si>
    <t>Total ODA to TB (all DAC sources incl multilaterals)</t>
  </si>
  <si>
    <t>% direct country support from USG</t>
  </si>
  <si>
    <t>Comparison direct US funding from OECD (2021 US$) against GTB reported funding (non GF) in 2021 US$, and reported US appropriations towards TB</t>
  </si>
  <si>
    <t>Developing Countries, Total (OECD)</t>
  </si>
  <si>
    <t>GTB report donor amount (non Global Fund)</t>
  </si>
  <si>
    <t xml:space="preserve">Kaiser </t>
  </si>
  <si>
    <t>US Appropriations towards TB</t>
  </si>
  <si>
    <t>From Office of Management and Budget, Agency congressional Budget Justifications, Congressional Appropriation bills and US Foreign Assistance Dashboard (www.foreignassistance.gov)</t>
  </si>
  <si>
    <t>Summarised by KFF (link https://www.kff.org/global-health-policy/fact-sheet/the-u-s-government-and-global-tuberculosis-efforts/?msclkid=2a614d82caf311ecb251baaa5c42217b)</t>
  </si>
  <si>
    <t>US$ (millions)</t>
  </si>
  <si>
    <t>NOTE: Includes TB funding provided through USAID. Bilateral TB includes funding for the Global TB Drug Facility. Includes base and supplemental funding. FY13 includes the effects of sequestration. FY21 is based on funding provided in the “Consolidated Appropriations Act, 2021” (P.L. 116-260) and is a preliminary estimate. Some funding for TB programs provided through the Economic Support Fund (ESF) account at USAID is not yet known for FY20 and FY21 and is assumed to remain at prior year levels. In prior fiscal years, global TB funding at CDC was provided through the “HIV/AIDS, Viral Hepatitis, STI and TB Prevention” funding line; in the FY20 Request, the administration proposed to create a new “Global Tuberculosis” funding line under global health programs at CDC and to transfer $7.2 million from the “HIV/AIDS, Viral Hepatitis, STI and TB Prevention” funding line to “Global Tuberculosis” for both FY18 and FY19. The FY20 appropriations bill formalized this transfer. Funding amounts provided through this transfer are not currently available for years prior to FY17.</t>
  </si>
  <si>
    <t>The OECD database is updated quarterly and typically at the beginning of the quarter i.e. January, April, July and October</t>
  </si>
  <si>
    <t>Notes on OECD database</t>
  </si>
  <si>
    <t>Pledges (USD)</t>
  </si>
  <si>
    <t>Contributions (USD)</t>
  </si>
  <si>
    <t>AMFm United Kingdom</t>
  </si>
  <si>
    <t>AMFm World Health Organization-Unitaid</t>
  </si>
  <si>
    <t>AMFm Canada</t>
  </si>
  <si>
    <t>Chevron Corporation</t>
  </si>
  <si>
    <t>Debt2Health - Germany-Pakistan</t>
  </si>
  <si>
    <t>Debt2Health - Germany-Indonesia</t>
  </si>
  <si>
    <t>Debt2Health - Australia-Indonesia</t>
  </si>
  <si>
    <t>United Methodist Church</t>
  </si>
  <si>
    <t>AMFm Bill &amp; Melinda Gates Foundation</t>
  </si>
  <si>
    <t>Debt2Health - Germany-Egypt</t>
  </si>
  <si>
    <t>Debt2Health - Germany-Côte d'Ivoire</t>
  </si>
  <si>
    <t>Anglo American plc</t>
  </si>
  <si>
    <t>Gift from Africa</t>
  </si>
  <si>
    <t>LMI (Lutheran Malaria Initiative)</t>
  </si>
  <si>
    <t>Liechtenstein</t>
  </si>
  <si>
    <t>Brunei Darussalam</t>
  </si>
  <si>
    <t>% contrib</t>
  </si>
  <si>
    <t>BHP Billiton Sustainable Communities</t>
  </si>
  <si>
    <t>Nationale Postcode Loterij N.V.</t>
  </si>
  <si>
    <t>Ecobank</t>
  </si>
  <si>
    <t>Vale</t>
  </si>
  <si>
    <t>M∙A∙C AIDS Fund</t>
  </si>
  <si>
    <t>Munich Re</t>
  </si>
  <si>
    <t>Estonia</t>
  </si>
  <si>
    <t>Debt2Health - Germany-Sri Lanka</t>
  </si>
  <si>
    <t>Debt2Health - Germany - El Salvador</t>
  </si>
  <si>
    <t>Debt2Health - Jordan-Germany</t>
  </si>
  <si>
    <t>Debt2Health - Spain-Cameroon</t>
  </si>
  <si>
    <t>Standard Bank</t>
  </si>
  <si>
    <t>Debt2Health - Spain-Ethiopia</t>
  </si>
  <si>
    <t>Debt2Health - Spain-Congo (Democratic Republic)</t>
  </si>
  <si>
    <t>Duet Group</t>
  </si>
  <si>
    <t>United Arab Emirates</t>
  </si>
  <si>
    <t>Step 4: Apportioned contribution</t>
  </si>
  <si>
    <t>Step 3: Total ODA towards TB, in this period, from GF (from OECD database) (US$ millions)</t>
  </si>
  <si>
    <t>Apportioned contribution (based on total reported GF amounts in OECD database)</t>
  </si>
  <si>
    <t>Step 2: Estimate the percentage contribution  that the country gave to GF in respective period</t>
  </si>
  <si>
    <t>Total</t>
  </si>
  <si>
    <t>No of country data points from pivot table</t>
  </si>
  <si>
    <t>Notes:</t>
  </si>
  <si>
    <t>Confirm if the country had a contribution to GF in respective period</t>
  </si>
  <si>
    <t>The remaining amount from not only countries, but the other multilaterals.</t>
  </si>
  <si>
    <t>Funding from other multilaterals</t>
  </si>
  <si>
    <t xml:space="preserve">Other GF funds </t>
  </si>
  <si>
    <t>Overall TB funds, 2013-21</t>
  </si>
  <si>
    <t>Other reporting 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</si>
</sst>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0.000%"/>
  </numFmts>
  <fonts count="17">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theme="1"/>
      <name val="Calibri"/>
      <family val="2"/>
      <scheme val="minor"/>
    </font>
    <font>
      <i/>
      <sz val="11"/>
      <color theme="1"/>
      <name val="Calibri"/>
      <family val="2"/>
      <scheme val="minor"/>
    </font>
    <font>
      <sz val="11"/>
      <color rgb="FFFFFFFF"/>
      <name val="Calibri"/>
      <family val="2"/>
      <scheme val="minor"/>
    </font>
    <font>
      <b/>
      <sz val="8"/>
      <color rgb="FF000000"/>
      <name val="DejaVu Sans"/>
      <charset val="1"/>
    </font>
    <font>
      <sz val="8"/>
      <color rgb="FF000000"/>
      <name val="DejaVu Sans"/>
      <charset val="1"/>
    </font>
    <font>
      <u/>
      <sz val="11"/>
      <color theme="1"/>
      <name val="Calibri"/>
      <family val="2"/>
      <scheme val="minor"/>
    </font>
    <font>
      <sz val="11"/>
      <color rgb="FF000000"/>
      <name val="Calibri"/>
      <family val="2"/>
    </font>
    <font>
      <sz val="11"/>
      <color theme="0"/>
      <name val="Calibri"/>
      <family val="2"/>
      <scheme val="minor"/>
    </font>
    <font>
      <sz val="10"/>
      <color rgb="FF000000"/>
      <name val="Tahoma"/>
      <family val="2"/>
    </font>
    <font>
      <b/>
      <sz val="10"/>
      <color rgb="FF000000"/>
      <name val="Tahoma"/>
      <family val="2"/>
    </font>
    <font>
      <sz val="18"/>
      <color rgb="FF000000"/>
      <name val="Calibri"/>
      <family val="2"/>
    </font>
    <font>
      <sz val="10"/>
      <color rgb="FF000000"/>
      <name val="Calibri"/>
      <family val="2"/>
    </font>
    <font>
      <b/>
      <i/>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4F8F9"/>
        <bgColor indexed="64"/>
      </patternFill>
    </fill>
    <fill>
      <patternFill patternType="solid">
        <fgColor rgb="FFFFFFFF"/>
        <bgColor indexed="64"/>
      </patternFill>
    </fill>
    <fill>
      <patternFill patternType="solid">
        <fgColor rgb="FF92D050"/>
        <bgColor indexed="64"/>
      </patternFill>
    </fill>
  </fills>
  <borders count="22">
    <border>
      <left/>
      <right/>
      <top/>
      <bottom/>
      <diagonal/>
    </border>
    <border>
      <left/>
      <right/>
      <top/>
      <bottom style="thin">
        <color theme="4" tint="0.39997558519241921"/>
      </bottom>
      <diagonal/>
    </border>
    <border>
      <left/>
      <right/>
      <top style="thin">
        <color theme="4" tint="0.39997558519241921"/>
      </top>
      <bottom/>
      <diagonal/>
    </border>
    <border>
      <left style="hair">
        <color indexed="64"/>
      </left>
      <right style="hair">
        <color indexed="64"/>
      </right>
      <top style="hair">
        <color indexed="64"/>
      </top>
      <bottom style="hair">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indexed="64"/>
      </left>
      <right style="hair">
        <color indexed="64"/>
      </right>
      <top/>
      <bottom style="hair">
        <color indexed="64"/>
      </bottom>
      <diagonal/>
    </border>
    <border>
      <left style="hair">
        <color auto="1"/>
      </left>
      <right style="thin">
        <color auto="1"/>
      </right>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hair">
        <color auto="1"/>
      </left>
      <right style="hair">
        <color auto="1"/>
      </right>
      <top style="thin">
        <color auto="1"/>
      </top>
      <bottom/>
      <diagonal/>
    </border>
    <border>
      <left/>
      <right style="thin">
        <color rgb="FFD6DADC"/>
      </right>
      <top/>
      <bottom style="thin">
        <color rgb="FFD6DADC"/>
      </bottom>
      <diagonal/>
    </border>
    <border>
      <left/>
      <right style="thin">
        <color theme="9" tint="0.39997558519241921"/>
      </right>
      <top style="thin">
        <color theme="9" tint="0.39997558519241921"/>
      </top>
      <bottom style="thin">
        <color theme="9" tint="0.39997558519241921"/>
      </bottom>
      <diagonal/>
    </border>
    <border>
      <left/>
      <right/>
      <top/>
      <bottom style="double">
        <color indexed="64"/>
      </bottom>
      <diagonal/>
    </border>
  </borders>
  <cellStyleXfs count="4">
    <xf numFmtId="0" fontId="0" fillId="0" borderId="0"/>
    <xf numFmtId="0" fontId="3"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cellStyleXfs>
  <cellXfs count="66">
    <xf numFmtId="0" fontId="0" fillId="0" borderId="0" xfId="0"/>
    <xf numFmtId="0" fontId="0" fillId="0" borderId="0" xfId="0" pivotButton="1"/>
    <xf numFmtId="0" fontId="0" fillId="0" borderId="0" xfId="0" applyAlignment="1">
      <alignment horizontal="left"/>
    </xf>
    <xf numFmtId="0" fontId="1" fillId="2" borderId="1" xfId="0" applyFont="1" applyFill="1" applyBorder="1"/>
    <xf numFmtId="0" fontId="3" fillId="0" borderId="0" xfId="1"/>
    <xf numFmtId="0" fontId="1" fillId="2" borderId="2" xfId="0" applyFont="1" applyFill="1" applyBorder="1" applyAlignment="1">
      <alignment horizontal="left"/>
    </xf>
    <xf numFmtId="0" fontId="1" fillId="2" borderId="2" xfId="0" applyFont="1" applyFill="1" applyBorder="1"/>
    <xf numFmtId="0" fontId="1" fillId="0" borderId="0" xfId="0" applyFont="1" applyAlignment="1">
      <alignment wrapText="1"/>
    </xf>
    <xf numFmtId="0" fontId="0" fillId="3" borderId="0" xfId="0" applyFill="1"/>
    <xf numFmtId="0" fontId="0" fillId="0" borderId="0" xfId="0" applyAlignment="1">
      <alignment horizontal="left" indent="1"/>
    </xf>
    <xf numFmtId="0" fontId="1" fillId="0" borderId="0" xfId="0" applyFont="1"/>
    <xf numFmtId="0" fontId="0" fillId="0" borderId="9" xfId="0" applyBorder="1" applyAlignment="1">
      <alignment horizontal="left"/>
    </xf>
    <xf numFmtId="0" fontId="0" fillId="0" borderId="10" xfId="0" applyBorder="1"/>
    <xf numFmtId="0" fontId="0" fillId="0" borderId="11" xfId="0" applyBorder="1"/>
    <xf numFmtId="0" fontId="0" fillId="0" borderId="15" xfId="0" applyBorder="1"/>
    <xf numFmtId="0" fontId="0" fillId="0" borderId="16" xfId="0" applyBorder="1"/>
    <xf numFmtId="0" fontId="0" fillId="0" borderId="17" xfId="0" applyBorder="1"/>
    <xf numFmtId="2" fontId="0" fillId="0" borderId="13" xfId="0" applyNumberFormat="1" applyBorder="1"/>
    <xf numFmtId="2" fontId="0" fillId="0" borderId="14" xfId="0" applyNumberFormat="1" applyBorder="1"/>
    <xf numFmtId="2" fontId="0" fillId="0" borderId="3" xfId="0" applyNumberFormat="1" applyBorder="1"/>
    <xf numFmtId="2" fontId="0" fillId="0" borderId="8" xfId="0" applyNumberFormat="1" applyBorder="1"/>
    <xf numFmtId="2" fontId="0" fillId="0" borderId="5" xfId="0" applyNumberFormat="1" applyBorder="1"/>
    <xf numFmtId="2" fontId="0" fillId="0" borderId="6" xfId="0" applyNumberFormat="1" applyBorder="1"/>
    <xf numFmtId="0" fontId="0" fillId="0" borderId="4" xfId="0" applyBorder="1" applyAlignment="1">
      <alignment wrapText="1"/>
    </xf>
    <xf numFmtId="0" fontId="0" fillId="0" borderId="7" xfId="0" applyBorder="1" applyAlignment="1">
      <alignment horizontal="left" wrapText="1"/>
    </xf>
    <xf numFmtId="0" fontId="0" fillId="0" borderId="12" xfId="0" applyBorder="1" applyAlignment="1">
      <alignment wrapText="1"/>
    </xf>
    <xf numFmtId="0" fontId="0" fillId="0" borderId="9" xfId="0" applyBorder="1" applyAlignment="1">
      <alignment horizontal="left" wrapText="1"/>
    </xf>
    <xf numFmtId="2" fontId="0" fillId="0" borderId="10" xfId="0" applyNumberFormat="1" applyBorder="1"/>
    <xf numFmtId="2" fontId="0" fillId="0" borderId="11" xfId="0" applyNumberFormat="1" applyBorder="1"/>
    <xf numFmtId="0" fontId="5" fillId="0" borderId="0" xfId="0" applyFont="1"/>
    <xf numFmtId="2" fontId="5" fillId="0" borderId="0" xfId="0" applyNumberFormat="1" applyFont="1"/>
    <xf numFmtId="9" fontId="0" fillId="0" borderId="0" xfId="2" applyFont="1"/>
    <xf numFmtId="9" fontId="5" fillId="0" borderId="0" xfId="0" applyNumberFormat="1" applyFont="1"/>
    <xf numFmtId="0" fontId="0" fillId="0" borderId="0" xfId="0" applyAlignment="1">
      <alignment horizontal="left" wrapText="1"/>
    </xf>
    <xf numFmtId="0" fontId="0" fillId="0" borderId="18" xfId="0" applyBorder="1"/>
    <xf numFmtId="0" fontId="6" fillId="0" borderId="15" xfId="0" applyFont="1" applyBorder="1"/>
    <xf numFmtId="2" fontId="0" fillId="0" borderId="0" xfId="0" applyNumberFormat="1"/>
    <xf numFmtId="0" fontId="7" fillId="4" borderId="19" xfId="0" applyFont="1" applyFill="1" applyBorder="1"/>
    <xf numFmtId="0" fontId="8" fillId="5" borderId="19" xfId="0" applyFont="1" applyFill="1" applyBorder="1"/>
    <xf numFmtId="0" fontId="0" fillId="0" borderId="0" xfId="0" applyAlignment="1">
      <alignment horizontal="right"/>
    </xf>
    <xf numFmtId="0" fontId="9" fillId="0" borderId="0" xfId="0" applyFont="1"/>
    <xf numFmtId="1" fontId="0" fillId="0" borderId="0" xfId="0" applyNumberFormat="1"/>
    <xf numFmtId="0" fontId="0" fillId="0" borderId="0" xfId="0" applyAlignment="1">
      <alignment wrapText="1"/>
    </xf>
    <xf numFmtId="0" fontId="0" fillId="6" borderId="0" xfId="0" applyFill="1"/>
    <xf numFmtId="0" fontId="11" fillId="0" borderId="0" xfId="0" applyFont="1"/>
    <xf numFmtId="43" fontId="0" fillId="0" borderId="0" xfId="3" applyFont="1"/>
    <xf numFmtId="43" fontId="1" fillId="0" borderId="0" xfId="3" applyFont="1"/>
    <xf numFmtId="43" fontId="5" fillId="0" borderId="20" xfId="3" applyFont="1" applyFill="1" applyBorder="1"/>
    <xf numFmtId="0" fontId="1" fillId="0" borderId="4" xfId="0" applyFont="1" applyBorder="1" applyAlignment="1">
      <alignment wrapText="1"/>
    </xf>
    <xf numFmtId="2" fontId="1" fillId="0" borderId="5" xfId="0" applyNumberFormat="1" applyFont="1" applyBorder="1"/>
    <xf numFmtId="2" fontId="1" fillId="0" borderId="6" xfId="0" applyNumberFormat="1" applyFont="1" applyBorder="1"/>
    <xf numFmtId="164" fontId="0" fillId="0" borderId="0" xfId="2" applyNumberFormat="1" applyFont="1"/>
    <xf numFmtId="0" fontId="0" fillId="3" borderId="0" xfId="0" applyFill="1" applyAlignment="1">
      <alignment wrapText="1"/>
    </xf>
    <xf numFmtId="165" fontId="0" fillId="0" borderId="0" xfId="2" applyNumberFormat="1" applyFont="1"/>
    <xf numFmtId="165" fontId="0" fillId="3" borderId="0" xfId="2" applyNumberFormat="1" applyFont="1" applyFill="1" applyAlignment="1">
      <alignment wrapText="1"/>
    </xf>
    <xf numFmtId="0" fontId="16" fillId="0" borderId="0" xfId="0" applyFont="1"/>
    <xf numFmtId="9" fontId="5" fillId="0" borderId="0" xfId="2" applyFont="1"/>
    <xf numFmtId="0" fontId="5" fillId="0" borderId="0" xfId="0" applyFont="1" applyAlignment="1">
      <alignment horizontal="left"/>
    </xf>
    <xf numFmtId="2" fontId="1" fillId="0" borderId="0" xfId="0" applyNumberFormat="1" applyFont="1"/>
    <xf numFmtId="43" fontId="1" fillId="0" borderId="0" xfId="0" applyNumberFormat="1" applyFont="1"/>
    <xf numFmtId="0" fontId="1" fillId="0" borderId="21" xfId="0" applyFont="1" applyBorder="1"/>
    <xf numFmtId="0" fontId="5" fillId="0" borderId="0" xfId="0" applyFont="1" applyAlignment="1">
      <alignment horizontal="left" wrapText="1"/>
    </xf>
    <xf numFmtId="0" fontId="0" fillId="0" borderId="0" xfId="0" applyAlignment="1">
      <alignment horizontal="center" wrapText="1"/>
    </xf>
    <xf numFmtId="43" fontId="0" fillId="0" borderId="0" xfId="0" applyNumberFormat="1"/>
    <xf numFmtId="43" fontId="5" fillId="0" borderId="0" xfId="0" applyNumberFormat="1" applyFont="1"/>
    <xf numFmtId="9" fontId="0" fillId="0" borderId="0" xfId="2" applyNumberFormat="1" applyFont="1"/>
  </cellXfs>
  <cellStyles count="4">
    <cellStyle name="Comma" xfId="3" builtinId="3"/>
    <cellStyle name="Hyperlink" xfId="1" builtinId="8"/>
    <cellStyle name="Normal" xfId="0" builtinId="0"/>
    <cellStyle name="Per cent" xfId="2" builtinId="5"/>
  </cellStyles>
  <dxfs count="15">
    <dxf>
      <numFmt numFmtId="164" formatCode="0.0%"/>
    </dxf>
    <dxf>
      <numFmt numFmtId="0" formatCode="General"/>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[OECD data ODA 2023_10_26_update.xlsx]Fig B7.1.1 TB disbursment trend!PivotTable3</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'Fig B7.1.1 TB disbursment trend'!$B$4:$B$5</c:f>
              <c:strCache>
                <c:ptCount val="1"/>
                <c:pt idx="0">
                  <c:v>Global Fund</c:v>
                </c:pt>
              </c:strCache>
            </c:strRef>
          </c:tx>
          <c:spPr>
            <a:ln w="28575" cap="rnd">
              <a:solidFill>
                <a:schemeClr val="accent1"/>
              </a:solidFill>
              <a:round/>
            </a:ln>
            <a:effectLst/>
          </c:spPr>
          <c:marker>
            <c:symbol val="none"/>
          </c:marker>
          <c:cat>
            <c:strRef>
              <c:f>'Fig B7.1.1 TB disbursment trend'!$A$6:$A$14</c:f>
              <c:strCache>
                <c:ptCount val="9"/>
                <c:pt idx="0">
                  <c:v>2013</c:v>
                </c:pt>
                <c:pt idx="1">
                  <c:v>2014</c:v>
                </c:pt>
                <c:pt idx="2">
                  <c:v>2015</c:v>
                </c:pt>
                <c:pt idx="3">
                  <c:v>2016</c:v>
                </c:pt>
                <c:pt idx="4">
                  <c:v>2017</c:v>
                </c:pt>
                <c:pt idx="5">
                  <c:v>2018</c:v>
                </c:pt>
                <c:pt idx="6">
                  <c:v>2019</c:v>
                </c:pt>
                <c:pt idx="7">
                  <c:v>2020</c:v>
                </c:pt>
                <c:pt idx="8">
                  <c:v>2021</c:v>
                </c:pt>
              </c:strCache>
            </c:strRef>
          </c:cat>
          <c:val>
            <c:numRef>
              <c:f>'Fig B7.1.1 TB disbursment trend'!$B$6:$B$14</c:f>
              <c:numCache>
                <c:formatCode>General</c:formatCode>
                <c:ptCount val="9"/>
                <c:pt idx="0">
                  <c:v>806.08129299999996</c:v>
                </c:pt>
                <c:pt idx="1">
                  <c:v>452.54148600000002</c:v>
                </c:pt>
                <c:pt idx="2">
                  <c:v>548.80294900000001</c:v>
                </c:pt>
                <c:pt idx="3">
                  <c:v>688.31678199999999</c:v>
                </c:pt>
                <c:pt idx="4">
                  <c:v>822.84479399999998</c:v>
                </c:pt>
                <c:pt idx="5">
                  <c:v>546.54311900000005</c:v>
                </c:pt>
                <c:pt idx="6">
                  <c:v>578.94678399999998</c:v>
                </c:pt>
                <c:pt idx="7">
                  <c:v>654.58752100000004</c:v>
                </c:pt>
                <c:pt idx="8">
                  <c:v>613.16586900000004</c:v>
                </c:pt>
              </c:numCache>
            </c:numRef>
          </c:val>
          <c:smooth val="0"/>
          <c:extLst>
            <c:ext xmlns:c16="http://schemas.microsoft.com/office/drawing/2014/chart" uri="{C3380CC4-5D6E-409C-BE32-E72D297353CC}">
              <c16:uniqueId val="{00000000-1F9D-4C59-A322-A06EC92E92E5}"/>
            </c:ext>
          </c:extLst>
        </c:ser>
        <c:ser>
          <c:idx val="1"/>
          <c:order val="1"/>
          <c:tx>
            <c:strRef>
              <c:f>'Fig B7.1.1 TB disbursment trend'!$C$4:$C$5</c:f>
              <c:strCache>
                <c:ptCount val="1"/>
                <c:pt idx="0">
                  <c:v>United Kingdom</c:v>
                </c:pt>
              </c:strCache>
            </c:strRef>
          </c:tx>
          <c:spPr>
            <a:ln w="28575" cap="rnd">
              <a:solidFill>
                <a:schemeClr val="accent2"/>
              </a:solidFill>
              <a:round/>
            </a:ln>
            <a:effectLst/>
          </c:spPr>
          <c:marker>
            <c:symbol val="none"/>
          </c:marker>
          <c:cat>
            <c:strRef>
              <c:f>'Fig B7.1.1 TB disbursment trend'!$A$6:$A$14</c:f>
              <c:strCache>
                <c:ptCount val="9"/>
                <c:pt idx="0">
                  <c:v>2013</c:v>
                </c:pt>
                <c:pt idx="1">
                  <c:v>2014</c:v>
                </c:pt>
                <c:pt idx="2">
                  <c:v>2015</c:v>
                </c:pt>
                <c:pt idx="3">
                  <c:v>2016</c:v>
                </c:pt>
                <c:pt idx="4">
                  <c:v>2017</c:v>
                </c:pt>
                <c:pt idx="5">
                  <c:v>2018</c:v>
                </c:pt>
                <c:pt idx="6">
                  <c:v>2019</c:v>
                </c:pt>
                <c:pt idx="7">
                  <c:v>2020</c:v>
                </c:pt>
                <c:pt idx="8">
                  <c:v>2021</c:v>
                </c:pt>
              </c:strCache>
            </c:strRef>
          </c:cat>
          <c:val>
            <c:numRef>
              <c:f>'Fig B7.1.1 TB disbursment trend'!$C$6:$C$14</c:f>
              <c:numCache>
                <c:formatCode>General</c:formatCode>
                <c:ptCount val="9"/>
                <c:pt idx="0">
                  <c:v>18.880499</c:v>
                </c:pt>
                <c:pt idx="1">
                  <c:v>33.730024</c:v>
                </c:pt>
                <c:pt idx="2">
                  <c:v>22.424513999999999</c:v>
                </c:pt>
                <c:pt idx="3">
                  <c:v>8.4734370000000006</c:v>
                </c:pt>
                <c:pt idx="4">
                  <c:v>6.2043080000000002</c:v>
                </c:pt>
                <c:pt idx="5">
                  <c:v>7.113092</c:v>
                </c:pt>
                <c:pt idx="6">
                  <c:v>5.1529530000000001</c:v>
                </c:pt>
                <c:pt idx="7">
                  <c:v>4.0904600000000002</c:v>
                </c:pt>
                <c:pt idx="8">
                  <c:v>3.2050369999999999</c:v>
                </c:pt>
              </c:numCache>
            </c:numRef>
          </c:val>
          <c:smooth val="0"/>
          <c:extLst>
            <c:ext xmlns:c16="http://schemas.microsoft.com/office/drawing/2014/chart" uri="{C3380CC4-5D6E-409C-BE32-E72D297353CC}">
              <c16:uniqueId val="{00000000-D509-498B-B238-0ED4296D5686}"/>
            </c:ext>
          </c:extLst>
        </c:ser>
        <c:ser>
          <c:idx val="2"/>
          <c:order val="2"/>
          <c:tx>
            <c:strRef>
              <c:f>'Fig B7.1.1 TB disbursment trend'!$D$4:$D$5</c:f>
              <c:strCache>
                <c:ptCount val="1"/>
                <c:pt idx="0">
                  <c:v>United States</c:v>
                </c:pt>
              </c:strCache>
            </c:strRef>
          </c:tx>
          <c:spPr>
            <a:ln w="28575" cap="rnd">
              <a:solidFill>
                <a:schemeClr val="accent3"/>
              </a:solidFill>
              <a:round/>
            </a:ln>
            <a:effectLst/>
          </c:spPr>
          <c:marker>
            <c:symbol val="none"/>
          </c:marker>
          <c:cat>
            <c:strRef>
              <c:f>'Fig B7.1.1 TB disbursment trend'!$A$6:$A$14</c:f>
              <c:strCache>
                <c:ptCount val="9"/>
                <c:pt idx="0">
                  <c:v>2013</c:v>
                </c:pt>
                <c:pt idx="1">
                  <c:v>2014</c:v>
                </c:pt>
                <c:pt idx="2">
                  <c:v>2015</c:v>
                </c:pt>
                <c:pt idx="3">
                  <c:v>2016</c:v>
                </c:pt>
                <c:pt idx="4">
                  <c:v>2017</c:v>
                </c:pt>
                <c:pt idx="5">
                  <c:v>2018</c:v>
                </c:pt>
                <c:pt idx="6">
                  <c:v>2019</c:v>
                </c:pt>
                <c:pt idx="7">
                  <c:v>2020</c:v>
                </c:pt>
                <c:pt idx="8">
                  <c:v>2021</c:v>
                </c:pt>
              </c:strCache>
            </c:strRef>
          </c:cat>
          <c:val>
            <c:numRef>
              <c:f>'Fig B7.1.1 TB disbursment trend'!$D$6:$D$14</c:f>
              <c:numCache>
                <c:formatCode>General</c:formatCode>
                <c:ptCount val="9"/>
                <c:pt idx="0">
                  <c:v>237.39847700000001</c:v>
                </c:pt>
                <c:pt idx="1">
                  <c:v>283.12980199999998</c:v>
                </c:pt>
                <c:pt idx="2">
                  <c:v>226.28288000000001</c:v>
                </c:pt>
                <c:pt idx="3">
                  <c:v>201.669534</c:v>
                </c:pt>
                <c:pt idx="4">
                  <c:v>274.36458800000003</c:v>
                </c:pt>
                <c:pt idx="5">
                  <c:v>282.81268599999999</c:v>
                </c:pt>
                <c:pt idx="6">
                  <c:v>210.85760200000001</c:v>
                </c:pt>
                <c:pt idx="7">
                  <c:v>239.24613099999999</c:v>
                </c:pt>
                <c:pt idx="8">
                  <c:v>237.18778</c:v>
                </c:pt>
              </c:numCache>
            </c:numRef>
          </c:val>
          <c:smooth val="0"/>
          <c:extLst>
            <c:ext xmlns:c16="http://schemas.microsoft.com/office/drawing/2014/chart" uri="{C3380CC4-5D6E-409C-BE32-E72D297353CC}">
              <c16:uniqueId val="{00000001-D509-498B-B238-0ED4296D5686}"/>
            </c:ext>
          </c:extLst>
        </c:ser>
        <c:ser>
          <c:idx val="3"/>
          <c:order val="3"/>
          <c:tx>
            <c:strRef>
              <c:f>'Fig B7.1.1 TB disbursment trend'!$E$4:$E$5</c:f>
              <c:strCache>
                <c:ptCount val="1"/>
                <c:pt idx="0">
                  <c:v>Other</c:v>
                </c:pt>
              </c:strCache>
            </c:strRef>
          </c:tx>
          <c:spPr>
            <a:ln w="28575" cap="rnd">
              <a:solidFill>
                <a:schemeClr val="accent4"/>
              </a:solidFill>
              <a:round/>
            </a:ln>
            <a:effectLst/>
          </c:spPr>
          <c:marker>
            <c:symbol val="none"/>
          </c:marker>
          <c:cat>
            <c:strRef>
              <c:f>'Fig B7.1.1 TB disbursment trend'!$A$6:$A$14</c:f>
              <c:strCache>
                <c:ptCount val="9"/>
                <c:pt idx="0">
                  <c:v>2013</c:v>
                </c:pt>
                <c:pt idx="1">
                  <c:v>2014</c:v>
                </c:pt>
                <c:pt idx="2">
                  <c:v>2015</c:v>
                </c:pt>
                <c:pt idx="3">
                  <c:v>2016</c:v>
                </c:pt>
                <c:pt idx="4">
                  <c:v>2017</c:v>
                </c:pt>
                <c:pt idx="5">
                  <c:v>2018</c:v>
                </c:pt>
                <c:pt idx="6">
                  <c:v>2019</c:v>
                </c:pt>
                <c:pt idx="7">
                  <c:v>2020</c:v>
                </c:pt>
                <c:pt idx="8">
                  <c:v>2021</c:v>
                </c:pt>
              </c:strCache>
            </c:strRef>
          </c:cat>
          <c:val>
            <c:numRef>
              <c:f>'Fig B7.1.1 TB disbursment trend'!$E$6:$E$14</c:f>
              <c:numCache>
                <c:formatCode>General</c:formatCode>
                <c:ptCount val="9"/>
                <c:pt idx="0">
                  <c:v>72.791979999999967</c:v>
                </c:pt>
                <c:pt idx="1">
                  <c:v>54.289656000000036</c:v>
                </c:pt>
                <c:pt idx="2">
                  <c:v>56.660808999999972</c:v>
                </c:pt>
                <c:pt idx="3">
                  <c:v>93.19310500000006</c:v>
                </c:pt>
                <c:pt idx="4">
                  <c:v>85.025700999999799</c:v>
                </c:pt>
                <c:pt idx="5">
                  <c:v>109.68738699999994</c:v>
                </c:pt>
                <c:pt idx="6">
                  <c:v>106.76936799999999</c:v>
                </c:pt>
                <c:pt idx="7">
                  <c:v>79.433646999999951</c:v>
                </c:pt>
                <c:pt idx="8">
                  <c:v>119.23894600000006</c:v>
                </c:pt>
              </c:numCache>
            </c:numRef>
          </c:val>
          <c:smooth val="0"/>
          <c:extLst>
            <c:ext xmlns:c16="http://schemas.microsoft.com/office/drawing/2014/chart" uri="{C3380CC4-5D6E-409C-BE32-E72D297353CC}">
              <c16:uniqueId val="{00000002-D509-498B-B238-0ED4296D5686}"/>
            </c:ext>
          </c:extLst>
        </c:ser>
        <c:dLbls>
          <c:showLegendKey val="0"/>
          <c:showVal val="0"/>
          <c:showCatName val="0"/>
          <c:showSerName val="0"/>
          <c:showPercent val="0"/>
          <c:showBubbleSize val="0"/>
        </c:dLbls>
        <c:smooth val="0"/>
        <c:axId val="842981048"/>
        <c:axId val="842982360"/>
      </c:lineChart>
      <c:catAx>
        <c:axId val="842981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42982360"/>
        <c:crosses val="autoZero"/>
        <c:auto val="1"/>
        <c:lblAlgn val="ctr"/>
        <c:lblOffset val="100"/>
        <c:tickLblSkip val="2"/>
        <c:noMultiLvlLbl val="0"/>
      </c:catAx>
      <c:valAx>
        <c:axId val="842982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42981048"/>
        <c:crosses val="autoZero"/>
        <c:crossBetween val="between"/>
        <c:majorUnit val="2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[OECD data ODA 2023_10_26_update.xlsx]TB Funding sources!PivotTable4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Official Development Assistance, total and</a:t>
            </a:r>
            <a:r>
              <a:rPr lang="en-US" baseline="0"/>
              <a:t> from GF and US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'TB Funding sources'!$B$3:$B$4</c:f>
              <c:strCache>
                <c:ptCount val="1"/>
                <c:pt idx="0">
                  <c:v>Global Fund</c:v>
                </c:pt>
              </c:strCache>
            </c:strRef>
          </c:tx>
          <c:spPr>
            <a:solidFill>
              <a:schemeClr val="accent1"/>
            </a:solidFill>
            <a:ln>
              <a:noFill/>
            </a:ln>
            <a:effectLst/>
          </c:spPr>
          <c:invertIfNegative val="0"/>
          <c:cat>
            <c:strRef>
              <c:f>'TB Funding sources'!$A$5</c:f>
              <c:strCache>
                <c:ptCount val="1"/>
                <c:pt idx="0">
                  <c:v>Developing Countries, Total</c:v>
                </c:pt>
              </c:strCache>
            </c:strRef>
          </c:cat>
          <c:val>
            <c:numRef>
              <c:f>'TB Funding sources'!$B$5</c:f>
              <c:numCache>
                <c:formatCode>General</c:formatCode>
                <c:ptCount val="1"/>
                <c:pt idx="0">
                  <c:v>578.94678399999998</c:v>
                </c:pt>
              </c:numCache>
            </c:numRef>
          </c:val>
          <c:extLst>
            <c:ext xmlns:c16="http://schemas.microsoft.com/office/drawing/2014/chart" uri="{C3380CC4-5D6E-409C-BE32-E72D297353CC}">
              <c16:uniqueId val="{00000000-AF6D-4088-BE39-46A152BE9734}"/>
            </c:ext>
          </c:extLst>
        </c:ser>
        <c:ser>
          <c:idx val="1"/>
          <c:order val="1"/>
          <c:tx>
            <c:strRef>
              <c:f>'TB Funding sources'!$C$3:$C$4</c:f>
              <c:strCache>
                <c:ptCount val="1"/>
                <c:pt idx="0">
                  <c:v>Official Donors, Total</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'TB Funding sources'!$A$5</c:f>
              <c:strCache>
                <c:ptCount val="1"/>
                <c:pt idx="0">
                  <c:v>Developing Countries, Total</c:v>
                </c:pt>
              </c:strCache>
            </c:strRef>
          </c:cat>
          <c:val>
            <c:numRef>
              <c:f>'TB Funding sources'!$C$5</c:f>
              <c:numCache>
                <c:formatCode>General</c:formatCode>
                <c:ptCount val="1"/>
                <c:pt idx="0">
                  <c:v>901.72670700000003</c:v>
                </c:pt>
              </c:numCache>
            </c:numRef>
          </c:val>
          <c:extLst>
            <c:ext xmlns:c16="http://schemas.microsoft.com/office/drawing/2014/chart" uri="{C3380CC4-5D6E-409C-BE32-E72D297353CC}">
              <c16:uniqueId val="{00000001-AF6D-4088-BE39-46A152BE9734}"/>
            </c:ext>
          </c:extLst>
        </c:ser>
        <c:ser>
          <c:idx val="2"/>
          <c:order val="2"/>
          <c:tx>
            <c:strRef>
              <c:f>'TB Funding sources'!$D$3:$D$4</c:f>
              <c:strCache>
                <c:ptCount val="1"/>
                <c:pt idx="0">
                  <c:v>United States</c:v>
                </c:pt>
              </c:strCache>
            </c:strRef>
          </c:tx>
          <c:spPr>
            <a:solidFill>
              <a:schemeClr val="accent3"/>
            </a:solidFill>
            <a:ln>
              <a:noFill/>
            </a:ln>
            <a:effectLst/>
          </c:spPr>
          <c:invertIfNegative val="0"/>
          <c:cat>
            <c:strRef>
              <c:f>'TB Funding sources'!$A$5</c:f>
              <c:strCache>
                <c:ptCount val="1"/>
                <c:pt idx="0">
                  <c:v>Developing Countries, Total</c:v>
                </c:pt>
              </c:strCache>
            </c:strRef>
          </c:cat>
          <c:val>
            <c:numRef>
              <c:f>'TB Funding sources'!$D$5</c:f>
              <c:numCache>
                <c:formatCode>General</c:formatCode>
                <c:ptCount val="1"/>
                <c:pt idx="0">
                  <c:v>210.85760200000001</c:v>
                </c:pt>
              </c:numCache>
            </c:numRef>
          </c:val>
          <c:extLst>
            <c:ext xmlns:c16="http://schemas.microsoft.com/office/drawing/2014/chart" uri="{C3380CC4-5D6E-409C-BE32-E72D297353CC}">
              <c16:uniqueId val="{00000001-D5D3-4FED-B708-CEE9E70D5A87}"/>
            </c:ext>
          </c:extLst>
        </c:ser>
        <c:dLbls>
          <c:showLegendKey val="0"/>
          <c:showVal val="0"/>
          <c:showCatName val="0"/>
          <c:showSerName val="0"/>
          <c:showPercent val="0"/>
          <c:showBubbleSize val="0"/>
        </c:dLbls>
        <c:gapWidth val="75"/>
        <c:overlap val="-25"/>
        <c:axId val="689498744"/>
        <c:axId val="689495792"/>
      </c:barChart>
      <c:catAx>
        <c:axId val="689498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689495792"/>
        <c:crosses val="autoZero"/>
        <c:auto val="1"/>
        <c:lblAlgn val="ctr"/>
        <c:lblOffset val="100"/>
        <c:noMultiLvlLbl val="0"/>
      </c:catAx>
      <c:valAx>
        <c:axId val="68949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689498744"/>
        <c:crosses val="autoZero"/>
        <c:crossBetween val="between"/>
        <c:dispUnits>
          <c:builtInUnit val="thousand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H"/>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[OECD data ODA 2023_10_26_update.xlsx]Fig 7.1.3 of OECD Box!PivotTable1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Official</a:t>
            </a:r>
            <a:r>
              <a:rPr lang="en-US" baseline="0"/>
              <a:t> Development Assistance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pivotFmt>
      <c:pivotFmt>
        <c:idx val="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'Fig 7.1.3 of OECD Box'!$B$3:$B$4</c:f>
              <c:strCache>
                <c:ptCount val="1"/>
                <c:pt idx="0">
                  <c:v>Malaria control</c:v>
                </c:pt>
              </c:strCache>
            </c:strRef>
          </c:tx>
          <c:spPr>
            <a:ln w="28575" cap="rnd">
              <a:solidFill>
                <a:schemeClr val="accent6"/>
              </a:solidFill>
              <a:round/>
            </a:ln>
            <a:effectLst/>
          </c:spPr>
          <c:marker>
            <c:symbol val="none"/>
          </c:marker>
          <c:cat>
            <c:strRef>
              <c:f>'Fig 7.1.3 of OECD Box'!$A$5:$A$16</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 7.1.3 of OECD Box'!$B$5:$B$16</c:f>
              <c:numCache>
                <c:formatCode>General</c:formatCode>
                <c:ptCount val="12"/>
                <c:pt idx="0">
                  <c:v>1790.688678</c:v>
                </c:pt>
                <c:pt idx="1">
                  <c:v>1469.6450520000001</c:v>
                </c:pt>
                <c:pt idx="2">
                  <c:v>1906.131061</c:v>
                </c:pt>
                <c:pt idx="3">
                  <c:v>2077.2561449999998</c:v>
                </c:pt>
                <c:pt idx="4">
                  <c:v>2006.9422979999999</c:v>
                </c:pt>
                <c:pt idx="5">
                  <c:v>2000.1044999999999</c:v>
                </c:pt>
                <c:pt idx="6">
                  <c:v>2145.1886319999999</c:v>
                </c:pt>
                <c:pt idx="7">
                  <c:v>2305.9889459999999</c:v>
                </c:pt>
                <c:pt idx="8">
                  <c:v>1897.692728</c:v>
                </c:pt>
                <c:pt idx="9">
                  <c:v>2383.6116499999998</c:v>
                </c:pt>
                <c:pt idx="10">
                  <c:v>2313.336969</c:v>
                </c:pt>
                <c:pt idx="11">
                  <c:v>2454.072439</c:v>
                </c:pt>
              </c:numCache>
            </c:numRef>
          </c:val>
          <c:smooth val="0"/>
          <c:extLst>
            <c:ext xmlns:c16="http://schemas.microsoft.com/office/drawing/2014/chart" uri="{C3380CC4-5D6E-409C-BE32-E72D297353CC}">
              <c16:uniqueId val="{00000000-D46D-453A-A944-7747C2763109}"/>
            </c:ext>
          </c:extLst>
        </c:ser>
        <c:ser>
          <c:idx val="1"/>
          <c:order val="1"/>
          <c:tx>
            <c:strRef>
              <c:f>'Fig 7.1.3 of OECD Box'!$C$3:$C$4</c:f>
              <c:strCache>
                <c:ptCount val="1"/>
                <c:pt idx="0">
                  <c:v>STD control including HIV/AIDS</c:v>
                </c:pt>
              </c:strCache>
            </c:strRef>
          </c:tx>
          <c:spPr>
            <a:ln w="28575" cap="rnd">
              <a:solidFill>
                <a:srgbClr val="FF0000"/>
              </a:solidFill>
              <a:round/>
            </a:ln>
            <a:effectLst/>
          </c:spPr>
          <c:marker>
            <c:symbol val="none"/>
          </c:marker>
          <c:cat>
            <c:strRef>
              <c:f>'Fig 7.1.3 of OECD Box'!$A$5:$A$16</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 7.1.3 of OECD Box'!$C$5:$C$16</c:f>
              <c:numCache>
                <c:formatCode>General</c:formatCode>
                <c:ptCount val="12"/>
                <c:pt idx="0">
                  <c:v>8393.5406920000005</c:v>
                </c:pt>
                <c:pt idx="1">
                  <c:v>8820.6983280000004</c:v>
                </c:pt>
                <c:pt idx="2">
                  <c:v>8607.7176230000005</c:v>
                </c:pt>
                <c:pt idx="3">
                  <c:v>8753.1985280000008</c:v>
                </c:pt>
                <c:pt idx="4">
                  <c:v>7651.7059520000003</c:v>
                </c:pt>
                <c:pt idx="5">
                  <c:v>7032.8530620000001</c:v>
                </c:pt>
                <c:pt idx="6">
                  <c:v>7665.3540659999999</c:v>
                </c:pt>
                <c:pt idx="7">
                  <c:v>8513.5536059999995</c:v>
                </c:pt>
                <c:pt idx="8">
                  <c:v>7448.1356999999998</c:v>
                </c:pt>
                <c:pt idx="9">
                  <c:v>5281.5831790000002</c:v>
                </c:pt>
                <c:pt idx="10">
                  <c:v>7982.4518340000004</c:v>
                </c:pt>
                <c:pt idx="11">
                  <c:v>7632.8649750000004</c:v>
                </c:pt>
              </c:numCache>
            </c:numRef>
          </c:val>
          <c:smooth val="0"/>
          <c:extLst>
            <c:ext xmlns:c16="http://schemas.microsoft.com/office/drawing/2014/chart" uri="{C3380CC4-5D6E-409C-BE32-E72D297353CC}">
              <c16:uniqueId val="{00000003-5709-4C25-ADE5-5AD6B06C9C1E}"/>
            </c:ext>
          </c:extLst>
        </c:ser>
        <c:ser>
          <c:idx val="2"/>
          <c:order val="2"/>
          <c:tx>
            <c:strRef>
              <c:f>'Fig 7.1.3 of OECD Box'!$D$3:$D$4</c:f>
              <c:strCache>
                <c:ptCount val="1"/>
                <c:pt idx="0">
                  <c:v>Tuberculosis control</c:v>
                </c:pt>
              </c:strCache>
            </c:strRef>
          </c:tx>
          <c:spPr>
            <a:ln w="28575" cap="rnd">
              <a:solidFill>
                <a:srgbClr val="00B0F0"/>
              </a:solidFill>
              <a:round/>
            </a:ln>
            <a:effectLst/>
          </c:spPr>
          <c:marker>
            <c:symbol val="none"/>
          </c:marker>
          <c:cat>
            <c:strRef>
              <c:f>'Fig 7.1.3 of OECD Box'!$A$5:$A$16</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 7.1.3 of OECD Box'!$D$5:$D$16</c:f>
              <c:numCache>
                <c:formatCode>General</c:formatCode>
                <c:ptCount val="12"/>
                <c:pt idx="0">
                  <c:v>864.75455299999999</c:v>
                </c:pt>
                <c:pt idx="1">
                  <c:v>822.69534199999998</c:v>
                </c:pt>
                <c:pt idx="2">
                  <c:v>823.91721600000005</c:v>
                </c:pt>
                <c:pt idx="3">
                  <c:v>1135.152249</c:v>
                </c:pt>
                <c:pt idx="4">
                  <c:v>823.690968</c:v>
                </c:pt>
                <c:pt idx="5">
                  <c:v>854.17115200000001</c:v>
                </c:pt>
                <c:pt idx="6">
                  <c:v>991.65285800000004</c:v>
                </c:pt>
                <c:pt idx="7">
                  <c:v>1188.4393909999999</c:v>
                </c:pt>
                <c:pt idx="8">
                  <c:v>946.15628400000003</c:v>
                </c:pt>
                <c:pt idx="9">
                  <c:v>901.72670700000003</c:v>
                </c:pt>
                <c:pt idx="10">
                  <c:v>977.35775899999999</c:v>
                </c:pt>
                <c:pt idx="11">
                  <c:v>972.79763200000002</c:v>
                </c:pt>
              </c:numCache>
            </c:numRef>
          </c:val>
          <c:smooth val="0"/>
          <c:extLst>
            <c:ext xmlns:c16="http://schemas.microsoft.com/office/drawing/2014/chart" uri="{C3380CC4-5D6E-409C-BE32-E72D297353CC}">
              <c16:uniqueId val="{00000004-5709-4C25-ADE5-5AD6B06C9C1E}"/>
            </c:ext>
          </c:extLst>
        </c:ser>
        <c:ser>
          <c:idx val="3"/>
          <c:order val="3"/>
          <c:tx>
            <c:strRef>
              <c:f>'Fig 7.1.3 of OECD Box'!$E$3:$E$4</c:f>
              <c:strCache>
                <c:ptCount val="1"/>
                <c:pt idx="0">
                  <c:v>Total Health&amp;Pop Prog</c:v>
                </c:pt>
              </c:strCache>
            </c:strRef>
          </c:tx>
          <c:spPr>
            <a:ln w="28575" cap="rnd">
              <a:solidFill>
                <a:schemeClr val="tx1">
                  <a:lumMod val="75000"/>
                  <a:lumOff val="25000"/>
                </a:schemeClr>
              </a:solidFill>
              <a:round/>
            </a:ln>
            <a:effectLst/>
          </c:spPr>
          <c:marker>
            <c:symbol val="none"/>
          </c:marker>
          <c:cat>
            <c:strRef>
              <c:f>'Fig 7.1.3 of OECD Box'!$A$5:$A$16</c:f>
              <c:strCach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strCache>
            </c:strRef>
          </c:cat>
          <c:val>
            <c:numRef>
              <c:f>'Fig 7.1.3 of OECD Box'!$E$5:$E$16</c:f>
              <c:numCache>
                <c:formatCode>General</c:formatCode>
                <c:ptCount val="12"/>
                <c:pt idx="0">
                  <c:v>20489.897615000002</c:v>
                </c:pt>
                <c:pt idx="1">
                  <c:v>20900.160841999998</c:v>
                </c:pt>
                <c:pt idx="2">
                  <c:v>21629.707311999999</c:v>
                </c:pt>
                <c:pt idx="3">
                  <c:v>23979.702421000002</c:v>
                </c:pt>
                <c:pt idx="4">
                  <c:v>22553.762252</c:v>
                </c:pt>
                <c:pt idx="5">
                  <c:v>23437.094186000002</c:v>
                </c:pt>
                <c:pt idx="6">
                  <c:v>24286.969499999999</c:v>
                </c:pt>
                <c:pt idx="7">
                  <c:v>27257.026104999997</c:v>
                </c:pt>
                <c:pt idx="8">
                  <c:v>24793.571617000001</c:v>
                </c:pt>
                <c:pt idx="9">
                  <c:v>23633.788267</c:v>
                </c:pt>
                <c:pt idx="10">
                  <c:v>31006.898111000002</c:v>
                </c:pt>
                <c:pt idx="11">
                  <c:v>36012.009856999997</c:v>
                </c:pt>
              </c:numCache>
            </c:numRef>
          </c:val>
          <c:smooth val="0"/>
          <c:extLst>
            <c:ext xmlns:c16="http://schemas.microsoft.com/office/drawing/2014/chart" uri="{C3380CC4-5D6E-409C-BE32-E72D297353CC}">
              <c16:uniqueId val="{00000005-5709-4C25-ADE5-5AD6B06C9C1E}"/>
            </c:ext>
          </c:extLst>
        </c:ser>
        <c:dLbls>
          <c:showLegendKey val="0"/>
          <c:showVal val="0"/>
          <c:showCatName val="0"/>
          <c:showSerName val="0"/>
          <c:showPercent val="0"/>
          <c:showBubbleSize val="0"/>
        </c:dLbls>
        <c:smooth val="0"/>
        <c:axId val="672373568"/>
        <c:axId val="672370288"/>
      </c:lineChart>
      <c:catAx>
        <c:axId val="67237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672370288"/>
        <c:crosses val="autoZero"/>
        <c:auto val="1"/>
        <c:lblAlgn val="ctr"/>
        <c:lblOffset val="100"/>
        <c:noMultiLvlLbl val="0"/>
      </c:catAx>
      <c:valAx>
        <c:axId val="672370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672373568"/>
        <c:crosses val="autoZero"/>
        <c:crossBetween val="between"/>
        <c:dispUnits>
          <c:builtInUnit val="thousand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CH"/>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size">
        <cx:f>_xlchart.v1.15</cx:f>
      </cx:numDim>
    </cx:data>
  </cx:chartData>
  <cx:chart>
    <cx:plotArea>
      <cx:plotAreaRegion>
        <cx:series layoutId="treemap" uniqueId="{EB09E05F-0A4A-4F4B-80D2-0A3A295B1913}">
          <cx:tx>
            <cx:txData>
              <cx:f>_xlchart.v1.16</cx:f>
              <cx:v>United States of America United Kingdom Germany Canada France Japan Sweden Norway Australia Belgium Other reporting entities</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chart" Target="../charts/chart1.xml"/><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6</xdr:row>
      <xdr:rowOff>76200</xdr:rowOff>
    </xdr:from>
    <xdr:to>
      <xdr:col>0</xdr:col>
      <xdr:colOff>3171825</xdr:colOff>
      <xdr:row>15</xdr:row>
      <xdr:rowOff>177053</xdr:rowOff>
    </xdr:to>
    <xdr:pic>
      <xdr:nvPicPr>
        <xdr:cNvPr id="2" name="Picture 1">
          <a:extLst>
            <a:ext uri="{FF2B5EF4-FFF2-40B4-BE49-F238E27FC236}">
              <a16:creationId xmlns:a16="http://schemas.microsoft.com/office/drawing/2014/main" id="{A35BD472-A94D-4410-9C5A-B7B5B0455193}"/>
            </a:ext>
          </a:extLst>
        </xdr:cNvPr>
        <xdr:cNvPicPr>
          <a:picLocks noChangeAspect="1"/>
        </xdr:cNvPicPr>
      </xdr:nvPicPr>
      <xdr:blipFill>
        <a:blip xmlns:r="http://schemas.openxmlformats.org/officeDocument/2006/relationships" r:embed="rId1"/>
        <a:stretch>
          <a:fillRect/>
        </a:stretch>
      </xdr:blipFill>
      <xdr:spPr>
        <a:xfrm>
          <a:off x="85725" y="1219200"/>
          <a:ext cx="3086100" cy="1815353"/>
        </a:xfrm>
        <a:prstGeom prst="rect">
          <a:avLst/>
        </a:prstGeom>
      </xdr:spPr>
    </xdr:pic>
    <xdr:clientData/>
  </xdr:twoCellAnchor>
  <xdr:twoCellAnchor editAs="oneCell">
    <xdr:from>
      <xdr:col>0</xdr:col>
      <xdr:colOff>0</xdr:colOff>
      <xdr:row>34</xdr:row>
      <xdr:rowOff>39707</xdr:rowOff>
    </xdr:from>
    <xdr:to>
      <xdr:col>0</xdr:col>
      <xdr:colOff>6439799</xdr:colOff>
      <xdr:row>42</xdr:row>
      <xdr:rowOff>122506</xdr:rowOff>
    </xdr:to>
    <xdr:pic>
      <xdr:nvPicPr>
        <xdr:cNvPr id="3" name="Picture 2">
          <a:extLst>
            <a:ext uri="{FF2B5EF4-FFF2-40B4-BE49-F238E27FC236}">
              <a16:creationId xmlns:a16="http://schemas.microsoft.com/office/drawing/2014/main" id="{AD892AA7-21E1-412C-8357-4A1AB27111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0" y="7431107"/>
          <a:ext cx="6439799" cy="1606799"/>
        </a:xfrm>
        <a:prstGeom prst="rect">
          <a:avLst/>
        </a:prstGeom>
      </xdr:spPr>
    </xdr:pic>
    <xdr:clientData/>
  </xdr:twoCellAnchor>
  <xdr:twoCellAnchor editAs="oneCell">
    <xdr:from>
      <xdr:col>0</xdr:col>
      <xdr:colOff>3381375</xdr:colOff>
      <xdr:row>6</xdr:row>
      <xdr:rowOff>57151</xdr:rowOff>
    </xdr:from>
    <xdr:to>
      <xdr:col>0</xdr:col>
      <xdr:colOff>7543800</xdr:colOff>
      <xdr:row>16</xdr:row>
      <xdr:rowOff>46776</xdr:rowOff>
    </xdr:to>
    <xdr:pic>
      <xdr:nvPicPr>
        <xdr:cNvPr id="4" name="Picture 3">
          <a:extLst>
            <a:ext uri="{FF2B5EF4-FFF2-40B4-BE49-F238E27FC236}">
              <a16:creationId xmlns:a16="http://schemas.microsoft.com/office/drawing/2014/main" id="{2409B7BF-2606-4996-8B5E-AD82687E66B4}"/>
            </a:ext>
          </a:extLst>
        </xdr:cNvPr>
        <xdr:cNvPicPr>
          <a:picLocks noChangeAspect="1"/>
        </xdr:cNvPicPr>
      </xdr:nvPicPr>
      <xdr:blipFill>
        <a:blip xmlns:r="http://schemas.openxmlformats.org/officeDocument/2006/relationships" r:embed="rId3"/>
        <a:stretch>
          <a:fillRect/>
        </a:stretch>
      </xdr:blipFill>
      <xdr:spPr>
        <a:xfrm>
          <a:off x="3381375" y="1200151"/>
          <a:ext cx="4162425" cy="197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0</xdr:row>
      <xdr:rowOff>171450</xdr:rowOff>
    </xdr:from>
    <xdr:to>
      <xdr:col>16</xdr:col>
      <xdr:colOff>314325</xdr:colOff>
      <xdr:row>15</xdr:row>
      <xdr:rowOff>57150</xdr:rowOff>
    </xdr:to>
    <xdr:graphicFrame macro="">
      <xdr:nvGraphicFramePr>
        <xdr:cNvPr id="2" name="Chart 1">
          <a:extLst>
            <a:ext uri="{FF2B5EF4-FFF2-40B4-BE49-F238E27FC236}">
              <a16:creationId xmlns:a16="http://schemas.microsoft.com/office/drawing/2014/main" id="{A6E8D156-BAAB-45D9-93D4-3F8CE273F5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771525</xdr:colOff>
      <xdr:row>51</xdr:row>
      <xdr:rowOff>95250</xdr:rowOff>
    </xdr:from>
    <xdr:to>
      <xdr:col>11</xdr:col>
      <xdr:colOff>171450</xdr:colOff>
      <xdr:row>66</xdr:row>
      <xdr:rowOff>152400</xdr:rowOff>
    </xdr:to>
    <xdr:pic>
      <xdr:nvPicPr>
        <xdr:cNvPr id="26" name="Picture 2">
          <a:extLst>
            <a:ext uri="{FF2B5EF4-FFF2-40B4-BE49-F238E27FC236}">
              <a16:creationId xmlns:a16="http://schemas.microsoft.com/office/drawing/2014/main" id="{E99E3B95-0902-BCFE-4EBE-09264534B46F}"/>
            </a:ext>
            <a:ext uri="{147F2762-F138-4A5C-976F-8EAC2B608ADB}">
              <a16:predDERef xmlns:a16="http://schemas.microsoft.com/office/drawing/2014/main" pred="{5F8E162C-3B7B-4973-B446-CF8E0F97111E}"/>
            </a:ext>
          </a:extLst>
        </xdr:cNvPr>
        <xdr:cNvPicPr>
          <a:picLocks noChangeAspect="1"/>
        </xdr:cNvPicPr>
      </xdr:nvPicPr>
      <xdr:blipFill>
        <a:blip xmlns:r="http://schemas.openxmlformats.org/officeDocument/2006/relationships" r:embed="rId2"/>
        <a:stretch>
          <a:fillRect/>
        </a:stretch>
      </xdr:blipFill>
      <xdr:spPr>
        <a:xfrm>
          <a:off x="3600450" y="9810750"/>
          <a:ext cx="4819650" cy="2914650"/>
        </a:xfrm>
        <a:prstGeom prst="rect">
          <a:avLst/>
        </a:prstGeom>
      </xdr:spPr>
    </xdr:pic>
    <xdr:clientData/>
  </xdr:twoCellAnchor>
  <xdr:twoCellAnchor editAs="oneCell">
    <xdr:from>
      <xdr:col>3</xdr:col>
      <xdr:colOff>638175</xdr:colOff>
      <xdr:row>36</xdr:row>
      <xdr:rowOff>28575</xdr:rowOff>
    </xdr:from>
    <xdr:to>
      <xdr:col>8</xdr:col>
      <xdr:colOff>400050</xdr:colOff>
      <xdr:row>50</xdr:row>
      <xdr:rowOff>133350</xdr:rowOff>
    </xdr:to>
    <xdr:pic>
      <xdr:nvPicPr>
        <xdr:cNvPr id="23" name="Picture 4">
          <a:extLst>
            <a:ext uri="{FF2B5EF4-FFF2-40B4-BE49-F238E27FC236}">
              <a16:creationId xmlns:a16="http://schemas.microsoft.com/office/drawing/2014/main" id="{00C6D5B4-8DF5-F19F-C037-C3B66F70B025}"/>
            </a:ext>
            <a:ext uri="{147F2762-F138-4A5C-976F-8EAC2B608ADB}">
              <a16:predDERef xmlns:a16="http://schemas.microsoft.com/office/drawing/2014/main" pred="{E99E3B95-0902-BCFE-4EBE-09264534B46F}"/>
            </a:ext>
          </a:extLst>
        </xdr:cNvPr>
        <xdr:cNvPicPr>
          <a:picLocks noChangeAspect="1"/>
        </xdr:cNvPicPr>
      </xdr:nvPicPr>
      <xdr:blipFill>
        <a:blip xmlns:r="http://schemas.openxmlformats.org/officeDocument/2006/relationships" r:embed="rId3"/>
        <a:stretch>
          <a:fillRect/>
        </a:stretch>
      </xdr:blipFill>
      <xdr:spPr>
        <a:xfrm>
          <a:off x="3467100" y="6886575"/>
          <a:ext cx="3352800" cy="2771775"/>
        </a:xfrm>
        <a:prstGeom prst="rect">
          <a:avLst/>
        </a:prstGeom>
      </xdr:spPr>
    </xdr:pic>
    <xdr:clientData/>
  </xdr:twoCellAnchor>
  <xdr:twoCellAnchor editAs="oneCell">
    <xdr:from>
      <xdr:col>9</xdr:col>
      <xdr:colOff>390525</xdr:colOff>
      <xdr:row>35</xdr:row>
      <xdr:rowOff>123825</xdr:rowOff>
    </xdr:from>
    <xdr:to>
      <xdr:col>15</xdr:col>
      <xdr:colOff>161925</xdr:colOff>
      <xdr:row>50</xdr:row>
      <xdr:rowOff>104775</xdr:rowOff>
    </xdr:to>
    <xdr:pic>
      <xdr:nvPicPr>
        <xdr:cNvPr id="18" name="Picture 5">
          <a:extLst>
            <a:ext uri="{FF2B5EF4-FFF2-40B4-BE49-F238E27FC236}">
              <a16:creationId xmlns:a16="http://schemas.microsoft.com/office/drawing/2014/main" id="{7C8A66EB-E19F-73F2-4BBA-02FA1D67D231}"/>
            </a:ext>
            <a:ext uri="{147F2762-F138-4A5C-976F-8EAC2B608ADB}">
              <a16:predDERef xmlns:a16="http://schemas.microsoft.com/office/drawing/2014/main" pred="{00C6D5B4-8DF5-F19F-C037-C3B66F70B025}"/>
            </a:ext>
          </a:extLst>
        </xdr:cNvPr>
        <xdr:cNvPicPr>
          <a:picLocks noChangeAspect="1"/>
        </xdr:cNvPicPr>
      </xdr:nvPicPr>
      <xdr:blipFill>
        <a:blip xmlns:r="http://schemas.openxmlformats.org/officeDocument/2006/relationships" r:embed="rId4"/>
        <a:stretch>
          <a:fillRect/>
        </a:stretch>
      </xdr:blipFill>
      <xdr:spPr>
        <a:xfrm>
          <a:off x="7286625" y="6791325"/>
          <a:ext cx="3429000" cy="2838450"/>
        </a:xfrm>
        <a:prstGeom prst="rect">
          <a:avLst/>
        </a:prstGeom>
      </xdr:spPr>
    </xdr:pic>
    <xdr:clientData/>
  </xdr:twoCellAnchor>
  <xdr:twoCellAnchor editAs="oneCell">
    <xdr:from>
      <xdr:col>0</xdr:col>
      <xdr:colOff>0</xdr:colOff>
      <xdr:row>51</xdr:row>
      <xdr:rowOff>114300</xdr:rowOff>
    </xdr:from>
    <xdr:to>
      <xdr:col>2</xdr:col>
      <xdr:colOff>1019175</xdr:colOff>
      <xdr:row>66</xdr:row>
      <xdr:rowOff>95250</xdr:rowOff>
    </xdr:to>
    <xdr:pic>
      <xdr:nvPicPr>
        <xdr:cNvPr id="25" name="Picture 6">
          <a:extLst>
            <a:ext uri="{FF2B5EF4-FFF2-40B4-BE49-F238E27FC236}">
              <a16:creationId xmlns:a16="http://schemas.microsoft.com/office/drawing/2014/main" id="{D1C6444E-EFAA-E7A7-4ECC-005123CE6F94}"/>
            </a:ext>
            <a:ext uri="{147F2762-F138-4A5C-976F-8EAC2B608ADB}">
              <a16:predDERef xmlns:a16="http://schemas.microsoft.com/office/drawing/2014/main" pred="{7C8A66EB-E19F-73F2-4BBA-02FA1D67D231}"/>
            </a:ext>
          </a:extLst>
        </xdr:cNvPr>
        <xdr:cNvPicPr>
          <a:picLocks noChangeAspect="1"/>
        </xdr:cNvPicPr>
      </xdr:nvPicPr>
      <xdr:blipFill>
        <a:blip xmlns:r="http://schemas.openxmlformats.org/officeDocument/2006/relationships" r:embed="rId5"/>
        <a:stretch>
          <a:fillRect/>
        </a:stretch>
      </xdr:blipFill>
      <xdr:spPr>
        <a:xfrm>
          <a:off x="0" y="9829800"/>
          <a:ext cx="3400425" cy="2838450"/>
        </a:xfrm>
        <a:prstGeom prst="rect">
          <a:avLst/>
        </a:prstGeom>
      </xdr:spPr>
    </xdr:pic>
    <xdr:clientData/>
  </xdr:twoCellAnchor>
  <xdr:twoCellAnchor editAs="oneCell">
    <xdr:from>
      <xdr:col>0</xdr:col>
      <xdr:colOff>28575</xdr:colOff>
      <xdr:row>37</xdr:row>
      <xdr:rowOff>66675</xdr:rowOff>
    </xdr:from>
    <xdr:to>
      <xdr:col>2</xdr:col>
      <xdr:colOff>942975</xdr:colOff>
      <xdr:row>50</xdr:row>
      <xdr:rowOff>142875</xdr:rowOff>
    </xdr:to>
    <xdr:pic>
      <xdr:nvPicPr>
        <xdr:cNvPr id="30" name="Picture 7">
          <a:extLst>
            <a:ext uri="{FF2B5EF4-FFF2-40B4-BE49-F238E27FC236}">
              <a16:creationId xmlns:a16="http://schemas.microsoft.com/office/drawing/2014/main" id="{C33BB5FE-F738-60B2-5139-0552793955C3}"/>
            </a:ext>
            <a:ext uri="{147F2762-F138-4A5C-976F-8EAC2B608ADB}">
              <a16:predDERef xmlns:a16="http://schemas.microsoft.com/office/drawing/2014/main" pred="{D1C6444E-EFAA-E7A7-4ECC-005123CE6F94}"/>
            </a:ext>
          </a:extLst>
        </xdr:cNvPr>
        <xdr:cNvPicPr>
          <a:picLocks noChangeAspect="1"/>
        </xdr:cNvPicPr>
      </xdr:nvPicPr>
      <xdr:blipFill>
        <a:blip xmlns:r="http://schemas.openxmlformats.org/officeDocument/2006/relationships" r:embed="rId6"/>
        <a:stretch>
          <a:fillRect/>
        </a:stretch>
      </xdr:blipFill>
      <xdr:spPr>
        <a:xfrm>
          <a:off x="28575" y="7115175"/>
          <a:ext cx="3295650" cy="2552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9</xdr:row>
      <xdr:rowOff>57149</xdr:rowOff>
    </xdr:from>
    <xdr:to>
      <xdr:col>5</xdr:col>
      <xdr:colOff>180975</xdr:colOff>
      <xdr:row>28</xdr:row>
      <xdr:rowOff>171450</xdr:rowOff>
    </xdr:to>
    <xdr:graphicFrame macro="">
      <xdr:nvGraphicFramePr>
        <xdr:cNvPr id="2" name="Chart 1">
          <a:extLst>
            <a:ext uri="{FF2B5EF4-FFF2-40B4-BE49-F238E27FC236}">
              <a16:creationId xmlns:a16="http://schemas.microsoft.com/office/drawing/2014/main" id="{84916F5D-00BC-4B84-8162-37751D0EAA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343527</xdr:colOff>
      <xdr:row>1</xdr:row>
      <xdr:rowOff>713851</xdr:rowOff>
    </xdr:from>
    <xdr:to>
      <xdr:col>30</xdr:col>
      <xdr:colOff>508000</xdr:colOff>
      <xdr:row>30</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45DB4D0-12CB-494E-88D3-53E5CD8D03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882227" y="904351"/>
              <a:ext cx="10019673" cy="6474349"/>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1809750</xdr:colOff>
      <xdr:row>1</xdr:row>
      <xdr:rowOff>57150</xdr:rowOff>
    </xdr:from>
    <xdr:to>
      <xdr:col>11</xdr:col>
      <xdr:colOff>523874</xdr:colOff>
      <xdr:row>20</xdr:row>
      <xdr:rowOff>95250</xdr:rowOff>
    </xdr:to>
    <xdr:graphicFrame macro="">
      <xdr:nvGraphicFramePr>
        <xdr:cNvPr id="2" name="Chart 1">
          <a:extLst>
            <a:ext uri="{FF2B5EF4-FFF2-40B4-BE49-F238E27FC236}">
              <a16:creationId xmlns:a16="http://schemas.microsoft.com/office/drawing/2014/main" id="{3096DE02-5012-4960-B923-429799BC2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UHIU, Peter" refreshedDate="45205.487115856478" createdVersion="6" refreshedVersion="8" minRefreshableVersion="3" recordCount="1552" xr:uid="{BA1326E2-2512-42E2-845D-0776125903EF}">
  <cacheSource type="worksheet">
    <worksheetSource name="Priority_programs"/>
  </cacheSource>
  <cacheFields count="4">
    <cacheField name="Donor" numFmtId="0">
      <sharedItems count="30">
        <s v="Australia"/>
        <s v="Austria"/>
        <s v="Belgium"/>
        <s v="Canada"/>
        <s v="Czech Republic"/>
        <s v="Denmark"/>
        <s v="Finland"/>
        <s v="France"/>
        <s v="Germany"/>
        <s v="Greece"/>
        <s v="Hungary"/>
        <s v="Iceland"/>
        <s v="Ireland"/>
        <s v="Italy"/>
        <s v="Japan"/>
        <s v="Korea"/>
        <s v="Luxembourg"/>
        <s v="Netherlands"/>
        <s v="New Zealand"/>
        <s v="Norway"/>
        <s v="Official Donors, Total"/>
        <s v="Poland"/>
        <s v="Portugal"/>
        <s v="Slovak Republic"/>
        <s v="Slovenia"/>
        <s v="Spain"/>
        <s v="Sweden"/>
        <s v="Switzerland"/>
        <s v="United Kingdom"/>
        <s v="United States"/>
      </sharedItems>
    </cacheField>
    <cacheField name="Year" numFmtId="0">
      <sharedItems containsSemiMixedTypes="0" containsString="0" containsNumber="1" containsInteger="1" minValue="2002" maxValue="2022" count="21">
        <n v="2002"/>
        <n v="2003"/>
        <n v="2004"/>
        <n v="2005"/>
        <n v="2006"/>
        <n v="2007"/>
        <n v="2008"/>
        <n v="2009"/>
        <n v="2010"/>
        <n v="2011"/>
        <n v="2012"/>
        <n v="2013"/>
        <n v="2014"/>
        <n v="2015"/>
        <n v="2016"/>
        <n v="2017"/>
        <n v="2018"/>
        <n v="2019"/>
        <n v="2020"/>
        <n v="2021"/>
        <n v="2022"/>
      </sharedItems>
    </cacheField>
    <cacheField name="Attribute" numFmtId="0">
      <sharedItems count="4">
        <s v="STD control including HIV/AIDS"/>
        <s v="Total Health&amp;Pop Prog"/>
        <s v="Tuberculosis control"/>
        <s v="Malaria control"/>
      </sharedItems>
    </cacheField>
    <cacheField name="Value" numFmtId="0">
      <sharedItems containsSemiMixedTypes="0" containsString="0" containsNumber="1" minValue="6.6600000000000003E-4" maxValue="36012.00985699999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UHIU, Peter" refreshedDate="45205.487116319448" createdVersion="6" refreshedVersion="8" minRefreshableVersion="3" recordCount="4963" xr:uid="{89159187-0119-47D9-9D6D-2C7D88A2DEAE}">
  <cacheSource type="worksheet">
    <worksheetSource name="TB_ODA_country_level"/>
  </cacheSource>
  <cacheFields count="4">
    <cacheField name="Donor" numFmtId="0">
      <sharedItems count="5">
        <s v="Official Donors, Total"/>
        <s v="Global Fund"/>
        <s v="Other"/>
        <s v="United States"/>
        <s v="United Kingdom"/>
      </sharedItems>
    </cacheField>
    <cacheField name="Recipient" numFmtId="0">
      <sharedItems count="141">
        <s v="Afghanistan"/>
        <s v="Albania"/>
        <s v="Algeria"/>
        <s v="Angola"/>
        <s v="Argentina"/>
        <s v="Armenia"/>
        <s v="Azerbaijan"/>
        <s v="Bangladesh"/>
        <s v="Belarus"/>
        <s v="Belize"/>
        <s v="Benin"/>
        <s v="Bhutan"/>
        <s v="Bolivia"/>
        <s v="Bosnia and Herzegovina"/>
        <s v="Botswana"/>
        <s v="Brazil"/>
        <s v="Burkina Faso"/>
        <s v="Burundi"/>
        <s v="Cabo Verde"/>
        <s v="Cambodia"/>
        <s v="Cameroon"/>
        <s v="Central African Republic"/>
        <s v="Chad"/>
        <s v="China (People's Republic of)"/>
        <s v="Colombia"/>
        <s v="Comoros"/>
        <s v="Congo"/>
        <s v="Costa Rica"/>
        <s v="Cuba"/>
        <s v="Côte d'Ivoire"/>
        <s v="Democratic People's Republic of Korea"/>
        <s v="Democratic Republic of the Congo"/>
        <s v="Developing Countries, Total"/>
        <s v="Djibouti"/>
        <s v="Dominica"/>
        <s v="Dominican Republic"/>
        <s v="Ecuador"/>
        <s v="Egypt"/>
        <s v="El Salvador"/>
        <s v="Equatorial Guinea"/>
        <s v="Eritrea"/>
        <s v="Eswatini"/>
        <s v="Ethiopia"/>
        <s v="Fiji"/>
        <s v="Gabon"/>
        <s v="Gambia"/>
        <s v="Georgia"/>
        <s v="Ghana"/>
        <s v="Grenada"/>
        <s v="Guatemala"/>
        <s v="Guinea"/>
        <s v="Guinea-Bissau"/>
        <s v="Guyana"/>
        <s v="Haiti"/>
        <s v="Honduras"/>
        <s v="India"/>
        <s v="Indonesia"/>
        <s v="Iran"/>
        <s v="Iraq"/>
        <s v="Jamaica"/>
        <s v="Jordan"/>
        <s v="Kazakhstan"/>
        <s v="Kenya"/>
        <s v="Kiribati"/>
        <s v="Kosovo"/>
        <s v="Kyrgyzstan"/>
        <s v="Lao People's Democratic Republic"/>
        <s v="Lebanon"/>
        <s v="Lesotho"/>
        <s v="Liberia"/>
        <s v="Libya"/>
        <s v="Madagascar"/>
        <s v="Malawi"/>
        <s v="Malaysia"/>
        <s v="Maldives"/>
        <s v="Mali"/>
        <s v="Marshall Islands"/>
        <s v="Mauritania"/>
        <s v="Mauritius"/>
        <s v="Mexico"/>
        <s v="Micronesia"/>
        <s v="Moldova"/>
        <s v="Mongolia"/>
        <s v="Montenegro"/>
        <s v="Morocco"/>
        <s v="Mozambique"/>
        <s v="Myanmar"/>
        <s v="Namibia"/>
        <s v="Nepal"/>
        <s v="Nicaragua"/>
        <s v="Niger"/>
        <s v="Nigeria"/>
        <s v="North Macedonia"/>
        <s v="Pakistan"/>
        <s v="Panama"/>
        <s v="Papua New Guinea"/>
        <s v="Paraguay"/>
        <s v="Peru"/>
        <s v="Philippines"/>
        <s v="Rwanda"/>
        <s v="Saint Lucia"/>
        <s v="Saint Vincent and the Grenadines"/>
        <s v="Samoa"/>
        <s v="Sao Tome and Principe"/>
        <s v="Senegal"/>
        <s v="Serbia"/>
        <s v="Sierra Leone"/>
        <s v="Solomon Islands"/>
        <s v="Somalia"/>
        <s v="South Africa"/>
        <s v="South Sudan"/>
        <s v="Sri Lanka"/>
        <s v="Sudan"/>
        <s v="Suriname"/>
        <s v="Syrian Arab Republic"/>
        <s v="Tajikistan"/>
        <s v="Tanzania"/>
        <s v="Thailand"/>
        <s v="Timor-Leste"/>
        <s v="Togo"/>
        <s v="Tonga"/>
        <s v="Tunisia"/>
        <s v="Turkmenistan"/>
        <s v="Tuvalu"/>
        <s v="Türkiye"/>
        <s v="Uganda"/>
        <s v="Ukraine"/>
        <s v="Uzbekistan"/>
        <s v="Vanuatu"/>
        <s v="Viet Nam"/>
        <s v="WB-L"/>
        <s v="WB-LM"/>
        <s v="WB-UM"/>
        <s v="West Bank and Gaza Strip"/>
        <s v="Yemen"/>
        <s v="Zambia"/>
        <s v="Zimbabwe"/>
        <s v="Turkey" u="1"/>
        <s v="WorldBank Low income countries" u="1"/>
        <s v="WorldBank Lower-middle income countries" u="1"/>
        <s v="WorldBank Upper-middle income countries" u="1"/>
      </sharedItems>
    </cacheField>
    <cacheField name="Year" numFmtId="0">
      <sharedItems containsSemiMixedTypes="0" containsString="0" containsNumber="1" containsInteger="1" minValue="2007" maxValue="2021" count="15">
        <n v="2007"/>
        <n v="2008"/>
        <n v="2009"/>
        <n v="2010"/>
        <n v="2011"/>
        <n v="2012"/>
        <n v="2013"/>
        <n v="2014"/>
        <n v="2015"/>
        <n v="2016"/>
        <n v="2017"/>
        <n v="2018"/>
        <n v="2019"/>
        <n v="2020"/>
        <n v="2021"/>
      </sharedItems>
    </cacheField>
    <cacheField name="Value" numFmtId="0">
      <sharedItems containsSemiMixedTypes="0" containsString="0" containsNumber="1" minValue="-0.65599600000000002" maxValue="1188.439390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2">
  <r>
    <x v="0"/>
    <x v="0"/>
    <x v="0"/>
    <n v="23.430717999999999"/>
  </r>
  <r>
    <x v="0"/>
    <x v="0"/>
    <x v="1"/>
    <n v="191.549813"/>
  </r>
  <r>
    <x v="0"/>
    <x v="1"/>
    <x v="0"/>
    <n v="29.141114999999999"/>
  </r>
  <r>
    <x v="0"/>
    <x v="1"/>
    <x v="1"/>
    <n v="186.680091"/>
  </r>
  <r>
    <x v="0"/>
    <x v="2"/>
    <x v="0"/>
    <n v="35.557383999999999"/>
  </r>
  <r>
    <x v="0"/>
    <x v="2"/>
    <x v="1"/>
    <n v="175.57357300000001"/>
  </r>
  <r>
    <x v="0"/>
    <x v="3"/>
    <x v="0"/>
    <n v="46.708595000000003"/>
  </r>
  <r>
    <x v="0"/>
    <x v="3"/>
    <x v="1"/>
    <n v="182.199321"/>
  </r>
  <r>
    <x v="0"/>
    <x v="4"/>
    <x v="2"/>
    <n v="1.2739119999999999"/>
  </r>
  <r>
    <x v="0"/>
    <x v="4"/>
    <x v="0"/>
    <n v="57.398176999999997"/>
  </r>
  <r>
    <x v="0"/>
    <x v="4"/>
    <x v="1"/>
    <n v="260.40342899999996"/>
  </r>
  <r>
    <x v="0"/>
    <x v="5"/>
    <x v="3"/>
    <n v="0.23772299999999999"/>
  </r>
  <r>
    <x v="0"/>
    <x v="5"/>
    <x v="2"/>
    <n v="0.93243799999999999"/>
  </r>
  <r>
    <x v="0"/>
    <x v="5"/>
    <x v="0"/>
    <n v="50.887616999999999"/>
  </r>
  <r>
    <x v="0"/>
    <x v="5"/>
    <x v="1"/>
    <n v="226.67177000000001"/>
  </r>
  <r>
    <x v="0"/>
    <x v="6"/>
    <x v="3"/>
    <n v="6.9731360000000002"/>
  </r>
  <r>
    <x v="0"/>
    <x v="6"/>
    <x v="0"/>
    <n v="62.425987999999997"/>
  </r>
  <r>
    <x v="0"/>
    <x v="6"/>
    <x v="1"/>
    <n v="246.71786500000002"/>
  </r>
  <r>
    <x v="0"/>
    <x v="7"/>
    <x v="3"/>
    <n v="4.9182189999999997"/>
  </r>
  <r>
    <x v="0"/>
    <x v="7"/>
    <x v="0"/>
    <n v="57.362642999999998"/>
  </r>
  <r>
    <x v="0"/>
    <x v="7"/>
    <x v="1"/>
    <n v="282.37639200000001"/>
  </r>
  <r>
    <x v="0"/>
    <x v="8"/>
    <x v="3"/>
    <n v="6.5926150000000003"/>
  </r>
  <r>
    <x v="0"/>
    <x v="8"/>
    <x v="2"/>
    <n v="0.26792700000000003"/>
  </r>
  <r>
    <x v="0"/>
    <x v="8"/>
    <x v="0"/>
    <n v="65.025754000000006"/>
  </r>
  <r>
    <x v="0"/>
    <x v="8"/>
    <x v="1"/>
    <n v="336.40631000000002"/>
  </r>
  <r>
    <x v="0"/>
    <x v="9"/>
    <x v="3"/>
    <n v="2.5583390000000001"/>
  </r>
  <r>
    <x v="0"/>
    <x v="9"/>
    <x v="2"/>
    <n v="0.28859400000000002"/>
  </r>
  <r>
    <x v="0"/>
    <x v="9"/>
    <x v="0"/>
    <n v="74.774743000000001"/>
  </r>
  <r>
    <x v="0"/>
    <x v="9"/>
    <x v="1"/>
    <n v="406.83574899999996"/>
  </r>
  <r>
    <x v="0"/>
    <x v="10"/>
    <x v="3"/>
    <n v="9.4860760000000006"/>
  </r>
  <r>
    <x v="0"/>
    <x v="10"/>
    <x v="2"/>
    <n v="1.1560809999999999"/>
  </r>
  <r>
    <x v="0"/>
    <x v="10"/>
    <x v="0"/>
    <n v="93.291803999999999"/>
  </r>
  <r>
    <x v="0"/>
    <x v="10"/>
    <x v="1"/>
    <n v="452.88343199999997"/>
  </r>
  <r>
    <x v="0"/>
    <x v="11"/>
    <x v="3"/>
    <n v="4.6611950000000002"/>
  </r>
  <r>
    <x v="0"/>
    <x v="11"/>
    <x v="2"/>
    <n v="0.55849099999999996"/>
  </r>
  <r>
    <x v="0"/>
    <x v="11"/>
    <x v="0"/>
    <n v="79.023195999999999"/>
  </r>
  <r>
    <x v="0"/>
    <x v="11"/>
    <x v="1"/>
    <n v="337.86165900000003"/>
  </r>
  <r>
    <x v="0"/>
    <x v="12"/>
    <x v="3"/>
    <n v="18.449324000000001"/>
  </r>
  <r>
    <x v="0"/>
    <x v="12"/>
    <x v="0"/>
    <n v="94.717500999999999"/>
  </r>
  <r>
    <x v="0"/>
    <x v="12"/>
    <x v="1"/>
    <n v="331.76626699999997"/>
  </r>
  <r>
    <x v="0"/>
    <x v="13"/>
    <x v="3"/>
    <n v="2.1496590000000002"/>
  </r>
  <r>
    <x v="0"/>
    <x v="13"/>
    <x v="2"/>
    <n v="0.54181500000000005"/>
  </r>
  <r>
    <x v="0"/>
    <x v="13"/>
    <x v="0"/>
    <n v="60.388247999999997"/>
  </r>
  <r>
    <x v="0"/>
    <x v="13"/>
    <x v="1"/>
    <n v="296.852037"/>
  </r>
  <r>
    <x v="0"/>
    <x v="14"/>
    <x v="3"/>
    <n v="1.7580169999999999"/>
  </r>
  <r>
    <x v="0"/>
    <x v="14"/>
    <x v="2"/>
    <n v="0.36446899999999999"/>
  </r>
  <r>
    <x v="0"/>
    <x v="14"/>
    <x v="0"/>
    <n v="48.463431"/>
  </r>
  <r>
    <x v="0"/>
    <x v="14"/>
    <x v="1"/>
    <n v="208.817384"/>
  </r>
  <r>
    <x v="0"/>
    <x v="15"/>
    <x v="3"/>
    <n v="10.478069"/>
  </r>
  <r>
    <x v="0"/>
    <x v="15"/>
    <x v="2"/>
    <n v="7.0419280000000004"/>
  </r>
  <r>
    <x v="0"/>
    <x v="15"/>
    <x v="0"/>
    <n v="15.406794"/>
  </r>
  <r>
    <x v="0"/>
    <x v="15"/>
    <x v="1"/>
    <n v="208.965508"/>
  </r>
  <r>
    <x v="0"/>
    <x v="16"/>
    <x v="3"/>
    <n v="28.234781999999999"/>
  </r>
  <r>
    <x v="0"/>
    <x v="16"/>
    <x v="2"/>
    <n v="26.066058999999999"/>
  </r>
  <r>
    <x v="0"/>
    <x v="16"/>
    <x v="0"/>
    <n v="34.435155000000002"/>
  </r>
  <r>
    <x v="0"/>
    <x v="16"/>
    <x v="1"/>
    <n v="329.063198"/>
  </r>
  <r>
    <x v="0"/>
    <x v="17"/>
    <x v="3"/>
    <n v="16.863268000000001"/>
  </r>
  <r>
    <x v="0"/>
    <x v="17"/>
    <x v="2"/>
    <n v="20.043944"/>
  </r>
  <r>
    <x v="0"/>
    <x v="17"/>
    <x v="0"/>
    <n v="7.2508759999999999"/>
  </r>
  <r>
    <x v="0"/>
    <x v="17"/>
    <x v="1"/>
    <n v="244.59631999999999"/>
  </r>
  <r>
    <x v="0"/>
    <x v="18"/>
    <x v="3"/>
    <n v="13.676078"/>
  </r>
  <r>
    <x v="0"/>
    <x v="18"/>
    <x v="2"/>
    <n v="12.944642"/>
  </r>
  <r>
    <x v="0"/>
    <x v="18"/>
    <x v="0"/>
    <n v="4.0141289999999996"/>
  </r>
  <r>
    <x v="0"/>
    <x v="18"/>
    <x v="1"/>
    <n v="420.54212000000001"/>
  </r>
  <r>
    <x v="0"/>
    <x v="19"/>
    <x v="3"/>
    <n v="33.765844000000001"/>
  </r>
  <r>
    <x v="0"/>
    <x v="19"/>
    <x v="2"/>
    <n v="28.708748"/>
  </r>
  <r>
    <x v="0"/>
    <x v="19"/>
    <x v="0"/>
    <n v="38.152951000000002"/>
  </r>
  <r>
    <x v="0"/>
    <x v="19"/>
    <x v="1"/>
    <n v="768.81650100000002"/>
  </r>
  <r>
    <x v="1"/>
    <x v="0"/>
    <x v="0"/>
    <n v="7.6786999999999994E-2"/>
  </r>
  <r>
    <x v="1"/>
    <x v="0"/>
    <x v="1"/>
    <n v="9.3779730000000008"/>
  </r>
  <r>
    <x v="1"/>
    <x v="1"/>
    <x v="0"/>
    <n v="0.14674000000000001"/>
  </r>
  <r>
    <x v="1"/>
    <x v="1"/>
    <x v="1"/>
    <n v="9.0788270000000004"/>
  </r>
  <r>
    <x v="1"/>
    <x v="2"/>
    <x v="0"/>
    <n v="1.2024550000000001"/>
  </r>
  <r>
    <x v="1"/>
    <x v="2"/>
    <x v="1"/>
    <n v="10.367376999999999"/>
  </r>
  <r>
    <x v="1"/>
    <x v="3"/>
    <x v="0"/>
    <n v="0.52723799999999998"/>
  </r>
  <r>
    <x v="1"/>
    <x v="3"/>
    <x v="1"/>
    <n v="10.190064999999999"/>
  </r>
  <r>
    <x v="1"/>
    <x v="4"/>
    <x v="0"/>
    <n v="3.2637360000000002"/>
  </r>
  <r>
    <x v="1"/>
    <x v="4"/>
    <x v="1"/>
    <n v="17.225946999999998"/>
  </r>
  <r>
    <x v="1"/>
    <x v="5"/>
    <x v="3"/>
    <n v="0.19143099999999999"/>
  </r>
  <r>
    <x v="1"/>
    <x v="5"/>
    <x v="2"/>
    <n v="0.136796"/>
  </r>
  <r>
    <x v="1"/>
    <x v="5"/>
    <x v="0"/>
    <n v="2.4471850000000002"/>
  </r>
  <r>
    <x v="1"/>
    <x v="5"/>
    <x v="1"/>
    <n v="15.514123999999999"/>
  </r>
  <r>
    <x v="1"/>
    <x v="6"/>
    <x v="3"/>
    <n v="0.22092999999999999"/>
  </r>
  <r>
    <x v="1"/>
    <x v="6"/>
    <x v="2"/>
    <n v="9.1246999999999995E-2"/>
  </r>
  <r>
    <x v="1"/>
    <x v="6"/>
    <x v="0"/>
    <n v="2.9326620000000001"/>
  </r>
  <r>
    <x v="1"/>
    <x v="6"/>
    <x v="1"/>
    <n v="14.483262999999999"/>
  </r>
  <r>
    <x v="1"/>
    <x v="7"/>
    <x v="3"/>
    <n v="0.310089"/>
  </r>
  <r>
    <x v="1"/>
    <x v="7"/>
    <x v="0"/>
    <n v="2.4333930000000001"/>
  </r>
  <r>
    <x v="1"/>
    <x v="7"/>
    <x v="1"/>
    <n v="12.423909"/>
  </r>
  <r>
    <x v="1"/>
    <x v="8"/>
    <x v="3"/>
    <n v="8.0073000000000005E-2"/>
  </r>
  <r>
    <x v="1"/>
    <x v="8"/>
    <x v="0"/>
    <n v="1.4574640000000001"/>
  </r>
  <r>
    <x v="1"/>
    <x v="8"/>
    <x v="1"/>
    <n v="10.817412000000001"/>
  </r>
  <r>
    <x v="1"/>
    <x v="9"/>
    <x v="3"/>
    <n v="9.5370999999999997E-2"/>
  </r>
  <r>
    <x v="1"/>
    <x v="9"/>
    <x v="0"/>
    <n v="0.23180799999999999"/>
  </r>
  <r>
    <x v="1"/>
    <x v="9"/>
    <x v="1"/>
    <n v="15.337413"/>
  </r>
  <r>
    <x v="1"/>
    <x v="10"/>
    <x v="0"/>
    <n v="9.4874E-2"/>
  </r>
  <r>
    <x v="1"/>
    <x v="10"/>
    <x v="1"/>
    <n v="11.155290000000001"/>
  </r>
  <r>
    <x v="1"/>
    <x v="11"/>
    <x v="0"/>
    <n v="9.6116999999999994E-2"/>
  </r>
  <r>
    <x v="1"/>
    <x v="11"/>
    <x v="1"/>
    <n v="9.2318870000000004"/>
  </r>
  <r>
    <x v="1"/>
    <x v="12"/>
    <x v="3"/>
    <n v="0.18818599999999999"/>
  </r>
  <r>
    <x v="1"/>
    <x v="12"/>
    <x v="2"/>
    <n v="1.2097999999999999E-2"/>
  </r>
  <r>
    <x v="1"/>
    <x v="12"/>
    <x v="0"/>
    <n v="8.4683999999999995E-2"/>
  </r>
  <r>
    <x v="1"/>
    <x v="12"/>
    <x v="1"/>
    <n v="16.057538999999998"/>
  </r>
  <r>
    <x v="1"/>
    <x v="13"/>
    <x v="3"/>
    <n v="0.73989099999999997"/>
  </r>
  <r>
    <x v="1"/>
    <x v="13"/>
    <x v="2"/>
    <n v="1.1828999999999999E-2"/>
  </r>
  <r>
    <x v="1"/>
    <x v="13"/>
    <x v="0"/>
    <n v="0.14734800000000001"/>
  </r>
  <r>
    <x v="1"/>
    <x v="13"/>
    <x v="1"/>
    <n v="7.687068"/>
  </r>
  <r>
    <x v="1"/>
    <x v="14"/>
    <x v="3"/>
    <n v="0.41795599999999999"/>
  </r>
  <r>
    <x v="1"/>
    <x v="14"/>
    <x v="0"/>
    <n v="0.14389299999999999"/>
  </r>
  <r>
    <x v="1"/>
    <x v="14"/>
    <x v="1"/>
    <n v="13.870706"/>
  </r>
  <r>
    <x v="1"/>
    <x v="15"/>
    <x v="3"/>
    <n v="0.25504199999999999"/>
  </r>
  <r>
    <x v="1"/>
    <x v="15"/>
    <x v="0"/>
    <n v="9.9963999999999997E-2"/>
  </r>
  <r>
    <x v="1"/>
    <x v="15"/>
    <x v="1"/>
    <n v="7.7382770000000001"/>
  </r>
  <r>
    <x v="1"/>
    <x v="16"/>
    <x v="3"/>
    <n v="1.6923000000000001E-2"/>
  </r>
  <r>
    <x v="1"/>
    <x v="16"/>
    <x v="0"/>
    <n v="8.4098000000000006E-2"/>
  </r>
  <r>
    <x v="1"/>
    <x v="16"/>
    <x v="1"/>
    <n v="7.3066370000000003"/>
  </r>
  <r>
    <x v="1"/>
    <x v="17"/>
    <x v="2"/>
    <n v="2.4726000000000001E-2"/>
  </r>
  <r>
    <x v="1"/>
    <x v="17"/>
    <x v="0"/>
    <n v="4.3270999999999997E-2"/>
  </r>
  <r>
    <x v="1"/>
    <x v="17"/>
    <x v="1"/>
    <n v="9.0780369999999984"/>
  </r>
  <r>
    <x v="1"/>
    <x v="18"/>
    <x v="2"/>
    <n v="2.4111E-2"/>
  </r>
  <r>
    <x v="1"/>
    <x v="18"/>
    <x v="0"/>
    <n v="6.2868999999999994E-2"/>
  </r>
  <r>
    <x v="1"/>
    <x v="18"/>
    <x v="1"/>
    <n v="8.0337429999999994"/>
  </r>
  <r>
    <x v="1"/>
    <x v="19"/>
    <x v="2"/>
    <n v="0.11826"/>
  </r>
  <r>
    <x v="1"/>
    <x v="19"/>
    <x v="0"/>
    <n v="7.5611999999999999E-2"/>
  </r>
  <r>
    <x v="1"/>
    <x v="19"/>
    <x v="1"/>
    <n v="46.692557000000001"/>
  </r>
  <r>
    <x v="1"/>
    <x v="20"/>
    <x v="2"/>
    <n v="6.8012000000000003E-2"/>
  </r>
  <r>
    <x v="1"/>
    <x v="20"/>
    <x v="0"/>
    <n v="5.1008999999999999E-2"/>
  </r>
  <r>
    <x v="1"/>
    <x v="20"/>
    <x v="1"/>
    <n v="47.638554999999997"/>
  </r>
  <r>
    <x v="2"/>
    <x v="0"/>
    <x v="0"/>
    <n v="20.596544999999999"/>
  </r>
  <r>
    <x v="2"/>
    <x v="0"/>
    <x v="1"/>
    <n v="123.94582"/>
  </r>
  <r>
    <x v="2"/>
    <x v="1"/>
    <x v="0"/>
    <n v="18.953232"/>
  </r>
  <r>
    <x v="2"/>
    <x v="1"/>
    <x v="1"/>
    <n v="121.96325"/>
  </r>
  <r>
    <x v="2"/>
    <x v="2"/>
    <x v="0"/>
    <n v="20.953661"/>
  </r>
  <r>
    <x v="2"/>
    <x v="2"/>
    <x v="1"/>
    <n v="103.20580600000001"/>
  </r>
  <r>
    <x v="2"/>
    <x v="3"/>
    <x v="0"/>
    <n v="18.544159000000001"/>
  </r>
  <r>
    <x v="2"/>
    <x v="3"/>
    <x v="1"/>
    <n v="117.91015100000001"/>
  </r>
  <r>
    <x v="2"/>
    <x v="4"/>
    <x v="0"/>
    <n v="23.434443000000002"/>
  </r>
  <r>
    <x v="2"/>
    <x v="4"/>
    <x v="1"/>
    <n v="142.382713"/>
  </r>
  <r>
    <x v="2"/>
    <x v="5"/>
    <x v="3"/>
    <n v="2.7887620000000002"/>
  </r>
  <r>
    <x v="2"/>
    <x v="5"/>
    <x v="2"/>
    <n v="3.197749"/>
  </r>
  <r>
    <x v="2"/>
    <x v="5"/>
    <x v="0"/>
    <n v="28.589962"/>
  </r>
  <r>
    <x v="2"/>
    <x v="5"/>
    <x v="1"/>
    <n v="159.26666999999998"/>
  </r>
  <r>
    <x v="2"/>
    <x v="6"/>
    <x v="3"/>
    <n v="1.04654"/>
  </r>
  <r>
    <x v="2"/>
    <x v="6"/>
    <x v="2"/>
    <n v="2.153492"/>
  </r>
  <r>
    <x v="2"/>
    <x v="6"/>
    <x v="0"/>
    <n v="10.906691"/>
  </r>
  <r>
    <x v="2"/>
    <x v="6"/>
    <x v="1"/>
    <n v="150.611042"/>
  </r>
  <r>
    <x v="2"/>
    <x v="7"/>
    <x v="3"/>
    <n v="1.7318480000000001"/>
  </r>
  <r>
    <x v="2"/>
    <x v="7"/>
    <x v="2"/>
    <n v="5.93682"/>
  </r>
  <r>
    <x v="2"/>
    <x v="7"/>
    <x v="0"/>
    <n v="17.166416999999999"/>
  </r>
  <r>
    <x v="2"/>
    <x v="7"/>
    <x v="1"/>
    <n v="163.270318"/>
  </r>
  <r>
    <x v="2"/>
    <x v="8"/>
    <x v="3"/>
    <n v="0.67533799999999999"/>
  </r>
  <r>
    <x v="2"/>
    <x v="8"/>
    <x v="2"/>
    <n v="4.4948240000000004"/>
  </r>
  <r>
    <x v="2"/>
    <x v="8"/>
    <x v="0"/>
    <n v="11.472175999999999"/>
  </r>
  <r>
    <x v="2"/>
    <x v="8"/>
    <x v="1"/>
    <n v="174.747773"/>
  </r>
  <r>
    <x v="2"/>
    <x v="9"/>
    <x v="3"/>
    <n v="7.3550000000000004E-2"/>
  </r>
  <r>
    <x v="2"/>
    <x v="9"/>
    <x v="2"/>
    <n v="13.763247"/>
  </r>
  <r>
    <x v="2"/>
    <x v="9"/>
    <x v="0"/>
    <n v="7.6428459999999996"/>
  </r>
  <r>
    <x v="2"/>
    <x v="9"/>
    <x v="1"/>
    <n v="170.989577"/>
  </r>
  <r>
    <x v="2"/>
    <x v="10"/>
    <x v="2"/>
    <n v="13.244524999999999"/>
  </r>
  <r>
    <x v="2"/>
    <x v="10"/>
    <x v="0"/>
    <n v="6.0281700000000003"/>
  </r>
  <r>
    <x v="2"/>
    <x v="10"/>
    <x v="1"/>
    <n v="163.71424499999998"/>
  </r>
  <r>
    <x v="2"/>
    <x v="11"/>
    <x v="3"/>
    <n v="0.14199999999999999"/>
  </r>
  <r>
    <x v="2"/>
    <x v="11"/>
    <x v="2"/>
    <n v="12.752838000000001"/>
  </r>
  <r>
    <x v="2"/>
    <x v="11"/>
    <x v="0"/>
    <n v="6.3207250000000004"/>
  </r>
  <r>
    <x v="2"/>
    <x v="11"/>
    <x v="1"/>
    <n v="168.99096500000002"/>
  </r>
  <r>
    <x v="2"/>
    <x v="12"/>
    <x v="3"/>
    <n v="0.38029800000000002"/>
  </r>
  <r>
    <x v="2"/>
    <x v="12"/>
    <x v="2"/>
    <n v="11.663672999999999"/>
  </r>
  <r>
    <x v="2"/>
    <x v="12"/>
    <x v="0"/>
    <n v="3.07118"/>
  </r>
  <r>
    <x v="2"/>
    <x v="12"/>
    <x v="1"/>
    <n v="175.43153700000002"/>
  </r>
  <r>
    <x v="2"/>
    <x v="13"/>
    <x v="3"/>
    <n v="0.32111699999999999"/>
  </r>
  <r>
    <x v="2"/>
    <x v="13"/>
    <x v="2"/>
    <n v="11.655281"/>
  </r>
  <r>
    <x v="2"/>
    <x v="13"/>
    <x v="0"/>
    <n v="3.1438860000000002"/>
  </r>
  <r>
    <x v="2"/>
    <x v="13"/>
    <x v="1"/>
    <n v="151.92783500000002"/>
  </r>
  <r>
    <x v="2"/>
    <x v="14"/>
    <x v="3"/>
    <n v="0.37596200000000002"/>
  </r>
  <r>
    <x v="2"/>
    <x v="14"/>
    <x v="2"/>
    <n v="13.590036"/>
  </r>
  <r>
    <x v="2"/>
    <x v="14"/>
    <x v="0"/>
    <n v="2.3365550000000002"/>
  </r>
  <r>
    <x v="2"/>
    <x v="14"/>
    <x v="1"/>
    <n v="143.601428"/>
  </r>
  <r>
    <x v="2"/>
    <x v="15"/>
    <x v="3"/>
    <n v="0.36512499999999998"/>
  </r>
  <r>
    <x v="2"/>
    <x v="15"/>
    <x v="2"/>
    <n v="6.4178680000000004"/>
  </r>
  <r>
    <x v="2"/>
    <x v="15"/>
    <x v="0"/>
    <n v="1.937092"/>
  </r>
  <r>
    <x v="2"/>
    <x v="15"/>
    <x v="1"/>
    <n v="145.07213400000001"/>
  </r>
  <r>
    <x v="2"/>
    <x v="16"/>
    <x v="2"/>
    <n v="5.6977080000000004"/>
  </r>
  <r>
    <x v="2"/>
    <x v="16"/>
    <x v="0"/>
    <n v="2.2970410000000001"/>
  </r>
  <r>
    <x v="2"/>
    <x v="16"/>
    <x v="1"/>
    <n v="127.78358499999999"/>
  </r>
  <r>
    <x v="2"/>
    <x v="17"/>
    <x v="2"/>
    <n v="6.1081519999999996"/>
  </r>
  <r>
    <x v="2"/>
    <x v="17"/>
    <x v="0"/>
    <n v="0.80622300000000002"/>
  </r>
  <r>
    <x v="2"/>
    <x v="17"/>
    <x v="1"/>
    <n v="126.22605300000001"/>
  </r>
  <r>
    <x v="2"/>
    <x v="18"/>
    <x v="2"/>
    <n v="6.5531249999999996"/>
  </r>
  <r>
    <x v="2"/>
    <x v="18"/>
    <x v="0"/>
    <n v="4.1208660000000004"/>
  </r>
  <r>
    <x v="2"/>
    <x v="18"/>
    <x v="1"/>
    <n v="131.306331"/>
  </r>
  <r>
    <x v="2"/>
    <x v="19"/>
    <x v="2"/>
    <n v="6.1884040000000002"/>
  </r>
  <r>
    <x v="2"/>
    <x v="19"/>
    <x v="0"/>
    <n v="1.575793"/>
  </r>
  <r>
    <x v="2"/>
    <x v="19"/>
    <x v="1"/>
    <n v="162.111513"/>
  </r>
  <r>
    <x v="3"/>
    <x v="0"/>
    <x v="0"/>
    <n v="31.224968000000001"/>
  </r>
  <r>
    <x v="3"/>
    <x v="0"/>
    <x v="1"/>
    <n v="126.483406"/>
  </r>
  <r>
    <x v="3"/>
    <x v="1"/>
    <x v="0"/>
    <n v="42.371023000000001"/>
  </r>
  <r>
    <x v="3"/>
    <x v="1"/>
    <x v="1"/>
    <n v="169.737053"/>
  </r>
  <r>
    <x v="3"/>
    <x v="2"/>
    <x v="0"/>
    <n v="108.70428800000001"/>
  </r>
  <r>
    <x v="3"/>
    <x v="2"/>
    <x v="1"/>
    <n v="252.70552900000001"/>
  </r>
  <r>
    <x v="3"/>
    <x v="3"/>
    <x v="0"/>
    <n v="105.853746"/>
  </r>
  <r>
    <x v="3"/>
    <x v="3"/>
    <x v="1"/>
    <n v="395.36227099999996"/>
  </r>
  <r>
    <x v="3"/>
    <x v="4"/>
    <x v="3"/>
    <n v="9.6550879999999992"/>
  </r>
  <r>
    <x v="3"/>
    <x v="4"/>
    <x v="0"/>
    <n v="66.94408"/>
  </r>
  <r>
    <x v="3"/>
    <x v="4"/>
    <x v="1"/>
    <n v="259.39912600000002"/>
  </r>
  <r>
    <x v="3"/>
    <x v="5"/>
    <x v="3"/>
    <n v="7.3355000000000004E-2"/>
  </r>
  <r>
    <x v="3"/>
    <x v="5"/>
    <x v="2"/>
    <n v="1.402318"/>
  </r>
  <r>
    <x v="3"/>
    <x v="5"/>
    <x v="0"/>
    <n v="88.218754000000004"/>
  </r>
  <r>
    <x v="3"/>
    <x v="5"/>
    <x v="1"/>
    <n v="460.77669399999996"/>
  </r>
  <r>
    <x v="3"/>
    <x v="6"/>
    <x v="3"/>
    <n v="17.155118999999999"/>
  </r>
  <r>
    <x v="3"/>
    <x v="6"/>
    <x v="2"/>
    <n v="9.0146979999999992"/>
  </r>
  <r>
    <x v="3"/>
    <x v="6"/>
    <x v="0"/>
    <n v="47.806683999999997"/>
  </r>
  <r>
    <x v="3"/>
    <x v="6"/>
    <x v="1"/>
    <n v="437.55329899999998"/>
  </r>
  <r>
    <x v="3"/>
    <x v="7"/>
    <x v="3"/>
    <n v="22.891642000000001"/>
  </r>
  <r>
    <x v="3"/>
    <x v="7"/>
    <x v="2"/>
    <n v="24.958556000000002"/>
  </r>
  <r>
    <x v="3"/>
    <x v="7"/>
    <x v="0"/>
    <n v="52.734312000000003"/>
  </r>
  <r>
    <x v="3"/>
    <x v="7"/>
    <x v="1"/>
    <n v="511.78551700000003"/>
  </r>
  <r>
    <x v="3"/>
    <x v="8"/>
    <x v="3"/>
    <n v="20.734112"/>
  </r>
  <r>
    <x v="3"/>
    <x v="8"/>
    <x v="2"/>
    <n v="34.874091"/>
  </r>
  <r>
    <x v="3"/>
    <x v="8"/>
    <x v="0"/>
    <n v="37.773074999999999"/>
  </r>
  <r>
    <x v="3"/>
    <x v="8"/>
    <x v="1"/>
    <n v="439.70481999999998"/>
  </r>
  <r>
    <x v="3"/>
    <x v="9"/>
    <x v="3"/>
    <n v="10.424218"/>
  </r>
  <r>
    <x v="3"/>
    <x v="9"/>
    <x v="2"/>
    <n v="56.599918000000002"/>
  </r>
  <r>
    <x v="3"/>
    <x v="9"/>
    <x v="0"/>
    <n v="41.668954999999997"/>
  </r>
  <r>
    <x v="3"/>
    <x v="9"/>
    <x v="1"/>
    <n v="636.98655299999996"/>
  </r>
  <r>
    <x v="3"/>
    <x v="10"/>
    <x v="3"/>
    <n v="26.854188000000001"/>
  </r>
  <r>
    <x v="3"/>
    <x v="10"/>
    <x v="2"/>
    <n v="26.060307999999999"/>
  </r>
  <r>
    <x v="3"/>
    <x v="10"/>
    <x v="0"/>
    <n v="42.435108"/>
  </r>
  <r>
    <x v="3"/>
    <x v="10"/>
    <x v="1"/>
    <n v="630.07072000000005"/>
  </r>
  <r>
    <x v="3"/>
    <x v="11"/>
    <x v="3"/>
    <n v="25.403676999999998"/>
  </r>
  <r>
    <x v="3"/>
    <x v="11"/>
    <x v="2"/>
    <n v="18.344187999999999"/>
  </r>
  <r>
    <x v="3"/>
    <x v="11"/>
    <x v="0"/>
    <n v="32.992907000000002"/>
  </r>
  <r>
    <x v="3"/>
    <x v="11"/>
    <x v="1"/>
    <n v="740.775173"/>
  </r>
  <r>
    <x v="3"/>
    <x v="12"/>
    <x v="3"/>
    <n v="6.3882729999999999"/>
  </r>
  <r>
    <x v="3"/>
    <x v="12"/>
    <x v="2"/>
    <n v="0.66805000000000003"/>
  </r>
  <r>
    <x v="3"/>
    <x v="12"/>
    <x v="0"/>
    <n v="22.038791"/>
  </r>
  <r>
    <x v="3"/>
    <x v="12"/>
    <x v="1"/>
    <n v="625.78216499999996"/>
  </r>
  <r>
    <x v="3"/>
    <x v="13"/>
    <x v="3"/>
    <n v="4.1511120000000004"/>
  </r>
  <r>
    <x v="3"/>
    <x v="13"/>
    <x v="2"/>
    <n v="2.4417000000000001E-2"/>
  </r>
  <r>
    <x v="3"/>
    <x v="13"/>
    <x v="0"/>
    <n v="11.432665"/>
  </r>
  <r>
    <x v="3"/>
    <x v="13"/>
    <x v="1"/>
    <n v="503.87708799999996"/>
  </r>
  <r>
    <x v="3"/>
    <x v="14"/>
    <x v="3"/>
    <n v="3.696726"/>
  </r>
  <r>
    <x v="3"/>
    <x v="14"/>
    <x v="2"/>
    <n v="12.940258999999999"/>
  </r>
  <r>
    <x v="3"/>
    <x v="14"/>
    <x v="0"/>
    <n v="8.9591279999999998"/>
  </r>
  <r>
    <x v="3"/>
    <x v="14"/>
    <x v="1"/>
    <n v="542.10210500000005"/>
  </r>
  <r>
    <x v="3"/>
    <x v="15"/>
    <x v="3"/>
    <n v="3.3090860000000002"/>
  </r>
  <r>
    <x v="3"/>
    <x v="15"/>
    <x v="2"/>
    <n v="4.32918"/>
  </r>
  <r>
    <x v="3"/>
    <x v="15"/>
    <x v="0"/>
    <n v="6.825914"/>
  </r>
  <r>
    <x v="3"/>
    <x v="15"/>
    <x v="1"/>
    <n v="608.69039999999995"/>
  </r>
  <r>
    <x v="3"/>
    <x v="16"/>
    <x v="3"/>
    <n v="1.672499"/>
  </r>
  <r>
    <x v="3"/>
    <x v="16"/>
    <x v="2"/>
    <n v="31.025873000000001"/>
  </r>
  <r>
    <x v="3"/>
    <x v="16"/>
    <x v="0"/>
    <n v="13.731009999999999"/>
  </r>
  <r>
    <x v="3"/>
    <x v="16"/>
    <x v="1"/>
    <n v="646.99201100000005"/>
  </r>
  <r>
    <x v="3"/>
    <x v="17"/>
    <x v="3"/>
    <n v="1.0423249999999999"/>
  </r>
  <r>
    <x v="3"/>
    <x v="17"/>
    <x v="2"/>
    <n v="15.461157999999999"/>
  </r>
  <r>
    <x v="3"/>
    <x v="17"/>
    <x v="0"/>
    <n v="5.7932459999999999"/>
  </r>
  <r>
    <x v="3"/>
    <x v="17"/>
    <x v="1"/>
    <n v="570.01883299999997"/>
  </r>
  <r>
    <x v="3"/>
    <x v="18"/>
    <x v="3"/>
    <n v="0.12823200000000001"/>
  </r>
  <r>
    <x v="3"/>
    <x v="18"/>
    <x v="2"/>
    <n v="14.656399"/>
  </r>
  <r>
    <x v="3"/>
    <x v="18"/>
    <x v="0"/>
    <n v="4.9133009999999997"/>
  </r>
  <r>
    <x v="3"/>
    <x v="18"/>
    <x v="1"/>
    <n v="619.00730499999997"/>
  </r>
  <r>
    <x v="3"/>
    <x v="19"/>
    <x v="3"/>
    <n v="1.8268850000000001"/>
  </r>
  <r>
    <x v="3"/>
    <x v="19"/>
    <x v="0"/>
    <n v="4.1009349999999998"/>
  </r>
  <r>
    <x v="3"/>
    <x v="19"/>
    <x v="1"/>
    <n v="1516.951873"/>
  </r>
  <r>
    <x v="4"/>
    <x v="9"/>
    <x v="0"/>
    <n v="2.8906000000000001E-2"/>
  </r>
  <r>
    <x v="4"/>
    <x v="9"/>
    <x v="1"/>
    <n v="3.2435709999999998"/>
  </r>
  <r>
    <x v="4"/>
    <x v="10"/>
    <x v="0"/>
    <n v="0.24873400000000001"/>
  </r>
  <r>
    <x v="4"/>
    <x v="10"/>
    <x v="1"/>
    <n v="2.5550480000000002"/>
  </r>
  <r>
    <x v="4"/>
    <x v="11"/>
    <x v="1"/>
    <n v="2.758057"/>
  </r>
  <r>
    <x v="4"/>
    <x v="12"/>
    <x v="1"/>
    <n v="4.0586400000000005"/>
  </r>
  <r>
    <x v="4"/>
    <x v="13"/>
    <x v="0"/>
    <n v="2.1708999999999999E-2"/>
  </r>
  <r>
    <x v="4"/>
    <x v="13"/>
    <x v="1"/>
    <n v="3.4335070000000001"/>
  </r>
  <r>
    <x v="4"/>
    <x v="14"/>
    <x v="1"/>
    <n v="3.6294900000000001"/>
  </r>
  <r>
    <x v="4"/>
    <x v="15"/>
    <x v="1"/>
    <n v="6.0834849999999996"/>
  </r>
  <r>
    <x v="4"/>
    <x v="16"/>
    <x v="1"/>
    <n v="1.8946269999999998"/>
  </r>
  <r>
    <x v="4"/>
    <x v="17"/>
    <x v="1"/>
    <n v="4.3919589999999999"/>
  </r>
  <r>
    <x v="4"/>
    <x v="18"/>
    <x v="1"/>
    <n v="7.6036299999999999"/>
  </r>
  <r>
    <x v="4"/>
    <x v="19"/>
    <x v="1"/>
    <n v="21.424548000000001"/>
  </r>
  <r>
    <x v="5"/>
    <x v="1"/>
    <x v="0"/>
    <n v="7.3400020000000001"/>
  </r>
  <r>
    <x v="5"/>
    <x v="1"/>
    <x v="1"/>
    <n v="71.227705"/>
  </r>
  <r>
    <x v="5"/>
    <x v="2"/>
    <x v="0"/>
    <n v="8.4443959999999993"/>
  </r>
  <r>
    <x v="5"/>
    <x v="2"/>
    <x v="1"/>
    <n v="80.257110999999995"/>
  </r>
  <r>
    <x v="5"/>
    <x v="3"/>
    <x v="0"/>
    <n v="11.713573"/>
  </r>
  <r>
    <x v="5"/>
    <x v="3"/>
    <x v="1"/>
    <n v="93.895944999999998"/>
  </r>
  <r>
    <x v="5"/>
    <x v="4"/>
    <x v="0"/>
    <n v="11.173612"/>
  </r>
  <r>
    <x v="5"/>
    <x v="4"/>
    <x v="1"/>
    <n v="81.788477999999998"/>
  </r>
  <r>
    <x v="5"/>
    <x v="5"/>
    <x v="0"/>
    <n v="21.244126999999999"/>
  </r>
  <r>
    <x v="5"/>
    <x v="5"/>
    <x v="1"/>
    <n v="85.709997000000001"/>
  </r>
  <r>
    <x v="5"/>
    <x v="6"/>
    <x v="0"/>
    <n v="18.451834000000002"/>
  </r>
  <r>
    <x v="5"/>
    <x v="6"/>
    <x v="1"/>
    <n v="87.703790999999995"/>
  </r>
  <r>
    <x v="5"/>
    <x v="7"/>
    <x v="0"/>
    <n v="33.017508999999997"/>
  </r>
  <r>
    <x v="5"/>
    <x v="7"/>
    <x v="1"/>
    <n v="131.995553"/>
  </r>
  <r>
    <x v="5"/>
    <x v="8"/>
    <x v="0"/>
    <n v="44.315396999999997"/>
  </r>
  <r>
    <x v="5"/>
    <x v="8"/>
    <x v="1"/>
    <n v="174.168082"/>
  </r>
  <r>
    <x v="5"/>
    <x v="9"/>
    <x v="0"/>
    <n v="33.073881"/>
  </r>
  <r>
    <x v="5"/>
    <x v="9"/>
    <x v="1"/>
    <n v="144.425983"/>
  </r>
  <r>
    <x v="5"/>
    <x v="10"/>
    <x v="0"/>
    <n v="16.574857999999999"/>
  </r>
  <r>
    <x v="5"/>
    <x v="10"/>
    <x v="1"/>
    <n v="117.12436599999999"/>
  </r>
  <r>
    <x v="5"/>
    <x v="11"/>
    <x v="0"/>
    <n v="8.3070529999999998"/>
  </r>
  <r>
    <x v="5"/>
    <x v="11"/>
    <x v="1"/>
    <n v="96.865147000000007"/>
  </r>
  <r>
    <x v="5"/>
    <x v="12"/>
    <x v="0"/>
    <n v="4.8387060000000002"/>
  </r>
  <r>
    <x v="5"/>
    <x v="12"/>
    <x v="1"/>
    <n v="112.3205"/>
  </r>
  <r>
    <x v="5"/>
    <x v="13"/>
    <x v="0"/>
    <n v="5.5301609999999997"/>
  </r>
  <r>
    <x v="5"/>
    <x v="13"/>
    <x v="1"/>
    <n v="103.69887199999999"/>
  </r>
  <r>
    <x v="5"/>
    <x v="14"/>
    <x v="0"/>
    <n v="0.12021900000000001"/>
  </r>
  <r>
    <x v="5"/>
    <x v="14"/>
    <x v="1"/>
    <n v="88.281941999999987"/>
  </r>
  <r>
    <x v="5"/>
    <x v="15"/>
    <x v="0"/>
    <n v="1.7090689999999999"/>
  </r>
  <r>
    <x v="5"/>
    <x v="15"/>
    <x v="1"/>
    <n v="127.97119000000001"/>
  </r>
  <r>
    <x v="5"/>
    <x v="16"/>
    <x v="0"/>
    <n v="1.7374879999999999"/>
  </r>
  <r>
    <x v="5"/>
    <x v="16"/>
    <x v="1"/>
    <n v="141.37784099999999"/>
  </r>
  <r>
    <x v="5"/>
    <x v="17"/>
    <x v="0"/>
    <n v="1.676704"/>
  </r>
  <r>
    <x v="5"/>
    <x v="17"/>
    <x v="1"/>
    <n v="114.26086100000001"/>
  </r>
  <r>
    <x v="5"/>
    <x v="18"/>
    <x v="0"/>
    <n v="1.6343780000000001"/>
  </r>
  <r>
    <x v="5"/>
    <x v="18"/>
    <x v="1"/>
    <n v="108.579971"/>
  </r>
  <r>
    <x v="5"/>
    <x v="19"/>
    <x v="0"/>
    <n v="0.795153"/>
  </r>
  <r>
    <x v="5"/>
    <x v="19"/>
    <x v="1"/>
    <n v="193.54065900000001"/>
  </r>
  <r>
    <x v="6"/>
    <x v="0"/>
    <x v="0"/>
    <n v="1.1259129999999999"/>
  </r>
  <r>
    <x v="6"/>
    <x v="0"/>
    <x v="1"/>
    <n v="27.542586"/>
  </r>
  <r>
    <x v="6"/>
    <x v="1"/>
    <x v="0"/>
    <n v="1.6024799999999999"/>
  </r>
  <r>
    <x v="6"/>
    <x v="1"/>
    <x v="1"/>
    <n v="31.193966"/>
  </r>
  <r>
    <x v="6"/>
    <x v="4"/>
    <x v="0"/>
    <n v="2.6520489999999999"/>
  </r>
  <r>
    <x v="6"/>
    <x v="4"/>
    <x v="1"/>
    <n v="46.577740000000006"/>
  </r>
  <r>
    <x v="6"/>
    <x v="5"/>
    <x v="3"/>
    <n v="8.4025000000000002E-2"/>
  </r>
  <r>
    <x v="6"/>
    <x v="5"/>
    <x v="0"/>
    <n v="1.9698629999999999"/>
  </r>
  <r>
    <x v="6"/>
    <x v="5"/>
    <x v="1"/>
    <n v="44.563499"/>
  </r>
  <r>
    <x v="6"/>
    <x v="6"/>
    <x v="3"/>
    <n v="0.29727999999999999"/>
  </r>
  <r>
    <x v="6"/>
    <x v="6"/>
    <x v="2"/>
    <n v="0.23863899999999999"/>
  </r>
  <r>
    <x v="6"/>
    <x v="6"/>
    <x v="0"/>
    <n v="2.650258"/>
  </r>
  <r>
    <x v="6"/>
    <x v="6"/>
    <x v="1"/>
    <n v="47.101106000000001"/>
  </r>
  <r>
    <x v="6"/>
    <x v="7"/>
    <x v="3"/>
    <n v="0.27065299999999998"/>
  </r>
  <r>
    <x v="6"/>
    <x v="7"/>
    <x v="2"/>
    <n v="0.33168399999999998"/>
  </r>
  <r>
    <x v="6"/>
    <x v="7"/>
    <x v="0"/>
    <n v="1.7134469999999999"/>
  </r>
  <r>
    <x v="6"/>
    <x v="7"/>
    <x v="1"/>
    <n v="37.354084999999998"/>
  </r>
  <r>
    <x v="6"/>
    <x v="8"/>
    <x v="3"/>
    <n v="0.17544599999999999"/>
  </r>
  <r>
    <x v="6"/>
    <x v="8"/>
    <x v="2"/>
    <n v="7.8316999999999998E-2"/>
  </r>
  <r>
    <x v="6"/>
    <x v="8"/>
    <x v="0"/>
    <n v="2.2110669999999999"/>
  </r>
  <r>
    <x v="6"/>
    <x v="8"/>
    <x v="1"/>
    <n v="40.158942000000003"/>
  </r>
  <r>
    <x v="6"/>
    <x v="9"/>
    <x v="3"/>
    <n v="0.15170900000000001"/>
  </r>
  <r>
    <x v="6"/>
    <x v="9"/>
    <x v="2"/>
    <n v="0.20103199999999999"/>
  </r>
  <r>
    <x v="6"/>
    <x v="9"/>
    <x v="0"/>
    <n v="1.380403"/>
  </r>
  <r>
    <x v="6"/>
    <x v="9"/>
    <x v="1"/>
    <n v="33.716593000000003"/>
  </r>
  <r>
    <x v="6"/>
    <x v="10"/>
    <x v="3"/>
    <n v="0.20608499999999999"/>
  </r>
  <r>
    <x v="6"/>
    <x v="10"/>
    <x v="2"/>
    <n v="0.28376499999999999"/>
  </r>
  <r>
    <x v="6"/>
    <x v="10"/>
    <x v="0"/>
    <n v="1.8147450000000001"/>
  </r>
  <r>
    <x v="6"/>
    <x v="10"/>
    <x v="1"/>
    <n v="36.728490999999998"/>
  </r>
  <r>
    <x v="6"/>
    <x v="11"/>
    <x v="2"/>
    <n v="0.30834699999999998"/>
  </r>
  <r>
    <x v="6"/>
    <x v="11"/>
    <x v="0"/>
    <n v="0.84735700000000003"/>
  </r>
  <r>
    <x v="6"/>
    <x v="11"/>
    <x v="1"/>
    <n v="23.103223999999997"/>
  </r>
  <r>
    <x v="6"/>
    <x v="12"/>
    <x v="2"/>
    <n v="0.35738900000000001"/>
  </r>
  <r>
    <x v="6"/>
    <x v="12"/>
    <x v="0"/>
    <n v="0.37381199999999998"/>
  </r>
  <r>
    <x v="6"/>
    <x v="12"/>
    <x v="1"/>
    <n v="53.608373"/>
  </r>
  <r>
    <x v="6"/>
    <x v="13"/>
    <x v="2"/>
    <n v="0.31709100000000001"/>
  </r>
  <r>
    <x v="6"/>
    <x v="13"/>
    <x v="0"/>
    <n v="2.2395320000000001"/>
  </r>
  <r>
    <x v="6"/>
    <x v="13"/>
    <x v="1"/>
    <n v="28.108070000000001"/>
  </r>
  <r>
    <x v="6"/>
    <x v="14"/>
    <x v="3"/>
    <n v="2.7851000000000001E-2"/>
  </r>
  <r>
    <x v="6"/>
    <x v="14"/>
    <x v="2"/>
    <n v="0.32859100000000002"/>
  </r>
  <r>
    <x v="6"/>
    <x v="14"/>
    <x v="0"/>
    <n v="2.2250830000000001"/>
  </r>
  <r>
    <x v="6"/>
    <x v="14"/>
    <x v="1"/>
    <n v="20.236467000000001"/>
  </r>
  <r>
    <x v="6"/>
    <x v="15"/>
    <x v="3"/>
    <n v="4.0862000000000002E-2"/>
  </r>
  <r>
    <x v="6"/>
    <x v="15"/>
    <x v="2"/>
    <n v="0.36439899999999997"/>
  </r>
  <r>
    <x v="6"/>
    <x v="15"/>
    <x v="0"/>
    <n v="4.3143000000000001E-2"/>
  </r>
  <r>
    <x v="6"/>
    <x v="15"/>
    <x v="1"/>
    <n v="21.385085"/>
  </r>
  <r>
    <x v="6"/>
    <x v="16"/>
    <x v="3"/>
    <n v="0.16100500000000001"/>
  </r>
  <r>
    <x v="6"/>
    <x v="16"/>
    <x v="2"/>
    <n v="0.25181900000000002"/>
  </r>
  <r>
    <x v="6"/>
    <x v="16"/>
    <x v="0"/>
    <n v="0.64475099999999996"/>
  </r>
  <r>
    <x v="6"/>
    <x v="16"/>
    <x v="1"/>
    <n v="22.461969"/>
  </r>
  <r>
    <x v="6"/>
    <x v="17"/>
    <x v="3"/>
    <n v="1.7358999999999999E-2"/>
  </r>
  <r>
    <x v="6"/>
    <x v="17"/>
    <x v="2"/>
    <n v="0.19523199999999999"/>
  </r>
  <r>
    <x v="6"/>
    <x v="17"/>
    <x v="0"/>
    <n v="4.9230000000000003E-3"/>
  </r>
  <r>
    <x v="6"/>
    <x v="17"/>
    <x v="1"/>
    <n v="22.755893"/>
  </r>
  <r>
    <x v="6"/>
    <x v="18"/>
    <x v="3"/>
    <n v="1.7104999999999999E-2"/>
  </r>
  <r>
    <x v="6"/>
    <x v="18"/>
    <x v="2"/>
    <n v="0.16674900000000001"/>
  </r>
  <r>
    <x v="6"/>
    <x v="18"/>
    <x v="0"/>
    <n v="6.6600000000000003E-4"/>
  </r>
  <r>
    <x v="6"/>
    <x v="18"/>
    <x v="1"/>
    <n v="40.531068000000005"/>
  </r>
  <r>
    <x v="6"/>
    <x v="19"/>
    <x v="3"/>
    <n v="1.668E-2"/>
  </r>
  <r>
    <x v="6"/>
    <x v="19"/>
    <x v="2"/>
    <n v="0.15610199999999999"/>
  </r>
  <r>
    <x v="6"/>
    <x v="19"/>
    <x v="1"/>
    <n v="45.582305000000005"/>
  </r>
  <r>
    <x v="6"/>
    <x v="20"/>
    <x v="3"/>
    <n v="1.5731999999999999E-2"/>
  </r>
  <r>
    <x v="6"/>
    <x v="20"/>
    <x v="2"/>
    <n v="0.14722299999999999"/>
  </r>
  <r>
    <x v="6"/>
    <x v="20"/>
    <x v="1"/>
    <n v="45.839404000000002"/>
  </r>
  <r>
    <x v="7"/>
    <x v="0"/>
    <x v="0"/>
    <n v="3.3491140000000001"/>
  </r>
  <r>
    <x v="7"/>
    <x v="0"/>
    <x v="1"/>
    <n v="213.15797499999999"/>
  </r>
  <r>
    <x v="7"/>
    <x v="1"/>
    <x v="0"/>
    <n v="3.5170849999999998"/>
  </r>
  <r>
    <x v="7"/>
    <x v="1"/>
    <x v="1"/>
    <n v="236.190224"/>
  </r>
  <r>
    <x v="7"/>
    <x v="2"/>
    <x v="0"/>
    <n v="4.0233569999999999"/>
  </r>
  <r>
    <x v="7"/>
    <x v="2"/>
    <x v="1"/>
    <n v="282.55034799999999"/>
  </r>
  <r>
    <x v="7"/>
    <x v="3"/>
    <x v="0"/>
    <n v="6.042586"/>
  </r>
  <r>
    <x v="7"/>
    <x v="3"/>
    <x v="1"/>
    <n v="292.11578399999996"/>
  </r>
  <r>
    <x v="7"/>
    <x v="4"/>
    <x v="0"/>
    <n v="1.831923"/>
  </r>
  <r>
    <x v="7"/>
    <x v="4"/>
    <x v="1"/>
    <n v="311.43098900000001"/>
  </r>
  <r>
    <x v="7"/>
    <x v="5"/>
    <x v="2"/>
    <n v="7.6537999999999995E-2"/>
  </r>
  <r>
    <x v="7"/>
    <x v="5"/>
    <x v="0"/>
    <n v="1.7874890000000001"/>
  </r>
  <r>
    <x v="7"/>
    <x v="5"/>
    <x v="1"/>
    <n v="98.620945000000006"/>
  </r>
  <r>
    <x v="7"/>
    <x v="6"/>
    <x v="3"/>
    <n v="0.13838600000000001"/>
  </r>
  <r>
    <x v="7"/>
    <x v="6"/>
    <x v="0"/>
    <n v="3.2053630000000002"/>
  </r>
  <r>
    <x v="7"/>
    <x v="6"/>
    <x v="1"/>
    <n v="326.99862999999999"/>
  </r>
  <r>
    <x v="7"/>
    <x v="7"/>
    <x v="3"/>
    <n v="0.52994200000000002"/>
  </r>
  <r>
    <x v="7"/>
    <x v="7"/>
    <x v="2"/>
    <n v="2.0844659999999999"/>
  </r>
  <r>
    <x v="7"/>
    <x v="7"/>
    <x v="0"/>
    <n v="18.826153000000001"/>
  </r>
  <r>
    <x v="7"/>
    <x v="7"/>
    <x v="1"/>
    <n v="333.141255"/>
  </r>
  <r>
    <x v="7"/>
    <x v="8"/>
    <x v="3"/>
    <n v="4.6192479999999998"/>
  </r>
  <r>
    <x v="7"/>
    <x v="8"/>
    <x v="2"/>
    <n v="2.0286439999999999"/>
  </r>
  <r>
    <x v="7"/>
    <x v="8"/>
    <x v="0"/>
    <n v="33.946323999999997"/>
  </r>
  <r>
    <x v="7"/>
    <x v="8"/>
    <x v="1"/>
    <n v="434.23305999999997"/>
  </r>
  <r>
    <x v="7"/>
    <x v="9"/>
    <x v="3"/>
    <n v="1.3640969999999999"/>
  </r>
  <r>
    <x v="7"/>
    <x v="9"/>
    <x v="2"/>
    <n v="2.1333999999999999E-2"/>
  </r>
  <r>
    <x v="7"/>
    <x v="9"/>
    <x v="0"/>
    <n v="21.947787999999999"/>
  </r>
  <r>
    <x v="7"/>
    <x v="9"/>
    <x v="1"/>
    <n v="202.543995"/>
  </r>
  <r>
    <x v="7"/>
    <x v="10"/>
    <x v="3"/>
    <n v="2.071275"/>
  </r>
  <r>
    <x v="7"/>
    <x v="10"/>
    <x v="2"/>
    <n v="6.5532000000000007E-2"/>
  </r>
  <r>
    <x v="7"/>
    <x v="10"/>
    <x v="0"/>
    <n v="22.053329000000002"/>
  </r>
  <r>
    <x v="7"/>
    <x v="10"/>
    <x v="1"/>
    <n v="195.87597199999999"/>
  </r>
  <r>
    <x v="7"/>
    <x v="11"/>
    <x v="3"/>
    <n v="1.217994"/>
  </r>
  <r>
    <x v="7"/>
    <x v="11"/>
    <x v="2"/>
    <n v="1.1706000000000001"/>
  </r>
  <r>
    <x v="7"/>
    <x v="11"/>
    <x v="0"/>
    <n v="12.912753"/>
  </r>
  <r>
    <x v="7"/>
    <x v="11"/>
    <x v="1"/>
    <n v="294.68132099999997"/>
  </r>
  <r>
    <x v="7"/>
    <x v="12"/>
    <x v="3"/>
    <n v="2.8883779999999999"/>
  </r>
  <r>
    <x v="7"/>
    <x v="12"/>
    <x v="2"/>
    <n v="1.250502"/>
  </r>
  <r>
    <x v="7"/>
    <x v="12"/>
    <x v="0"/>
    <n v="19.918742999999999"/>
  </r>
  <r>
    <x v="7"/>
    <x v="12"/>
    <x v="1"/>
    <n v="548.44855300000006"/>
  </r>
  <r>
    <x v="7"/>
    <x v="13"/>
    <x v="3"/>
    <n v="1.1991989999999999"/>
  </r>
  <r>
    <x v="7"/>
    <x v="13"/>
    <x v="2"/>
    <n v="1.059167"/>
  </r>
  <r>
    <x v="7"/>
    <x v="13"/>
    <x v="0"/>
    <n v="14.054765"/>
  </r>
  <r>
    <x v="7"/>
    <x v="13"/>
    <x v="1"/>
    <n v="192.64422000000002"/>
  </r>
  <r>
    <x v="7"/>
    <x v="14"/>
    <x v="3"/>
    <n v="0.35586600000000002"/>
  </r>
  <r>
    <x v="7"/>
    <x v="14"/>
    <x v="2"/>
    <n v="1.2360370000000001"/>
  </r>
  <r>
    <x v="7"/>
    <x v="14"/>
    <x v="0"/>
    <n v="9.8781590000000001"/>
  </r>
  <r>
    <x v="7"/>
    <x v="14"/>
    <x v="1"/>
    <n v="328.40493600000002"/>
  </r>
  <r>
    <x v="7"/>
    <x v="15"/>
    <x v="3"/>
    <n v="4.1043419999999999"/>
  </r>
  <r>
    <x v="7"/>
    <x v="15"/>
    <x v="0"/>
    <n v="12.278734"/>
  </r>
  <r>
    <x v="7"/>
    <x v="15"/>
    <x v="1"/>
    <n v="192.42918799999998"/>
  </r>
  <r>
    <x v="7"/>
    <x v="16"/>
    <x v="3"/>
    <n v="0.60336400000000001"/>
  </r>
  <r>
    <x v="7"/>
    <x v="16"/>
    <x v="0"/>
    <n v="11.684260999999999"/>
  </r>
  <r>
    <x v="7"/>
    <x v="16"/>
    <x v="1"/>
    <n v="257.02586300000002"/>
  </r>
  <r>
    <x v="7"/>
    <x v="17"/>
    <x v="3"/>
    <n v="1.0598510000000001"/>
  </r>
  <r>
    <x v="7"/>
    <x v="17"/>
    <x v="0"/>
    <n v="14.856515"/>
  </r>
  <r>
    <x v="7"/>
    <x v="17"/>
    <x v="1"/>
    <n v="338.605479"/>
  </r>
  <r>
    <x v="7"/>
    <x v="18"/>
    <x v="3"/>
    <n v="0.75425399999999998"/>
  </r>
  <r>
    <x v="7"/>
    <x v="18"/>
    <x v="2"/>
    <n v="1.442051"/>
  </r>
  <r>
    <x v="7"/>
    <x v="18"/>
    <x v="0"/>
    <n v="19.214075000000001"/>
  </r>
  <r>
    <x v="7"/>
    <x v="18"/>
    <x v="1"/>
    <n v="521.73086000000001"/>
  </r>
  <r>
    <x v="7"/>
    <x v="19"/>
    <x v="0"/>
    <n v="50.381658000000002"/>
  </r>
  <r>
    <x v="7"/>
    <x v="19"/>
    <x v="1"/>
    <n v="1120.017812"/>
  </r>
  <r>
    <x v="8"/>
    <x v="0"/>
    <x v="0"/>
    <n v="10.107227"/>
  </r>
  <r>
    <x v="8"/>
    <x v="0"/>
    <x v="1"/>
    <n v="163.914614"/>
  </r>
  <r>
    <x v="8"/>
    <x v="1"/>
    <x v="0"/>
    <n v="26.221875000000001"/>
  </r>
  <r>
    <x v="8"/>
    <x v="1"/>
    <x v="1"/>
    <n v="246.09403100000003"/>
  </r>
  <r>
    <x v="8"/>
    <x v="2"/>
    <x v="0"/>
    <n v="33.349618999999997"/>
  </r>
  <r>
    <x v="8"/>
    <x v="2"/>
    <x v="1"/>
    <n v="285.83488900000003"/>
  </r>
  <r>
    <x v="8"/>
    <x v="3"/>
    <x v="0"/>
    <n v="41.371561999999997"/>
  </r>
  <r>
    <x v="8"/>
    <x v="3"/>
    <x v="1"/>
    <n v="260.77667400000001"/>
  </r>
  <r>
    <x v="8"/>
    <x v="4"/>
    <x v="0"/>
    <n v="57.538938999999999"/>
  </r>
  <r>
    <x v="8"/>
    <x v="4"/>
    <x v="1"/>
    <n v="300.23771099999999"/>
  </r>
  <r>
    <x v="8"/>
    <x v="5"/>
    <x v="3"/>
    <n v="1.4625000000000001E-2"/>
  </r>
  <r>
    <x v="8"/>
    <x v="5"/>
    <x v="2"/>
    <n v="2.8851999999999999E-2"/>
  </r>
  <r>
    <x v="8"/>
    <x v="5"/>
    <x v="0"/>
    <n v="102.10366999999999"/>
  </r>
  <r>
    <x v="8"/>
    <x v="5"/>
    <x v="1"/>
    <n v="381.74551399999996"/>
  </r>
  <r>
    <x v="8"/>
    <x v="6"/>
    <x v="3"/>
    <n v="0.38992100000000002"/>
  </r>
  <r>
    <x v="8"/>
    <x v="6"/>
    <x v="2"/>
    <n v="1.3298000000000001E-2"/>
  </r>
  <r>
    <x v="8"/>
    <x v="6"/>
    <x v="0"/>
    <n v="93.862795000000006"/>
  </r>
  <r>
    <x v="8"/>
    <x v="6"/>
    <x v="1"/>
    <n v="415.87778500000002"/>
  </r>
  <r>
    <x v="8"/>
    <x v="7"/>
    <x v="3"/>
    <n v="0.67759999999999998"/>
  </r>
  <r>
    <x v="8"/>
    <x v="7"/>
    <x v="2"/>
    <n v="0.119077"/>
  </r>
  <r>
    <x v="8"/>
    <x v="7"/>
    <x v="0"/>
    <n v="132.11368300000001"/>
  </r>
  <r>
    <x v="8"/>
    <x v="7"/>
    <x v="1"/>
    <n v="442.79491199999995"/>
  </r>
  <r>
    <x v="8"/>
    <x v="8"/>
    <x v="3"/>
    <n v="1.3097939999999999"/>
  </r>
  <r>
    <x v="8"/>
    <x v="8"/>
    <x v="2"/>
    <n v="9.4943E-2"/>
  </r>
  <r>
    <x v="8"/>
    <x v="8"/>
    <x v="0"/>
    <n v="120.595246"/>
  </r>
  <r>
    <x v="8"/>
    <x v="8"/>
    <x v="1"/>
    <n v="517.75667799999997"/>
  </r>
  <r>
    <x v="8"/>
    <x v="9"/>
    <x v="3"/>
    <n v="1.4148590000000001"/>
  </r>
  <r>
    <x v="8"/>
    <x v="9"/>
    <x v="2"/>
    <n v="8.6720559999999995"/>
  </r>
  <r>
    <x v="8"/>
    <x v="9"/>
    <x v="0"/>
    <n v="123.902925"/>
  </r>
  <r>
    <x v="8"/>
    <x v="9"/>
    <x v="1"/>
    <n v="416.76911800000005"/>
  </r>
  <r>
    <x v="8"/>
    <x v="10"/>
    <x v="3"/>
    <n v="1.053909"/>
  </r>
  <r>
    <x v="8"/>
    <x v="10"/>
    <x v="2"/>
    <n v="3.2506699999999999"/>
  </r>
  <r>
    <x v="8"/>
    <x v="10"/>
    <x v="0"/>
    <n v="99.791617000000002"/>
  </r>
  <r>
    <x v="8"/>
    <x v="10"/>
    <x v="1"/>
    <n v="465.35728499999999"/>
  </r>
  <r>
    <x v="8"/>
    <x v="11"/>
    <x v="3"/>
    <n v="0.63536599999999999"/>
  </r>
  <r>
    <x v="8"/>
    <x v="11"/>
    <x v="2"/>
    <n v="1.8170230000000001"/>
  </r>
  <r>
    <x v="8"/>
    <x v="11"/>
    <x v="0"/>
    <n v="66.623092999999997"/>
  </r>
  <r>
    <x v="8"/>
    <x v="11"/>
    <x v="1"/>
    <n v="520.67084799999998"/>
  </r>
  <r>
    <x v="8"/>
    <x v="12"/>
    <x v="3"/>
    <n v="2.837774"/>
  </r>
  <r>
    <x v="8"/>
    <x v="12"/>
    <x v="2"/>
    <n v="3.104104"/>
  </r>
  <r>
    <x v="8"/>
    <x v="12"/>
    <x v="0"/>
    <n v="48.820473999999997"/>
  </r>
  <r>
    <x v="8"/>
    <x v="12"/>
    <x v="1"/>
    <n v="528.90783699999997"/>
  </r>
  <r>
    <x v="8"/>
    <x v="13"/>
    <x v="3"/>
    <n v="1.850697"/>
  </r>
  <r>
    <x v="8"/>
    <x v="13"/>
    <x v="2"/>
    <n v="5.1559879999999998"/>
  </r>
  <r>
    <x v="8"/>
    <x v="13"/>
    <x v="0"/>
    <n v="41.959285000000001"/>
  </r>
  <r>
    <x v="8"/>
    <x v="13"/>
    <x v="1"/>
    <n v="619.60772800000007"/>
  </r>
  <r>
    <x v="8"/>
    <x v="14"/>
    <x v="3"/>
    <n v="0.64291699999999996"/>
  </r>
  <r>
    <x v="8"/>
    <x v="14"/>
    <x v="2"/>
    <n v="5.6501150000000004"/>
  </r>
  <r>
    <x v="8"/>
    <x v="14"/>
    <x v="0"/>
    <n v="46.559114999999998"/>
  </r>
  <r>
    <x v="8"/>
    <x v="14"/>
    <x v="1"/>
    <n v="723.93001900000002"/>
  </r>
  <r>
    <x v="8"/>
    <x v="15"/>
    <x v="3"/>
    <n v="0.52222400000000002"/>
  </r>
  <r>
    <x v="8"/>
    <x v="15"/>
    <x v="2"/>
    <n v="3.8972820000000001"/>
  </r>
  <r>
    <x v="8"/>
    <x v="15"/>
    <x v="0"/>
    <n v="41.154648999999999"/>
  </r>
  <r>
    <x v="8"/>
    <x v="15"/>
    <x v="1"/>
    <n v="815.70568900000001"/>
  </r>
  <r>
    <x v="8"/>
    <x v="16"/>
    <x v="3"/>
    <n v="0.202991"/>
  </r>
  <r>
    <x v="8"/>
    <x v="16"/>
    <x v="2"/>
    <n v="2.8903569999999998"/>
  </r>
  <r>
    <x v="8"/>
    <x v="16"/>
    <x v="0"/>
    <n v="37.267961"/>
  </r>
  <r>
    <x v="8"/>
    <x v="16"/>
    <x v="1"/>
    <n v="888.15479500000004"/>
  </r>
  <r>
    <x v="8"/>
    <x v="17"/>
    <x v="3"/>
    <n v="3.0838999999999998E-2"/>
  </r>
  <r>
    <x v="8"/>
    <x v="17"/>
    <x v="2"/>
    <n v="1.8320449999999999"/>
  </r>
  <r>
    <x v="8"/>
    <x v="17"/>
    <x v="0"/>
    <n v="33.272075999999998"/>
  </r>
  <r>
    <x v="8"/>
    <x v="17"/>
    <x v="1"/>
    <n v="921.91410900000005"/>
  </r>
  <r>
    <x v="8"/>
    <x v="18"/>
    <x v="2"/>
    <n v="3.5854759999999999"/>
  </r>
  <r>
    <x v="8"/>
    <x v="18"/>
    <x v="0"/>
    <n v="20.121431999999999"/>
  </r>
  <r>
    <x v="8"/>
    <x v="18"/>
    <x v="1"/>
    <n v="2287.248243"/>
  </r>
  <r>
    <x v="8"/>
    <x v="19"/>
    <x v="2"/>
    <n v="6.5329730000000001"/>
  </r>
  <r>
    <x v="8"/>
    <x v="19"/>
    <x v="0"/>
    <n v="26.515267999999999"/>
  </r>
  <r>
    <x v="8"/>
    <x v="19"/>
    <x v="1"/>
    <n v="2649.5894870000002"/>
  </r>
  <r>
    <x v="9"/>
    <x v="0"/>
    <x v="0"/>
    <n v="0.224549"/>
  </r>
  <r>
    <x v="9"/>
    <x v="0"/>
    <x v="1"/>
    <n v="5.4763199999999994"/>
  </r>
  <r>
    <x v="9"/>
    <x v="1"/>
    <x v="0"/>
    <n v="0.965086"/>
  </r>
  <r>
    <x v="9"/>
    <x v="1"/>
    <x v="1"/>
    <n v="14.608884"/>
  </r>
  <r>
    <x v="9"/>
    <x v="2"/>
    <x v="0"/>
    <n v="0.53867200000000004"/>
  </r>
  <r>
    <x v="9"/>
    <x v="2"/>
    <x v="1"/>
    <n v="24.120348"/>
  </r>
  <r>
    <x v="9"/>
    <x v="3"/>
    <x v="0"/>
    <n v="0.50221099999999996"/>
  </r>
  <r>
    <x v="9"/>
    <x v="3"/>
    <x v="1"/>
    <n v="29.725883"/>
  </r>
  <r>
    <x v="9"/>
    <x v="4"/>
    <x v="0"/>
    <n v="8.0282730000000004"/>
  </r>
  <r>
    <x v="9"/>
    <x v="4"/>
    <x v="1"/>
    <n v="32.262061000000003"/>
  </r>
  <r>
    <x v="9"/>
    <x v="5"/>
    <x v="3"/>
    <n v="9.0078000000000005E-2"/>
  </r>
  <r>
    <x v="9"/>
    <x v="5"/>
    <x v="2"/>
    <n v="0.10495599999999999"/>
  </r>
  <r>
    <x v="9"/>
    <x v="5"/>
    <x v="0"/>
    <n v="5.2416689999999999"/>
  </r>
  <r>
    <x v="9"/>
    <x v="5"/>
    <x v="1"/>
    <n v="30.554414999999999"/>
  </r>
  <r>
    <x v="9"/>
    <x v="6"/>
    <x v="0"/>
    <n v="4.7539110000000004"/>
  </r>
  <r>
    <x v="9"/>
    <x v="6"/>
    <x v="1"/>
    <n v="11.099429000000001"/>
  </r>
  <r>
    <x v="9"/>
    <x v="7"/>
    <x v="3"/>
    <n v="1.1498E-2"/>
  </r>
  <r>
    <x v="9"/>
    <x v="7"/>
    <x v="0"/>
    <n v="6.483257"/>
  </r>
  <r>
    <x v="9"/>
    <x v="7"/>
    <x v="1"/>
    <n v="17.710400999999997"/>
  </r>
  <r>
    <x v="9"/>
    <x v="8"/>
    <x v="1"/>
    <n v="5.390701"/>
  </r>
  <r>
    <x v="9"/>
    <x v="9"/>
    <x v="1"/>
    <n v="2.2143109999999999"/>
  </r>
  <r>
    <x v="9"/>
    <x v="10"/>
    <x v="1"/>
    <n v="1.9786239999999999"/>
  </r>
  <r>
    <x v="9"/>
    <x v="11"/>
    <x v="1"/>
    <n v="0.38639499999999999"/>
  </r>
  <r>
    <x v="9"/>
    <x v="12"/>
    <x v="1"/>
    <n v="0.41285899999999998"/>
  </r>
  <r>
    <x v="9"/>
    <x v="13"/>
    <x v="1"/>
    <n v="0.22751099999999999"/>
  </r>
  <r>
    <x v="9"/>
    <x v="14"/>
    <x v="1"/>
    <n v="0.100563"/>
  </r>
  <r>
    <x v="9"/>
    <x v="15"/>
    <x v="1"/>
    <n v="9.6515000000000004E-2"/>
  </r>
  <r>
    <x v="9"/>
    <x v="16"/>
    <x v="1"/>
    <n v="1.6034E-2"/>
  </r>
  <r>
    <x v="9"/>
    <x v="17"/>
    <x v="1"/>
    <n v="3.2299999999999998E-3"/>
  </r>
  <r>
    <x v="9"/>
    <x v="18"/>
    <x v="1"/>
    <n v="3.6214999999999997E-2"/>
  </r>
  <r>
    <x v="9"/>
    <x v="19"/>
    <x v="1"/>
    <n v="29.493188"/>
  </r>
  <r>
    <x v="9"/>
    <x v="20"/>
    <x v="1"/>
    <n v="21.099955000000001"/>
  </r>
  <r>
    <x v="10"/>
    <x v="12"/>
    <x v="1"/>
    <n v="0.79776000000000002"/>
  </r>
  <r>
    <x v="10"/>
    <x v="13"/>
    <x v="1"/>
    <n v="1.536662"/>
  </r>
  <r>
    <x v="10"/>
    <x v="14"/>
    <x v="1"/>
    <n v="0.35056100000000001"/>
  </r>
  <r>
    <x v="10"/>
    <x v="15"/>
    <x v="1"/>
    <n v="0.353765"/>
  </r>
  <r>
    <x v="10"/>
    <x v="16"/>
    <x v="1"/>
    <n v="8.2498970000000007"/>
  </r>
  <r>
    <x v="10"/>
    <x v="17"/>
    <x v="1"/>
    <n v="7.4696150000000001"/>
  </r>
  <r>
    <x v="10"/>
    <x v="18"/>
    <x v="0"/>
    <n v="0.105194"/>
  </r>
  <r>
    <x v="10"/>
    <x v="18"/>
    <x v="1"/>
    <n v="25.843032000000001"/>
  </r>
  <r>
    <x v="10"/>
    <x v="19"/>
    <x v="1"/>
    <n v="62.157359999999997"/>
  </r>
  <r>
    <x v="11"/>
    <x v="9"/>
    <x v="1"/>
    <n v="2.2060140000000001"/>
  </r>
  <r>
    <x v="11"/>
    <x v="10"/>
    <x v="1"/>
    <n v="2.5879820000000002"/>
  </r>
  <r>
    <x v="11"/>
    <x v="11"/>
    <x v="1"/>
    <n v="3.9820879999999996"/>
  </r>
  <r>
    <x v="11"/>
    <x v="12"/>
    <x v="1"/>
    <n v="2.9553469999999997"/>
  </r>
  <r>
    <x v="11"/>
    <x v="13"/>
    <x v="1"/>
    <n v="1.6441459999999999"/>
  </r>
  <r>
    <x v="11"/>
    <x v="14"/>
    <x v="1"/>
    <n v="2.0274100000000002"/>
  </r>
  <r>
    <x v="11"/>
    <x v="15"/>
    <x v="1"/>
    <n v="0.59663100000000002"/>
  </r>
  <r>
    <x v="11"/>
    <x v="16"/>
    <x v="1"/>
    <n v="2.396903"/>
  </r>
  <r>
    <x v="11"/>
    <x v="17"/>
    <x v="0"/>
    <n v="0.13475500000000001"/>
  </r>
  <r>
    <x v="11"/>
    <x v="17"/>
    <x v="1"/>
    <n v="4.3252039999999994"/>
  </r>
  <r>
    <x v="11"/>
    <x v="18"/>
    <x v="0"/>
    <n v="1.1199000000000001E-2"/>
  </r>
  <r>
    <x v="11"/>
    <x v="18"/>
    <x v="1"/>
    <n v="10.623837999999999"/>
  </r>
  <r>
    <x v="11"/>
    <x v="19"/>
    <x v="0"/>
    <n v="1.0059E-2"/>
  </r>
  <r>
    <x v="11"/>
    <x v="19"/>
    <x v="1"/>
    <n v="14.660094999999998"/>
  </r>
  <r>
    <x v="12"/>
    <x v="0"/>
    <x v="0"/>
    <n v="40.324553000000002"/>
  </r>
  <r>
    <x v="12"/>
    <x v="0"/>
    <x v="1"/>
    <n v="100.92069499999999"/>
  </r>
  <r>
    <x v="12"/>
    <x v="1"/>
    <x v="0"/>
    <n v="11.672794"/>
  </r>
  <r>
    <x v="12"/>
    <x v="1"/>
    <x v="1"/>
    <n v="114.531167"/>
  </r>
  <r>
    <x v="12"/>
    <x v="2"/>
    <x v="0"/>
    <n v="6.6795929999999997"/>
  </r>
  <r>
    <x v="12"/>
    <x v="2"/>
    <x v="1"/>
    <n v="113.346035"/>
  </r>
  <r>
    <x v="12"/>
    <x v="3"/>
    <x v="0"/>
    <n v="23.126874000000001"/>
  </r>
  <r>
    <x v="12"/>
    <x v="3"/>
    <x v="1"/>
    <n v="117.56687100000001"/>
  </r>
  <r>
    <x v="12"/>
    <x v="4"/>
    <x v="0"/>
    <n v="74.971548999999996"/>
  </r>
  <r>
    <x v="12"/>
    <x v="4"/>
    <x v="1"/>
    <n v="166.64005900000001"/>
  </r>
  <r>
    <x v="12"/>
    <x v="5"/>
    <x v="3"/>
    <n v="2.553931"/>
  </r>
  <r>
    <x v="12"/>
    <x v="5"/>
    <x v="0"/>
    <n v="79.858238999999998"/>
  </r>
  <r>
    <x v="12"/>
    <x v="5"/>
    <x v="1"/>
    <n v="174.81591"/>
  </r>
  <r>
    <x v="12"/>
    <x v="6"/>
    <x v="3"/>
    <n v="4.0508689999999996"/>
  </r>
  <r>
    <x v="12"/>
    <x v="6"/>
    <x v="2"/>
    <n v="2.0161989999999999"/>
  </r>
  <r>
    <x v="12"/>
    <x v="6"/>
    <x v="0"/>
    <n v="56.662869999999998"/>
  </r>
  <r>
    <x v="12"/>
    <x v="6"/>
    <x v="1"/>
    <n v="141.523234"/>
  </r>
  <r>
    <x v="12"/>
    <x v="7"/>
    <x v="3"/>
    <n v="1.708466"/>
  </r>
  <r>
    <x v="12"/>
    <x v="7"/>
    <x v="0"/>
    <n v="39.034623000000003"/>
  </r>
  <r>
    <x v="12"/>
    <x v="7"/>
    <x v="1"/>
    <n v="124.42959"/>
  </r>
  <r>
    <x v="12"/>
    <x v="8"/>
    <x v="2"/>
    <n v="1.6501999999999999E-2"/>
  </r>
  <r>
    <x v="12"/>
    <x v="8"/>
    <x v="0"/>
    <n v="29.483843"/>
  </r>
  <r>
    <x v="12"/>
    <x v="8"/>
    <x v="1"/>
    <n v="107.03061599999999"/>
  </r>
  <r>
    <x v="12"/>
    <x v="9"/>
    <x v="3"/>
    <n v="0.105715"/>
  </r>
  <r>
    <x v="12"/>
    <x v="9"/>
    <x v="0"/>
    <n v="22.808944"/>
  </r>
  <r>
    <x v="12"/>
    <x v="9"/>
    <x v="1"/>
    <n v="97.675198000000009"/>
  </r>
  <r>
    <x v="12"/>
    <x v="10"/>
    <x v="0"/>
    <n v="18.189862999999999"/>
  </r>
  <r>
    <x v="12"/>
    <x v="10"/>
    <x v="1"/>
    <n v="90.754834000000002"/>
  </r>
  <r>
    <x v="12"/>
    <x v="11"/>
    <x v="0"/>
    <n v="16.161041999999998"/>
  </r>
  <r>
    <x v="12"/>
    <x v="11"/>
    <x v="1"/>
    <n v="97.985816"/>
  </r>
  <r>
    <x v="12"/>
    <x v="12"/>
    <x v="0"/>
    <n v="12.418003000000001"/>
  </r>
  <r>
    <x v="12"/>
    <x v="12"/>
    <x v="1"/>
    <n v="102.858957"/>
  </r>
  <r>
    <x v="12"/>
    <x v="13"/>
    <x v="3"/>
    <n v="1.2406950000000001"/>
  </r>
  <r>
    <x v="12"/>
    <x v="13"/>
    <x v="2"/>
    <n v="1.2406950000000001"/>
  </r>
  <r>
    <x v="12"/>
    <x v="13"/>
    <x v="0"/>
    <n v="6.0881769999999999"/>
  </r>
  <r>
    <x v="12"/>
    <x v="13"/>
    <x v="1"/>
    <n v="78.973089000000002"/>
  </r>
  <r>
    <x v="12"/>
    <x v="14"/>
    <x v="3"/>
    <n v="1.2386649999999999"/>
  </r>
  <r>
    <x v="12"/>
    <x v="14"/>
    <x v="2"/>
    <n v="1.302519"/>
  </r>
  <r>
    <x v="12"/>
    <x v="14"/>
    <x v="0"/>
    <n v="8.6340470000000007"/>
  </r>
  <r>
    <x v="12"/>
    <x v="14"/>
    <x v="1"/>
    <n v="76.800465000000003"/>
  </r>
  <r>
    <x v="12"/>
    <x v="15"/>
    <x v="3"/>
    <n v="1.228469"/>
  </r>
  <r>
    <x v="12"/>
    <x v="15"/>
    <x v="2"/>
    <n v="1.228469"/>
  </r>
  <r>
    <x v="12"/>
    <x v="15"/>
    <x v="0"/>
    <n v="7.5458600000000002"/>
  </r>
  <r>
    <x v="12"/>
    <x v="15"/>
    <x v="1"/>
    <n v="78.727716999999998"/>
  </r>
  <r>
    <x v="12"/>
    <x v="16"/>
    <x v="3"/>
    <n v="1.2187429999999999"/>
  </r>
  <r>
    <x v="12"/>
    <x v="16"/>
    <x v="2"/>
    <n v="1.2187429999999999"/>
  </r>
  <r>
    <x v="12"/>
    <x v="16"/>
    <x v="0"/>
    <n v="8.3432759999999995"/>
  </r>
  <r>
    <x v="12"/>
    <x v="16"/>
    <x v="1"/>
    <n v="71.346420999999992"/>
  </r>
  <r>
    <x v="12"/>
    <x v="17"/>
    <x v="3"/>
    <n v="1.181675"/>
  </r>
  <r>
    <x v="12"/>
    <x v="17"/>
    <x v="2"/>
    <n v="1.181675"/>
  </r>
  <r>
    <x v="12"/>
    <x v="17"/>
    <x v="0"/>
    <n v="8.0608640000000005"/>
  </r>
  <r>
    <x v="12"/>
    <x v="17"/>
    <x v="1"/>
    <n v="76.271894000000003"/>
  </r>
  <r>
    <x v="12"/>
    <x v="18"/>
    <x v="3"/>
    <n v="1.1877930000000001"/>
  </r>
  <r>
    <x v="12"/>
    <x v="18"/>
    <x v="2"/>
    <n v="1.1877930000000001"/>
  </r>
  <r>
    <x v="12"/>
    <x v="18"/>
    <x v="0"/>
    <n v="3.2078579999999999"/>
  </r>
  <r>
    <x v="12"/>
    <x v="18"/>
    <x v="1"/>
    <n v="85.593608000000003"/>
  </r>
  <r>
    <x v="12"/>
    <x v="19"/>
    <x v="3"/>
    <n v="1.1825920000000001"/>
  </r>
  <r>
    <x v="12"/>
    <x v="19"/>
    <x v="2"/>
    <n v="1.1825920000000001"/>
  </r>
  <r>
    <x v="12"/>
    <x v="19"/>
    <x v="0"/>
    <n v="2.2589410000000001"/>
  </r>
  <r>
    <x v="12"/>
    <x v="19"/>
    <x v="1"/>
    <n v="98.607171000000008"/>
  </r>
  <r>
    <x v="13"/>
    <x v="0"/>
    <x v="0"/>
    <n v="0.386905"/>
  </r>
  <r>
    <x v="13"/>
    <x v="0"/>
    <x v="1"/>
    <n v="14.261108"/>
  </r>
  <r>
    <x v="13"/>
    <x v="1"/>
    <x v="0"/>
    <n v="1.2606010000000001"/>
  </r>
  <r>
    <x v="13"/>
    <x v="1"/>
    <x v="1"/>
    <n v="59.668334000000002"/>
  </r>
  <r>
    <x v="13"/>
    <x v="2"/>
    <x v="0"/>
    <n v="3.5559280000000002"/>
  </r>
  <r>
    <x v="13"/>
    <x v="2"/>
    <x v="1"/>
    <n v="61.055604000000002"/>
  </r>
  <r>
    <x v="13"/>
    <x v="3"/>
    <x v="3"/>
    <n v="0.55818100000000004"/>
  </r>
  <r>
    <x v="13"/>
    <x v="3"/>
    <x v="2"/>
    <n v="0.58426199999999995"/>
  </r>
  <r>
    <x v="13"/>
    <x v="3"/>
    <x v="0"/>
    <n v="9.6338000000000008"/>
  </r>
  <r>
    <x v="13"/>
    <x v="3"/>
    <x v="1"/>
    <n v="76.632946000000004"/>
  </r>
  <r>
    <x v="13"/>
    <x v="4"/>
    <x v="3"/>
    <n v="0.556392"/>
  </r>
  <r>
    <x v="13"/>
    <x v="4"/>
    <x v="2"/>
    <n v="0.113037"/>
  </r>
  <r>
    <x v="13"/>
    <x v="4"/>
    <x v="0"/>
    <n v="2.4313570000000002"/>
  </r>
  <r>
    <x v="13"/>
    <x v="4"/>
    <x v="1"/>
    <n v="82.128097999999994"/>
  </r>
  <r>
    <x v="13"/>
    <x v="5"/>
    <x v="2"/>
    <n v="5.9745619999999997"/>
  </r>
  <r>
    <x v="13"/>
    <x v="5"/>
    <x v="0"/>
    <n v="6.0597110000000001"/>
  </r>
  <r>
    <x v="13"/>
    <x v="5"/>
    <x v="1"/>
    <n v="109.11280500000001"/>
  </r>
  <r>
    <x v="13"/>
    <x v="6"/>
    <x v="3"/>
    <n v="0.105325"/>
  </r>
  <r>
    <x v="13"/>
    <x v="6"/>
    <x v="2"/>
    <n v="2.0680429999999999"/>
  </r>
  <r>
    <x v="13"/>
    <x v="6"/>
    <x v="0"/>
    <n v="7.8456239999999999"/>
  </r>
  <r>
    <x v="13"/>
    <x v="6"/>
    <x v="1"/>
    <n v="113.856587"/>
  </r>
  <r>
    <x v="13"/>
    <x v="7"/>
    <x v="3"/>
    <n v="0.42058699999999999"/>
  </r>
  <r>
    <x v="13"/>
    <x v="7"/>
    <x v="2"/>
    <n v="4.8258000000000002E-2"/>
  </r>
  <r>
    <x v="13"/>
    <x v="7"/>
    <x v="0"/>
    <n v="10.956557"/>
  </r>
  <r>
    <x v="13"/>
    <x v="7"/>
    <x v="1"/>
    <n v="98.443359999999998"/>
  </r>
  <r>
    <x v="13"/>
    <x v="8"/>
    <x v="3"/>
    <n v="0.16115699999999999"/>
  </r>
  <r>
    <x v="13"/>
    <x v="8"/>
    <x v="2"/>
    <n v="0.496336"/>
  </r>
  <r>
    <x v="13"/>
    <x v="8"/>
    <x v="0"/>
    <n v="4.7586779999999997"/>
  </r>
  <r>
    <x v="13"/>
    <x v="8"/>
    <x v="1"/>
    <n v="84.913944999999998"/>
  </r>
  <r>
    <x v="13"/>
    <x v="9"/>
    <x v="3"/>
    <n v="2.660326"/>
  </r>
  <r>
    <x v="13"/>
    <x v="9"/>
    <x v="2"/>
    <n v="0.33998400000000001"/>
  </r>
  <r>
    <x v="13"/>
    <x v="9"/>
    <x v="0"/>
    <n v="9.6423240000000003"/>
  </r>
  <r>
    <x v="13"/>
    <x v="9"/>
    <x v="1"/>
    <n v="82.581688"/>
  </r>
  <r>
    <x v="13"/>
    <x v="10"/>
    <x v="3"/>
    <n v="0.43821100000000002"/>
  </r>
  <r>
    <x v="13"/>
    <x v="10"/>
    <x v="2"/>
    <n v="0.30828"/>
  </r>
  <r>
    <x v="13"/>
    <x v="10"/>
    <x v="0"/>
    <n v="1.6269340000000001"/>
  </r>
  <r>
    <x v="13"/>
    <x v="10"/>
    <x v="1"/>
    <n v="48.650383000000005"/>
  </r>
  <r>
    <x v="13"/>
    <x v="11"/>
    <x v="3"/>
    <n v="7.5978000000000004E-2"/>
  </r>
  <r>
    <x v="13"/>
    <x v="11"/>
    <x v="2"/>
    <n v="0.117326"/>
  </r>
  <r>
    <x v="13"/>
    <x v="11"/>
    <x v="0"/>
    <n v="7.4057490000000001"/>
  </r>
  <r>
    <x v="13"/>
    <x v="11"/>
    <x v="1"/>
    <n v="52.880392000000001"/>
  </r>
  <r>
    <x v="13"/>
    <x v="12"/>
    <x v="3"/>
    <n v="1.375869"/>
  </r>
  <r>
    <x v="13"/>
    <x v="12"/>
    <x v="2"/>
    <n v="2.9146999999999999E-2"/>
  </r>
  <r>
    <x v="13"/>
    <x v="12"/>
    <x v="0"/>
    <n v="8.7102170000000001"/>
  </r>
  <r>
    <x v="13"/>
    <x v="12"/>
    <x v="1"/>
    <n v="64.216410999999994"/>
  </r>
  <r>
    <x v="13"/>
    <x v="13"/>
    <x v="3"/>
    <n v="4.2459999999999998E-3"/>
  </r>
  <r>
    <x v="13"/>
    <x v="13"/>
    <x v="2"/>
    <n v="4.7914999999999999E-2"/>
  </r>
  <r>
    <x v="13"/>
    <x v="13"/>
    <x v="0"/>
    <n v="1.851847"/>
  </r>
  <r>
    <x v="13"/>
    <x v="13"/>
    <x v="1"/>
    <n v="87.261934999999994"/>
  </r>
  <r>
    <x v="13"/>
    <x v="14"/>
    <x v="3"/>
    <n v="1.4361000000000001E-2"/>
  </r>
  <r>
    <x v="13"/>
    <x v="14"/>
    <x v="2"/>
    <n v="0.26653300000000002"/>
  </r>
  <r>
    <x v="13"/>
    <x v="14"/>
    <x v="0"/>
    <n v="5.3980350000000001"/>
  </r>
  <r>
    <x v="13"/>
    <x v="14"/>
    <x v="1"/>
    <n v="74.166776999999996"/>
  </r>
  <r>
    <x v="13"/>
    <x v="15"/>
    <x v="3"/>
    <n v="7.4393000000000001E-2"/>
  </r>
  <r>
    <x v="13"/>
    <x v="15"/>
    <x v="2"/>
    <n v="0.284719"/>
  </r>
  <r>
    <x v="13"/>
    <x v="15"/>
    <x v="0"/>
    <n v="0.98048299999999999"/>
  </r>
  <r>
    <x v="13"/>
    <x v="15"/>
    <x v="1"/>
    <n v="135.053562"/>
  </r>
  <r>
    <x v="13"/>
    <x v="16"/>
    <x v="3"/>
    <n v="0.30212800000000001"/>
  </r>
  <r>
    <x v="13"/>
    <x v="16"/>
    <x v="2"/>
    <n v="1.796654"/>
  </r>
  <r>
    <x v="13"/>
    <x v="16"/>
    <x v="0"/>
    <n v="3.1612480000000001"/>
  </r>
  <r>
    <x v="13"/>
    <x v="16"/>
    <x v="1"/>
    <n v="124.472182"/>
  </r>
  <r>
    <x v="13"/>
    <x v="17"/>
    <x v="3"/>
    <n v="0.39880100000000002"/>
  </r>
  <r>
    <x v="13"/>
    <x v="17"/>
    <x v="2"/>
    <n v="1.5175399999999999"/>
  </r>
  <r>
    <x v="13"/>
    <x v="17"/>
    <x v="0"/>
    <n v="3.939282"/>
  </r>
  <r>
    <x v="13"/>
    <x v="17"/>
    <x v="1"/>
    <n v="122.556211"/>
  </r>
  <r>
    <x v="13"/>
    <x v="18"/>
    <x v="3"/>
    <n v="0.60070500000000004"/>
  </r>
  <r>
    <x v="13"/>
    <x v="18"/>
    <x v="2"/>
    <n v="0.66167399999999998"/>
  </r>
  <r>
    <x v="13"/>
    <x v="18"/>
    <x v="0"/>
    <n v="0.53822499999999995"/>
  </r>
  <r>
    <x v="13"/>
    <x v="18"/>
    <x v="1"/>
    <n v="130.299004"/>
  </r>
  <r>
    <x v="13"/>
    <x v="19"/>
    <x v="3"/>
    <n v="0.64841899999999997"/>
  </r>
  <r>
    <x v="13"/>
    <x v="19"/>
    <x v="2"/>
    <n v="0.61893699999999996"/>
  </r>
  <r>
    <x v="13"/>
    <x v="19"/>
    <x v="0"/>
    <n v="1.4341060000000001"/>
  </r>
  <r>
    <x v="13"/>
    <x v="19"/>
    <x v="1"/>
    <n v="364.57033699999999"/>
  </r>
  <r>
    <x v="14"/>
    <x v="0"/>
    <x v="1"/>
    <n v="125.353193"/>
  </r>
  <r>
    <x v="14"/>
    <x v="1"/>
    <x v="0"/>
    <n v="0.503382"/>
  </r>
  <r>
    <x v="14"/>
    <x v="1"/>
    <x v="1"/>
    <n v="278.018891"/>
  </r>
  <r>
    <x v="14"/>
    <x v="2"/>
    <x v="0"/>
    <n v="6.8649310000000003"/>
  </r>
  <r>
    <x v="14"/>
    <x v="2"/>
    <x v="1"/>
    <n v="250.16276500000001"/>
  </r>
  <r>
    <x v="14"/>
    <x v="3"/>
    <x v="3"/>
    <n v="0.53083199999999997"/>
  </r>
  <r>
    <x v="14"/>
    <x v="3"/>
    <x v="0"/>
    <n v="2.6948500000000002"/>
  </r>
  <r>
    <x v="14"/>
    <x v="3"/>
    <x v="1"/>
    <n v="257.131035"/>
  </r>
  <r>
    <x v="14"/>
    <x v="4"/>
    <x v="3"/>
    <n v="1.7280960000000001"/>
  </r>
  <r>
    <x v="14"/>
    <x v="4"/>
    <x v="0"/>
    <n v="2.2549450000000002"/>
  </r>
  <r>
    <x v="14"/>
    <x v="4"/>
    <x v="1"/>
    <n v="367.60860600000001"/>
  </r>
  <r>
    <x v="14"/>
    <x v="5"/>
    <x v="3"/>
    <n v="13.082674000000001"/>
  </r>
  <r>
    <x v="14"/>
    <x v="5"/>
    <x v="2"/>
    <n v="3.7583099999999998"/>
  </r>
  <r>
    <x v="14"/>
    <x v="5"/>
    <x v="0"/>
    <n v="10.770426"/>
  </r>
  <r>
    <x v="14"/>
    <x v="5"/>
    <x v="1"/>
    <n v="419.58844699999997"/>
  </r>
  <r>
    <x v="14"/>
    <x v="6"/>
    <x v="3"/>
    <n v="28.478963"/>
  </r>
  <r>
    <x v="14"/>
    <x v="6"/>
    <x v="2"/>
    <n v="3.6666639999999999"/>
  </r>
  <r>
    <x v="14"/>
    <x v="6"/>
    <x v="0"/>
    <n v="11.024103999999999"/>
  </r>
  <r>
    <x v="14"/>
    <x v="6"/>
    <x v="1"/>
    <n v="326.18377600000002"/>
  </r>
  <r>
    <x v="14"/>
    <x v="7"/>
    <x v="3"/>
    <n v="16.037099000000001"/>
  </r>
  <r>
    <x v="14"/>
    <x v="7"/>
    <x v="2"/>
    <n v="4.7593909999999999"/>
  </r>
  <r>
    <x v="14"/>
    <x v="7"/>
    <x v="0"/>
    <n v="13.214677999999999"/>
  </r>
  <r>
    <x v="14"/>
    <x v="7"/>
    <x v="1"/>
    <n v="305.26062400000001"/>
  </r>
  <r>
    <x v="14"/>
    <x v="8"/>
    <x v="3"/>
    <n v="5.1732240000000003"/>
  </r>
  <r>
    <x v="14"/>
    <x v="8"/>
    <x v="2"/>
    <n v="5.9917170000000004"/>
  </r>
  <r>
    <x v="14"/>
    <x v="8"/>
    <x v="0"/>
    <n v="12.2986"/>
  </r>
  <r>
    <x v="14"/>
    <x v="8"/>
    <x v="1"/>
    <n v="319.160933"/>
  </r>
  <r>
    <x v="14"/>
    <x v="9"/>
    <x v="3"/>
    <n v="1.3187819999999999"/>
  </r>
  <r>
    <x v="14"/>
    <x v="9"/>
    <x v="2"/>
    <n v="7.3715789999999997"/>
  </r>
  <r>
    <x v="14"/>
    <x v="9"/>
    <x v="0"/>
    <n v="9.7734729999999992"/>
  </r>
  <r>
    <x v="14"/>
    <x v="9"/>
    <x v="1"/>
    <n v="328.52223900000001"/>
  </r>
  <r>
    <x v="14"/>
    <x v="10"/>
    <x v="3"/>
    <n v="1.921152"/>
  </r>
  <r>
    <x v="14"/>
    <x v="10"/>
    <x v="2"/>
    <n v="6.9119400000000004"/>
  </r>
  <r>
    <x v="14"/>
    <x v="10"/>
    <x v="0"/>
    <n v="10.488065000000001"/>
  </r>
  <r>
    <x v="14"/>
    <x v="10"/>
    <x v="1"/>
    <n v="386.37981200000002"/>
  </r>
  <r>
    <x v="14"/>
    <x v="11"/>
    <x v="3"/>
    <n v="31.534316"/>
  </r>
  <r>
    <x v="14"/>
    <x v="11"/>
    <x v="2"/>
    <n v="3.5692050000000002"/>
  </r>
  <r>
    <x v="14"/>
    <x v="11"/>
    <x v="0"/>
    <n v="8.8712630000000008"/>
  </r>
  <r>
    <x v="14"/>
    <x v="11"/>
    <x v="1"/>
    <n v="394.67798000000005"/>
  </r>
  <r>
    <x v="14"/>
    <x v="12"/>
    <x v="3"/>
    <n v="2.3533339999999998"/>
  </r>
  <r>
    <x v="14"/>
    <x v="12"/>
    <x v="2"/>
    <n v="13.741129000000001"/>
  </r>
  <r>
    <x v="14"/>
    <x v="12"/>
    <x v="0"/>
    <n v="6.5155570000000003"/>
  </r>
  <r>
    <x v="14"/>
    <x v="12"/>
    <x v="1"/>
    <n v="380.78964100000002"/>
  </r>
  <r>
    <x v="14"/>
    <x v="13"/>
    <x v="3"/>
    <n v="4.2562480000000003"/>
  </r>
  <r>
    <x v="14"/>
    <x v="13"/>
    <x v="2"/>
    <n v="3.7398539999999998"/>
  </r>
  <r>
    <x v="14"/>
    <x v="13"/>
    <x v="0"/>
    <n v="4.0245189999999997"/>
  </r>
  <r>
    <x v="14"/>
    <x v="13"/>
    <x v="1"/>
    <n v="432.618109"/>
  </r>
  <r>
    <x v="14"/>
    <x v="14"/>
    <x v="3"/>
    <n v="2.3090120000000001"/>
  </r>
  <r>
    <x v="14"/>
    <x v="14"/>
    <x v="2"/>
    <n v="2.9557869999999999"/>
  </r>
  <r>
    <x v="14"/>
    <x v="14"/>
    <x v="0"/>
    <n v="0.95829399999999998"/>
  </r>
  <r>
    <x v="14"/>
    <x v="14"/>
    <x v="1"/>
    <n v="465.15803499999998"/>
  </r>
  <r>
    <x v="14"/>
    <x v="15"/>
    <x v="3"/>
    <n v="2.9182260000000002"/>
  </r>
  <r>
    <x v="14"/>
    <x v="15"/>
    <x v="2"/>
    <n v="12.510313"/>
  </r>
  <r>
    <x v="14"/>
    <x v="15"/>
    <x v="0"/>
    <n v="0.93207399999999996"/>
  </r>
  <r>
    <x v="14"/>
    <x v="15"/>
    <x v="1"/>
    <n v="538.26889600000004"/>
  </r>
  <r>
    <x v="14"/>
    <x v="16"/>
    <x v="3"/>
    <n v="1.575739"/>
  </r>
  <r>
    <x v="14"/>
    <x v="16"/>
    <x v="2"/>
    <n v="1.740324"/>
  </r>
  <r>
    <x v="14"/>
    <x v="16"/>
    <x v="0"/>
    <n v="1.450515"/>
  </r>
  <r>
    <x v="14"/>
    <x v="16"/>
    <x v="1"/>
    <n v="383.785977"/>
  </r>
  <r>
    <x v="14"/>
    <x v="17"/>
    <x v="3"/>
    <n v="1.4871939999999999"/>
  </r>
  <r>
    <x v="14"/>
    <x v="17"/>
    <x v="2"/>
    <n v="2.6650529999999999"/>
  </r>
  <r>
    <x v="14"/>
    <x v="17"/>
    <x v="0"/>
    <n v="0.93522899999999998"/>
  </r>
  <r>
    <x v="14"/>
    <x v="17"/>
    <x v="1"/>
    <n v="398.60771599999998"/>
  </r>
  <r>
    <x v="14"/>
    <x v="18"/>
    <x v="3"/>
    <n v="1.0289999999999999"/>
  </r>
  <r>
    <x v="14"/>
    <x v="18"/>
    <x v="2"/>
    <n v="1.1847589999999999"/>
  </r>
  <r>
    <x v="14"/>
    <x v="18"/>
    <x v="0"/>
    <n v="0.69024200000000002"/>
  </r>
  <r>
    <x v="14"/>
    <x v="18"/>
    <x v="1"/>
    <n v="1103.6660179999999"/>
  </r>
  <r>
    <x v="14"/>
    <x v="19"/>
    <x v="3"/>
    <n v="0.79776599999999998"/>
  </r>
  <r>
    <x v="14"/>
    <x v="19"/>
    <x v="2"/>
    <n v="0.881795"/>
  </r>
  <r>
    <x v="14"/>
    <x v="19"/>
    <x v="0"/>
    <n v="0.85085599999999995"/>
  </r>
  <r>
    <x v="14"/>
    <x v="19"/>
    <x v="1"/>
    <n v="1638.4962700000001"/>
  </r>
  <r>
    <x v="15"/>
    <x v="4"/>
    <x v="2"/>
    <n v="0.34142400000000001"/>
  </r>
  <r>
    <x v="15"/>
    <x v="4"/>
    <x v="1"/>
    <n v="44.323281000000001"/>
  </r>
  <r>
    <x v="15"/>
    <x v="5"/>
    <x v="2"/>
    <n v="0.46953400000000001"/>
  </r>
  <r>
    <x v="15"/>
    <x v="5"/>
    <x v="1"/>
    <n v="53.808289000000002"/>
  </r>
  <r>
    <x v="15"/>
    <x v="6"/>
    <x v="3"/>
    <n v="4.7259000000000002E-2"/>
  </r>
  <r>
    <x v="15"/>
    <x v="6"/>
    <x v="2"/>
    <n v="0.27766099999999999"/>
  </r>
  <r>
    <x v="15"/>
    <x v="6"/>
    <x v="0"/>
    <n v="3.0613969999999999"/>
  </r>
  <r>
    <x v="15"/>
    <x v="6"/>
    <x v="1"/>
    <n v="78.139270999999994"/>
  </r>
  <r>
    <x v="15"/>
    <x v="7"/>
    <x v="3"/>
    <n v="0.99006899999999998"/>
  </r>
  <r>
    <x v="15"/>
    <x v="7"/>
    <x v="2"/>
    <n v="1.4653499999999999"/>
  </r>
  <r>
    <x v="15"/>
    <x v="7"/>
    <x v="0"/>
    <n v="1.0833660000000001"/>
  </r>
  <r>
    <x v="15"/>
    <x v="7"/>
    <x v="1"/>
    <n v="133.140827"/>
  </r>
  <r>
    <x v="15"/>
    <x v="8"/>
    <x v="3"/>
    <n v="1.1603140000000001"/>
  </r>
  <r>
    <x v="15"/>
    <x v="8"/>
    <x v="2"/>
    <n v="1.674596"/>
  </r>
  <r>
    <x v="15"/>
    <x v="8"/>
    <x v="0"/>
    <n v="1.3416410000000001"/>
  </r>
  <r>
    <x v="15"/>
    <x v="8"/>
    <x v="1"/>
    <n v="166.023302"/>
  </r>
  <r>
    <x v="15"/>
    <x v="9"/>
    <x v="3"/>
    <n v="0.80502399999999996"/>
  </r>
  <r>
    <x v="15"/>
    <x v="9"/>
    <x v="2"/>
    <n v="1.3301320000000001"/>
  </r>
  <r>
    <x v="15"/>
    <x v="9"/>
    <x v="0"/>
    <n v="1.614112"/>
  </r>
  <r>
    <x v="15"/>
    <x v="9"/>
    <x v="1"/>
    <n v="114.836505"/>
  </r>
  <r>
    <x v="15"/>
    <x v="10"/>
    <x v="3"/>
    <n v="1.14724"/>
  </r>
  <r>
    <x v="15"/>
    <x v="10"/>
    <x v="2"/>
    <n v="2.5468730000000002"/>
  </r>
  <r>
    <x v="15"/>
    <x v="10"/>
    <x v="0"/>
    <n v="1.5358270000000001"/>
  </r>
  <r>
    <x v="15"/>
    <x v="10"/>
    <x v="1"/>
    <n v="151.218988"/>
  </r>
  <r>
    <x v="15"/>
    <x v="11"/>
    <x v="3"/>
    <n v="1.541655"/>
  </r>
  <r>
    <x v="15"/>
    <x v="11"/>
    <x v="2"/>
    <n v="2.2943180000000001"/>
  </r>
  <r>
    <x v="15"/>
    <x v="11"/>
    <x v="0"/>
    <n v="0.98599899999999996"/>
  </r>
  <r>
    <x v="15"/>
    <x v="11"/>
    <x v="1"/>
    <n v="167.48606899999999"/>
  </r>
  <r>
    <x v="15"/>
    <x v="12"/>
    <x v="3"/>
    <n v="1.205732"/>
  </r>
  <r>
    <x v="15"/>
    <x v="12"/>
    <x v="2"/>
    <n v="0.94113999999999998"/>
  </r>
  <r>
    <x v="15"/>
    <x v="12"/>
    <x v="0"/>
    <n v="0.48400100000000001"/>
  </r>
  <r>
    <x v="15"/>
    <x v="12"/>
    <x v="1"/>
    <n v="174.00881899999999"/>
  </r>
  <r>
    <x v="15"/>
    <x v="13"/>
    <x v="3"/>
    <n v="2.1723669999999999"/>
  </r>
  <r>
    <x v="15"/>
    <x v="13"/>
    <x v="2"/>
    <n v="2.6394519999999999"/>
  </r>
  <r>
    <x v="15"/>
    <x v="13"/>
    <x v="0"/>
    <n v="0.35942600000000002"/>
  </r>
  <r>
    <x v="15"/>
    <x v="13"/>
    <x v="1"/>
    <n v="181.813424"/>
  </r>
  <r>
    <x v="15"/>
    <x v="14"/>
    <x v="3"/>
    <n v="1.0864940000000001"/>
  </r>
  <r>
    <x v="15"/>
    <x v="14"/>
    <x v="2"/>
    <n v="1.3972690000000001"/>
  </r>
  <r>
    <x v="15"/>
    <x v="14"/>
    <x v="0"/>
    <n v="1.103858"/>
  </r>
  <r>
    <x v="15"/>
    <x v="14"/>
    <x v="1"/>
    <n v="221.79716200000001"/>
  </r>
  <r>
    <x v="15"/>
    <x v="15"/>
    <x v="3"/>
    <n v="0.79802200000000001"/>
  </r>
  <r>
    <x v="15"/>
    <x v="15"/>
    <x v="2"/>
    <n v="0.748533"/>
  </r>
  <r>
    <x v="15"/>
    <x v="15"/>
    <x v="0"/>
    <n v="1.0247900000000001"/>
  </r>
  <r>
    <x v="15"/>
    <x v="15"/>
    <x v="1"/>
    <n v="213.74573100000001"/>
  </r>
  <r>
    <x v="15"/>
    <x v="16"/>
    <x v="3"/>
    <n v="0.46712300000000001"/>
  </r>
  <r>
    <x v="15"/>
    <x v="16"/>
    <x v="2"/>
    <n v="1.258162"/>
  </r>
  <r>
    <x v="15"/>
    <x v="16"/>
    <x v="0"/>
    <n v="0.84298600000000001"/>
  </r>
  <r>
    <x v="15"/>
    <x v="16"/>
    <x v="1"/>
    <n v="202.88045"/>
  </r>
  <r>
    <x v="15"/>
    <x v="17"/>
    <x v="3"/>
    <n v="0.27288200000000001"/>
  </r>
  <r>
    <x v="15"/>
    <x v="17"/>
    <x v="2"/>
    <n v="2.0116640000000001"/>
  </r>
  <r>
    <x v="15"/>
    <x v="17"/>
    <x v="0"/>
    <n v="0.30345299999999997"/>
  </r>
  <r>
    <x v="15"/>
    <x v="17"/>
    <x v="1"/>
    <n v="199.02589399999999"/>
  </r>
  <r>
    <x v="15"/>
    <x v="18"/>
    <x v="3"/>
    <n v="3.0673499999999998"/>
  </r>
  <r>
    <x v="15"/>
    <x v="18"/>
    <x v="2"/>
    <n v="2.140333"/>
  </r>
  <r>
    <x v="15"/>
    <x v="18"/>
    <x v="0"/>
    <n v="0.132047"/>
  </r>
  <r>
    <x v="15"/>
    <x v="18"/>
    <x v="1"/>
    <n v="664.10643399999992"/>
  </r>
  <r>
    <x v="15"/>
    <x v="19"/>
    <x v="3"/>
    <n v="0.41067500000000001"/>
  </r>
  <r>
    <x v="15"/>
    <x v="19"/>
    <x v="2"/>
    <n v="2.2582710000000001"/>
  </r>
  <r>
    <x v="15"/>
    <x v="19"/>
    <x v="1"/>
    <n v="647.41110299999991"/>
  </r>
  <r>
    <x v="16"/>
    <x v="2"/>
    <x v="0"/>
    <n v="5.769279"/>
  </r>
  <r>
    <x v="16"/>
    <x v="2"/>
    <x v="1"/>
    <n v="47.982171999999998"/>
  </r>
  <r>
    <x v="16"/>
    <x v="3"/>
    <x v="0"/>
    <n v="5.9263370000000002"/>
  </r>
  <r>
    <x v="16"/>
    <x v="3"/>
    <x v="1"/>
    <n v="59.691243999999998"/>
  </r>
  <r>
    <x v="16"/>
    <x v="4"/>
    <x v="0"/>
    <n v="7.726229"/>
  </r>
  <r>
    <x v="16"/>
    <x v="4"/>
    <x v="1"/>
    <n v="61.344144"/>
  </r>
  <r>
    <x v="16"/>
    <x v="5"/>
    <x v="0"/>
    <n v="8.3074440000000003"/>
  </r>
  <r>
    <x v="16"/>
    <x v="5"/>
    <x v="1"/>
    <n v="70.177856000000006"/>
  </r>
  <r>
    <x v="16"/>
    <x v="6"/>
    <x v="0"/>
    <n v="10.472925999999999"/>
  </r>
  <r>
    <x v="16"/>
    <x v="6"/>
    <x v="1"/>
    <n v="65.653396999999998"/>
  </r>
  <r>
    <x v="16"/>
    <x v="7"/>
    <x v="3"/>
    <n v="1.2667930000000001"/>
  </r>
  <r>
    <x v="16"/>
    <x v="7"/>
    <x v="2"/>
    <n v="0.171545"/>
  </r>
  <r>
    <x v="16"/>
    <x v="7"/>
    <x v="0"/>
    <n v="9.4717400000000005"/>
  </r>
  <r>
    <x v="16"/>
    <x v="7"/>
    <x v="1"/>
    <n v="55.507411999999995"/>
  </r>
  <r>
    <x v="16"/>
    <x v="8"/>
    <x v="3"/>
    <n v="0.78800400000000004"/>
  </r>
  <r>
    <x v="16"/>
    <x v="8"/>
    <x v="2"/>
    <n v="1.2339830000000001"/>
  </r>
  <r>
    <x v="16"/>
    <x v="8"/>
    <x v="0"/>
    <n v="5.7943040000000003"/>
  </r>
  <r>
    <x v="16"/>
    <x v="8"/>
    <x v="1"/>
    <n v="68.708363999999989"/>
  </r>
  <r>
    <x v="16"/>
    <x v="9"/>
    <x v="2"/>
    <n v="0.46888999999999997"/>
  </r>
  <r>
    <x v="16"/>
    <x v="9"/>
    <x v="0"/>
    <n v="3.5493920000000001"/>
  </r>
  <r>
    <x v="16"/>
    <x v="9"/>
    <x v="1"/>
    <n v="44.833196000000001"/>
  </r>
  <r>
    <x v="16"/>
    <x v="10"/>
    <x v="0"/>
    <n v="2.7079960000000001"/>
  </r>
  <r>
    <x v="16"/>
    <x v="10"/>
    <x v="1"/>
    <n v="45.432943999999999"/>
  </r>
  <r>
    <x v="16"/>
    <x v="11"/>
    <x v="2"/>
    <n v="6.2950999999999993E-2"/>
  </r>
  <r>
    <x v="16"/>
    <x v="11"/>
    <x v="0"/>
    <n v="2.5167290000000002"/>
  </r>
  <r>
    <x v="16"/>
    <x v="11"/>
    <x v="1"/>
    <n v="54.682081000000004"/>
  </r>
  <r>
    <x v="16"/>
    <x v="12"/>
    <x v="2"/>
    <n v="5.5539999999999999E-2"/>
  </r>
  <r>
    <x v="16"/>
    <x v="12"/>
    <x v="0"/>
    <n v="4.0121060000000002"/>
  </r>
  <r>
    <x v="16"/>
    <x v="12"/>
    <x v="1"/>
    <n v="51.117938999999993"/>
  </r>
  <r>
    <x v="16"/>
    <x v="13"/>
    <x v="3"/>
    <n v="8.2380000000000005E-3"/>
  </r>
  <r>
    <x v="16"/>
    <x v="13"/>
    <x v="2"/>
    <n v="5.5495000000000003E-2"/>
  </r>
  <r>
    <x v="16"/>
    <x v="13"/>
    <x v="0"/>
    <n v="1.493052"/>
  </r>
  <r>
    <x v="16"/>
    <x v="13"/>
    <x v="1"/>
    <n v="44.137550999999995"/>
  </r>
  <r>
    <x v="16"/>
    <x v="14"/>
    <x v="2"/>
    <n v="0.233732"/>
  </r>
  <r>
    <x v="16"/>
    <x v="14"/>
    <x v="0"/>
    <n v="2.5781000000000001"/>
  </r>
  <r>
    <x v="16"/>
    <x v="14"/>
    <x v="1"/>
    <n v="46.301917000000003"/>
  </r>
  <r>
    <x v="16"/>
    <x v="15"/>
    <x v="2"/>
    <n v="0.27157500000000001"/>
  </r>
  <r>
    <x v="16"/>
    <x v="15"/>
    <x v="0"/>
    <n v="2.0955720000000002"/>
  </r>
  <r>
    <x v="16"/>
    <x v="15"/>
    <x v="1"/>
    <n v="41.971890999999999"/>
  </r>
  <r>
    <x v="16"/>
    <x v="16"/>
    <x v="3"/>
    <n v="1.5653E-2"/>
  </r>
  <r>
    <x v="16"/>
    <x v="16"/>
    <x v="0"/>
    <n v="2.7634530000000002"/>
  </r>
  <r>
    <x v="16"/>
    <x v="16"/>
    <x v="1"/>
    <n v="42.425899000000001"/>
  </r>
  <r>
    <x v="16"/>
    <x v="17"/>
    <x v="3"/>
    <n v="2.8149999999999998E-3"/>
  </r>
  <r>
    <x v="16"/>
    <x v="17"/>
    <x v="0"/>
    <n v="4.8729180000000003"/>
  </r>
  <r>
    <x v="16"/>
    <x v="17"/>
    <x v="1"/>
    <n v="68.364036999999996"/>
  </r>
  <r>
    <x v="16"/>
    <x v="18"/>
    <x v="3"/>
    <n v="8.6429999999999996E-3"/>
  </r>
  <r>
    <x v="16"/>
    <x v="18"/>
    <x v="2"/>
    <n v="5.8221000000000002E-2"/>
  </r>
  <r>
    <x v="16"/>
    <x v="18"/>
    <x v="0"/>
    <n v="1.495187"/>
  </r>
  <r>
    <x v="16"/>
    <x v="18"/>
    <x v="1"/>
    <n v="36.251759"/>
  </r>
  <r>
    <x v="16"/>
    <x v="19"/>
    <x v="3"/>
    <n v="1.0633999999999999E-2"/>
  </r>
  <r>
    <x v="16"/>
    <x v="19"/>
    <x v="0"/>
    <n v="1.1418280000000001"/>
  </r>
  <r>
    <x v="16"/>
    <x v="19"/>
    <x v="1"/>
    <n v="53.922059999999995"/>
  </r>
  <r>
    <x v="16"/>
    <x v="20"/>
    <x v="3"/>
    <n v="8.8520000000000005E-3"/>
  </r>
  <r>
    <x v="16"/>
    <x v="20"/>
    <x v="0"/>
    <n v="2.1115520000000001"/>
  </r>
  <r>
    <x v="16"/>
    <x v="20"/>
    <x v="1"/>
    <n v="53.390369"/>
  </r>
  <r>
    <x v="17"/>
    <x v="0"/>
    <x v="0"/>
    <n v="51.587826"/>
  </r>
  <r>
    <x v="17"/>
    <x v="0"/>
    <x v="1"/>
    <n v="261.35828600000002"/>
  </r>
  <r>
    <x v="17"/>
    <x v="1"/>
    <x v="0"/>
    <n v="52.210605999999999"/>
  </r>
  <r>
    <x v="17"/>
    <x v="1"/>
    <x v="1"/>
    <n v="298.022673"/>
  </r>
  <r>
    <x v="17"/>
    <x v="2"/>
    <x v="0"/>
    <n v="62.267825000000002"/>
  </r>
  <r>
    <x v="17"/>
    <x v="2"/>
    <x v="1"/>
    <n v="286.87306100000001"/>
  </r>
  <r>
    <x v="17"/>
    <x v="3"/>
    <x v="0"/>
    <n v="44.288927999999999"/>
  </r>
  <r>
    <x v="17"/>
    <x v="3"/>
    <x v="1"/>
    <n v="250.75550600000003"/>
  </r>
  <r>
    <x v="17"/>
    <x v="4"/>
    <x v="3"/>
    <n v="4.5155279999999998"/>
  </r>
  <r>
    <x v="17"/>
    <x v="4"/>
    <x v="2"/>
    <n v="2.0618720000000001"/>
  </r>
  <r>
    <x v="17"/>
    <x v="4"/>
    <x v="0"/>
    <n v="66.889438999999996"/>
  </r>
  <r>
    <x v="17"/>
    <x v="4"/>
    <x v="1"/>
    <n v="289.353093"/>
  </r>
  <r>
    <x v="17"/>
    <x v="5"/>
    <x v="3"/>
    <n v="4.2096159999999996"/>
  </r>
  <r>
    <x v="17"/>
    <x v="5"/>
    <x v="2"/>
    <n v="6.9839200000000003"/>
  </r>
  <r>
    <x v="17"/>
    <x v="5"/>
    <x v="0"/>
    <n v="58.114196999999997"/>
  </r>
  <r>
    <x v="17"/>
    <x v="5"/>
    <x v="1"/>
    <n v="319.58079399999997"/>
  </r>
  <r>
    <x v="17"/>
    <x v="6"/>
    <x v="3"/>
    <n v="2.3466719999999999"/>
  </r>
  <r>
    <x v="17"/>
    <x v="6"/>
    <x v="2"/>
    <n v="5.874905"/>
  </r>
  <r>
    <x v="17"/>
    <x v="6"/>
    <x v="0"/>
    <n v="55.973681999999997"/>
  </r>
  <r>
    <x v="17"/>
    <x v="6"/>
    <x v="1"/>
    <n v="360.58618100000001"/>
  </r>
  <r>
    <x v="17"/>
    <x v="7"/>
    <x v="3"/>
    <n v="0.97920499999999999"/>
  </r>
  <r>
    <x v="17"/>
    <x v="7"/>
    <x v="2"/>
    <n v="8.6350300000000004"/>
  </r>
  <r>
    <x v="17"/>
    <x v="7"/>
    <x v="0"/>
    <n v="62.251933999999999"/>
  </r>
  <r>
    <x v="17"/>
    <x v="7"/>
    <x v="1"/>
    <n v="358.01039800000001"/>
  </r>
  <r>
    <x v="17"/>
    <x v="8"/>
    <x v="3"/>
    <n v="2.3058139999999998"/>
  </r>
  <r>
    <x v="17"/>
    <x v="8"/>
    <x v="2"/>
    <n v="3.9512309999999999"/>
  </r>
  <r>
    <x v="17"/>
    <x v="8"/>
    <x v="0"/>
    <n v="50.281424999999999"/>
  </r>
  <r>
    <x v="17"/>
    <x v="8"/>
    <x v="1"/>
    <n v="321.70110999999997"/>
  </r>
  <r>
    <x v="17"/>
    <x v="9"/>
    <x v="3"/>
    <n v="2.1453720000000001"/>
  </r>
  <r>
    <x v="17"/>
    <x v="9"/>
    <x v="2"/>
    <n v="5.2759869999999998"/>
  </r>
  <r>
    <x v="17"/>
    <x v="9"/>
    <x v="0"/>
    <n v="44.064363"/>
  </r>
  <r>
    <x v="17"/>
    <x v="9"/>
    <x v="1"/>
    <n v="306.27317700000003"/>
  </r>
  <r>
    <x v="17"/>
    <x v="10"/>
    <x v="3"/>
    <n v="0.28777000000000003"/>
  </r>
  <r>
    <x v="17"/>
    <x v="10"/>
    <x v="2"/>
    <n v="2.268802"/>
  </r>
  <r>
    <x v="17"/>
    <x v="10"/>
    <x v="0"/>
    <n v="31.426351"/>
  </r>
  <r>
    <x v="17"/>
    <x v="10"/>
    <x v="1"/>
    <n v="285.04465300000004"/>
  </r>
  <r>
    <x v="17"/>
    <x v="11"/>
    <x v="3"/>
    <n v="2.1736089999999999"/>
  </r>
  <r>
    <x v="17"/>
    <x v="11"/>
    <x v="2"/>
    <n v="4.480334"/>
  </r>
  <r>
    <x v="17"/>
    <x v="11"/>
    <x v="0"/>
    <n v="19.751186000000001"/>
  </r>
  <r>
    <x v="17"/>
    <x v="11"/>
    <x v="1"/>
    <n v="269.11037499999998"/>
  </r>
  <r>
    <x v="17"/>
    <x v="12"/>
    <x v="3"/>
    <n v="1.761863"/>
  </r>
  <r>
    <x v="17"/>
    <x v="12"/>
    <x v="2"/>
    <n v="3.6872940000000001"/>
  </r>
  <r>
    <x v="17"/>
    <x v="12"/>
    <x v="0"/>
    <n v="22.563672"/>
  </r>
  <r>
    <x v="17"/>
    <x v="12"/>
    <x v="1"/>
    <n v="285.33654999999999"/>
  </r>
  <r>
    <x v="17"/>
    <x v="13"/>
    <x v="3"/>
    <n v="1.0184249999999999"/>
  </r>
  <r>
    <x v="17"/>
    <x v="13"/>
    <x v="2"/>
    <n v="0.77600199999999997"/>
  </r>
  <r>
    <x v="17"/>
    <x v="13"/>
    <x v="0"/>
    <n v="27.741837"/>
  </r>
  <r>
    <x v="17"/>
    <x v="13"/>
    <x v="1"/>
    <n v="285.41293199999996"/>
  </r>
  <r>
    <x v="17"/>
    <x v="14"/>
    <x v="0"/>
    <n v="17.943339999999999"/>
  </r>
  <r>
    <x v="17"/>
    <x v="14"/>
    <x v="1"/>
    <n v="342.26617600000003"/>
  </r>
  <r>
    <x v="17"/>
    <x v="15"/>
    <x v="3"/>
    <n v="0.38461200000000001"/>
  </r>
  <r>
    <x v="17"/>
    <x v="15"/>
    <x v="0"/>
    <n v="16.175086"/>
  </r>
  <r>
    <x v="17"/>
    <x v="15"/>
    <x v="1"/>
    <n v="309.31348400000002"/>
  </r>
  <r>
    <x v="17"/>
    <x v="16"/>
    <x v="0"/>
    <n v="31.679029"/>
  </r>
  <r>
    <x v="17"/>
    <x v="16"/>
    <x v="1"/>
    <n v="409.48469399999999"/>
  </r>
  <r>
    <x v="17"/>
    <x v="17"/>
    <x v="2"/>
    <n v="6.1768340000000004"/>
  </r>
  <r>
    <x v="17"/>
    <x v="17"/>
    <x v="0"/>
    <n v="17.114671999999999"/>
  </r>
  <r>
    <x v="17"/>
    <x v="17"/>
    <x v="1"/>
    <n v="329.96102000000002"/>
  </r>
  <r>
    <x v="17"/>
    <x v="18"/>
    <x v="0"/>
    <n v="16.811427999999999"/>
  </r>
  <r>
    <x v="17"/>
    <x v="18"/>
    <x v="1"/>
    <n v="354.571078"/>
  </r>
  <r>
    <x v="17"/>
    <x v="19"/>
    <x v="2"/>
    <n v="5.8782000000000001E-2"/>
  </r>
  <r>
    <x v="17"/>
    <x v="19"/>
    <x v="0"/>
    <n v="35.176456000000002"/>
  </r>
  <r>
    <x v="17"/>
    <x v="19"/>
    <x v="1"/>
    <n v="451.53043200000002"/>
  </r>
  <r>
    <x v="17"/>
    <x v="20"/>
    <x v="0"/>
    <n v="25.089383999999999"/>
  </r>
  <r>
    <x v="17"/>
    <x v="20"/>
    <x v="1"/>
    <n v="460.59273899999994"/>
  </r>
  <r>
    <x v="18"/>
    <x v="0"/>
    <x v="0"/>
    <n v="0.89980000000000004"/>
  </r>
  <r>
    <x v="18"/>
    <x v="0"/>
    <x v="1"/>
    <n v="7.915845"/>
  </r>
  <r>
    <x v="18"/>
    <x v="1"/>
    <x v="0"/>
    <n v="1.1011489999999999"/>
  </r>
  <r>
    <x v="18"/>
    <x v="1"/>
    <x v="1"/>
    <n v="14.854651"/>
  </r>
  <r>
    <x v="18"/>
    <x v="2"/>
    <x v="0"/>
    <n v="1.009406"/>
  </r>
  <r>
    <x v="18"/>
    <x v="2"/>
    <x v="1"/>
    <n v="15.781116999999998"/>
  </r>
  <r>
    <x v="18"/>
    <x v="3"/>
    <x v="0"/>
    <n v="2.8683730000000001"/>
  </r>
  <r>
    <x v="18"/>
    <x v="3"/>
    <x v="1"/>
    <n v="23.162315"/>
  </r>
  <r>
    <x v="18"/>
    <x v="4"/>
    <x v="0"/>
    <n v="7.5991410000000004"/>
  </r>
  <r>
    <x v="18"/>
    <x v="4"/>
    <x v="1"/>
    <n v="27.163249999999998"/>
  </r>
  <r>
    <x v="18"/>
    <x v="5"/>
    <x v="3"/>
    <n v="9.7899E-2"/>
  </r>
  <r>
    <x v="18"/>
    <x v="5"/>
    <x v="0"/>
    <n v="4.2149739999999998"/>
  </r>
  <r>
    <x v="18"/>
    <x v="5"/>
    <x v="1"/>
    <n v="15.988457"/>
  </r>
  <r>
    <x v="18"/>
    <x v="6"/>
    <x v="3"/>
    <n v="5.1246E-2"/>
  </r>
  <r>
    <x v="18"/>
    <x v="6"/>
    <x v="0"/>
    <n v="4.3316780000000001"/>
  </r>
  <r>
    <x v="18"/>
    <x v="6"/>
    <x v="1"/>
    <n v="25.369633"/>
  </r>
  <r>
    <x v="18"/>
    <x v="7"/>
    <x v="3"/>
    <n v="0.111916"/>
  </r>
  <r>
    <x v="18"/>
    <x v="7"/>
    <x v="2"/>
    <n v="6.3150000000000003E-3"/>
  </r>
  <r>
    <x v="18"/>
    <x v="7"/>
    <x v="0"/>
    <n v="1.3065439999999999"/>
  </r>
  <r>
    <x v="18"/>
    <x v="7"/>
    <x v="1"/>
    <n v="25.599163000000001"/>
  </r>
  <r>
    <x v="18"/>
    <x v="8"/>
    <x v="0"/>
    <n v="2.7349559999999999"/>
  </r>
  <r>
    <x v="18"/>
    <x v="8"/>
    <x v="1"/>
    <n v="32.307206000000001"/>
  </r>
  <r>
    <x v="18"/>
    <x v="9"/>
    <x v="3"/>
    <n v="0.212059"/>
  </r>
  <r>
    <x v="18"/>
    <x v="9"/>
    <x v="0"/>
    <n v="3.003088"/>
  </r>
  <r>
    <x v="18"/>
    <x v="9"/>
    <x v="1"/>
    <n v="29.313718000000001"/>
  </r>
  <r>
    <x v="18"/>
    <x v="10"/>
    <x v="0"/>
    <n v="0.91892200000000002"/>
  </r>
  <r>
    <x v="18"/>
    <x v="10"/>
    <x v="1"/>
    <n v="29.585664999999999"/>
  </r>
  <r>
    <x v="18"/>
    <x v="11"/>
    <x v="0"/>
    <n v="0.832206"/>
  </r>
  <r>
    <x v="18"/>
    <x v="11"/>
    <x v="1"/>
    <n v="25.652438999999998"/>
  </r>
  <r>
    <x v="18"/>
    <x v="12"/>
    <x v="1"/>
    <n v="23.611191000000002"/>
  </r>
  <r>
    <x v="18"/>
    <x v="13"/>
    <x v="1"/>
    <n v="17.537953999999999"/>
  </r>
  <r>
    <x v="18"/>
    <x v="14"/>
    <x v="1"/>
    <n v="14.683859000000002"/>
  </r>
  <r>
    <x v="18"/>
    <x v="15"/>
    <x v="1"/>
    <n v="15.963739"/>
  </r>
  <r>
    <x v="18"/>
    <x v="16"/>
    <x v="1"/>
    <n v="21.066414999999999"/>
  </r>
  <r>
    <x v="18"/>
    <x v="17"/>
    <x v="1"/>
    <n v="21.801282"/>
  </r>
  <r>
    <x v="18"/>
    <x v="18"/>
    <x v="1"/>
    <n v="50.837726000000004"/>
  </r>
  <r>
    <x v="18"/>
    <x v="19"/>
    <x v="1"/>
    <n v="74.207563999999991"/>
  </r>
  <r>
    <x v="19"/>
    <x v="0"/>
    <x v="0"/>
    <n v="40.812066999999999"/>
  </r>
  <r>
    <x v="19"/>
    <x v="0"/>
    <x v="1"/>
    <n v="158.77149"/>
  </r>
  <r>
    <x v="19"/>
    <x v="1"/>
    <x v="0"/>
    <n v="34.702477000000002"/>
  </r>
  <r>
    <x v="19"/>
    <x v="1"/>
    <x v="1"/>
    <n v="122.534212"/>
  </r>
  <r>
    <x v="19"/>
    <x v="2"/>
    <x v="0"/>
    <n v="39.136989999999997"/>
  </r>
  <r>
    <x v="19"/>
    <x v="2"/>
    <x v="1"/>
    <n v="164.98018300000001"/>
  </r>
  <r>
    <x v="19"/>
    <x v="3"/>
    <x v="0"/>
    <n v="38.991661999999998"/>
  </r>
  <r>
    <x v="19"/>
    <x v="3"/>
    <x v="1"/>
    <n v="251.44928499999997"/>
  </r>
  <r>
    <x v="19"/>
    <x v="4"/>
    <x v="0"/>
    <n v="48.978904999999997"/>
  </r>
  <r>
    <x v="19"/>
    <x v="4"/>
    <x v="1"/>
    <n v="275.679374"/>
  </r>
  <r>
    <x v="19"/>
    <x v="5"/>
    <x v="2"/>
    <n v="2.2251599999999998"/>
  </r>
  <r>
    <x v="19"/>
    <x v="5"/>
    <x v="0"/>
    <n v="57.629258999999998"/>
  </r>
  <r>
    <x v="19"/>
    <x v="5"/>
    <x v="1"/>
    <n v="216.36793499999999"/>
  </r>
  <r>
    <x v="19"/>
    <x v="6"/>
    <x v="2"/>
    <n v="0.86809599999999998"/>
  </r>
  <r>
    <x v="19"/>
    <x v="6"/>
    <x v="0"/>
    <n v="56.607359000000002"/>
  </r>
  <r>
    <x v="19"/>
    <x v="6"/>
    <x v="1"/>
    <n v="227.44359500000002"/>
  </r>
  <r>
    <x v="19"/>
    <x v="7"/>
    <x v="3"/>
    <n v="1.2127509999999999"/>
  </r>
  <r>
    <x v="19"/>
    <x v="7"/>
    <x v="2"/>
    <n v="1.0595889999999999"/>
  </r>
  <r>
    <x v="19"/>
    <x v="7"/>
    <x v="0"/>
    <n v="59.948816000000001"/>
  </r>
  <r>
    <x v="19"/>
    <x v="7"/>
    <x v="1"/>
    <n v="272.754076"/>
  </r>
  <r>
    <x v="19"/>
    <x v="8"/>
    <x v="3"/>
    <n v="0.48553000000000002"/>
  </r>
  <r>
    <x v="19"/>
    <x v="8"/>
    <x v="2"/>
    <n v="2.0546799999999998"/>
  </r>
  <r>
    <x v="19"/>
    <x v="8"/>
    <x v="0"/>
    <n v="41.562638999999997"/>
  </r>
  <r>
    <x v="19"/>
    <x v="8"/>
    <x v="1"/>
    <n v="187.87377199999997"/>
  </r>
  <r>
    <x v="19"/>
    <x v="9"/>
    <x v="3"/>
    <n v="0.47199600000000003"/>
  </r>
  <r>
    <x v="19"/>
    <x v="9"/>
    <x v="2"/>
    <n v="2.0630929999999998"/>
  </r>
  <r>
    <x v="19"/>
    <x v="9"/>
    <x v="0"/>
    <n v="31.834168999999999"/>
  </r>
  <r>
    <x v="19"/>
    <x v="9"/>
    <x v="1"/>
    <n v="179.08262400000001"/>
  </r>
  <r>
    <x v="19"/>
    <x v="10"/>
    <x v="3"/>
    <n v="0.41347400000000001"/>
  </r>
  <r>
    <x v="19"/>
    <x v="10"/>
    <x v="2"/>
    <n v="2.0281699999999998"/>
  </r>
  <r>
    <x v="19"/>
    <x v="10"/>
    <x v="0"/>
    <n v="27.458646999999999"/>
  </r>
  <r>
    <x v="19"/>
    <x v="10"/>
    <x v="1"/>
    <n v="177.58150599999999"/>
  </r>
  <r>
    <x v="19"/>
    <x v="11"/>
    <x v="3"/>
    <n v="0.35338999999999998"/>
  </r>
  <r>
    <x v="19"/>
    <x v="11"/>
    <x v="2"/>
    <n v="2.266521"/>
  </r>
  <r>
    <x v="19"/>
    <x v="11"/>
    <x v="0"/>
    <n v="23.421813"/>
  </r>
  <r>
    <x v="19"/>
    <x v="11"/>
    <x v="1"/>
    <n v="257.13498099999998"/>
  </r>
  <r>
    <x v="19"/>
    <x v="12"/>
    <x v="3"/>
    <n v="0.30387999999999998"/>
  </r>
  <r>
    <x v="19"/>
    <x v="12"/>
    <x v="2"/>
    <n v="1.9555359999999999"/>
  </r>
  <r>
    <x v="19"/>
    <x v="12"/>
    <x v="0"/>
    <n v="22.905090999999999"/>
  </r>
  <r>
    <x v="19"/>
    <x v="12"/>
    <x v="1"/>
    <n v="270.51123699999999"/>
  </r>
  <r>
    <x v="19"/>
    <x v="13"/>
    <x v="3"/>
    <n v="0.312554"/>
  </r>
  <r>
    <x v="19"/>
    <x v="13"/>
    <x v="2"/>
    <n v="3.1224759999999998"/>
  </r>
  <r>
    <x v="19"/>
    <x v="13"/>
    <x v="0"/>
    <n v="22.605132999999999"/>
  </r>
  <r>
    <x v="19"/>
    <x v="13"/>
    <x v="1"/>
    <n v="268.76577900000001"/>
  </r>
  <r>
    <x v="19"/>
    <x v="14"/>
    <x v="3"/>
    <n v="0.34350399999999998"/>
  </r>
  <r>
    <x v="19"/>
    <x v="14"/>
    <x v="2"/>
    <n v="3.179573"/>
  </r>
  <r>
    <x v="19"/>
    <x v="14"/>
    <x v="0"/>
    <n v="13.661415"/>
  </r>
  <r>
    <x v="19"/>
    <x v="14"/>
    <x v="1"/>
    <n v="268.41955300000001"/>
  </r>
  <r>
    <x v="19"/>
    <x v="15"/>
    <x v="3"/>
    <n v="0.19628599999999999"/>
  </r>
  <r>
    <x v="19"/>
    <x v="15"/>
    <x v="2"/>
    <n v="3.01268"/>
  </r>
  <r>
    <x v="19"/>
    <x v="15"/>
    <x v="0"/>
    <n v="7.8177269999999996"/>
  </r>
  <r>
    <x v="19"/>
    <x v="15"/>
    <x v="1"/>
    <n v="296.65531300000004"/>
  </r>
  <r>
    <x v="19"/>
    <x v="16"/>
    <x v="3"/>
    <n v="0.139351"/>
  </r>
  <r>
    <x v="19"/>
    <x v="16"/>
    <x v="2"/>
    <n v="2.864471"/>
  </r>
  <r>
    <x v="19"/>
    <x v="16"/>
    <x v="0"/>
    <n v="6.2992419999999996"/>
  </r>
  <r>
    <x v="19"/>
    <x v="16"/>
    <x v="1"/>
    <n v="287.19997899999998"/>
  </r>
  <r>
    <x v="19"/>
    <x v="17"/>
    <x v="3"/>
    <n v="0.13366500000000001"/>
  </r>
  <r>
    <x v="19"/>
    <x v="17"/>
    <x v="2"/>
    <n v="2.8671449999999998"/>
  </r>
  <r>
    <x v="19"/>
    <x v="17"/>
    <x v="0"/>
    <n v="6.8523189999999996"/>
  </r>
  <r>
    <x v="19"/>
    <x v="17"/>
    <x v="1"/>
    <n v="281.216701"/>
  </r>
  <r>
    <x v="19"/>
    <x v="18"/>
    <x v="3"/>
    <n v="0.136077"/>
  </r>
  <r>
    <x v="19"/>
    <x v="18"/>
    <x v="2"/>
    <n v="3.2406709999999999"/>
  </r>
  <r>
    <x v="19"/>
    <x v="18"/>
    <x v="0"/>
    <n v="7.0629270000000002"/>
  </r>
  <r>
    <x v="19"/>
    <x v="18"/>
    <x v="1"/>
    <n v="478.85577799999999"/>
  </r>
  <r>
    <x v="19"/>
    <x v="19"/>
    <x v="2"/>
    <n v="3.5199250000000002"/>
  </r>
  <r>
    <x v="19"/>
    <x v="19"/>
    <x v="0"/>
    <n v="6.0654960000000004"/>
  </r>
  <r>
    <x v="19"/>
    <x v="19"/>
    <x v="1"/>
    <n v="532.56829299999993"/>
  </r>
  <r>
    <x v="20"/>
    <x v="0"/>
    <x v="3"/>
    <n v="38.487397000000001"/>
  </r>
  <r>
    <x v="20"/>
    <x v="0"/>
    <x v="2"/>
    <n v="22.467676999999998"/>
  </r>
  <r>
    <x v="20"/>
    <x v="0"/>
    <x v="0"/>
    <n v="1285.1147820000001"/>
  </r>
  <r>
    <x v="20"/>
    <x v="0"/>
    <x v="1"/>
    <n v="6784.4119090000004"/>
  </r>
  <r>
    <x v="20"/>
    <x v="1"/>
    <x v="3"/>
    <n v="100.85679"/>
  </r>
  <r>
    <x v="20"/>
    <x v="1"/>
    <x v="2"/>
    <n v="76.825438000000005"/>
  </r>
  <r>
    <x v="20"/>
    <x v="1"/>
    <x v="0"/>
    <n v="2027.7202649999999"/>
  </r>
  <r>
    <x v="20"/>
    <x v="1"/>
    <x v="1"/>
    <n v="8022.1918660000001"/>
  </r>
  <r>
    <x v="20"/>
    <x v="2"/>
    <x v="3"/>
    <n v="195.05495500000001"/>
  </r>
  <r>
    <x v="20"/>
    <x v="2"/>
    <x v="2"/>
    <n v="151.521567"/>
  </r>
  <r>
    <x v="20"/>
    <x v="2"/>
    <x v="0"/>
    <n v="2615.530632"/>
  </r>
  <r>
    <x v="20"/>
    <x v="2"/>
    <x v="1"/>
    <n v="9070.4200509999991"/>
  </r>
  <r>
    <x v="20"/>
    <x v="3"/>
    <x v="3"/>
    <n v="393.72458699999999"/>
  </r>
  <r>
    <x v="20"/>
    <x v="3"/>
    <x v="2"/>
    <n v="183.83534700000001"/>
  </r>
  <r>
    <x v="20"/>
    <x v="3"/>
    <x v="0"/>
    <n v="3909.3923439999999"/>
  </r>
  <r>
    <x v="20"/>
    <x v="3"/>
    <x v="1"/>
    <n v="11701.264143"/>
  </r>
  <r>
    <x v="20"/>
    <x v="4"/>
    <x v="3"/>
    <n v="522.02366400000005"/>
  </r>
  <r>
    <x v="20"/>
    <x v="4"/>
    <x v="2"/>
    <n v="250.65187700000001"/>
  </r>
  <r>
    <x v="20"/>
    <x v="4"/>
    <x v="0"/>
    <n v="4843.5255040000002"/>
  </r>
  <r>
    <x v="20"/>
    <x v="4"/>
    <x v="1"/>
    <n v="13127.931882999999"/>
  </r>
  <r>
    <x v="20"/>
    <x v="5"/>
    <x v="3"/>
    <n v="540.90803200000005"/>
  </r>
  <r>
    <x v="20"/>
    <x v="5"/>
    <x v="2"/>
    <n v="339.14059600000002"/>
  </r>
  <r>
    <x v="20"/>
    <x v="5"/>
    <x v="0"/>
    <n v="6009.8454590000001"/>
  </r>
  <r>
    <x v="20"/>
    <x v="5"/>
    <x v="1"/>
    <n v="15136.191212000002"/>
  </r>
  <r>
    <x v="20"/>
    <x v="6"/>
    <x v="3"/>
    <n v="977.71864900000003"/>
  </r>
  <r>
    <x v="20"/>
    <x v="6"/>
    <x v="2"/>
    <n v="440.00331299999999"/>
  </r>
  <r>
    <x v="20"/>
    <x v="6"/>
    <x v="0"/>
    <n v="7275.6388639999996"/>
  </r>
  <r>
    <x v="20"/>
    <x v="6"/>
    <x v="1"/>
    <n v="16695.561320000001"/>
  </r>
  <r>
    <x v="20"/>
    <x v="7"/>
    <x v="3"/>
    <n v="1650.142783"/>
  </r>
  <r>
    <x v="20"/>
    <x v="7"/>
    <x v="2"/>
    <n v="547.91951200000005"/>
  </r>
  <r>
    <x v="20"/>
    <x v="7"/>
    <x v="0"/>
    <n v="7833.2228990000003"/>
  </r>
  <r>
    <x v="20"/>
    <x v="7"/>
    <x v="1"/>
    <n v="19039.909063999999"/>
  </r>
  <r>
    <x v="20"/>
    <x v="8"/>
    <x v="3"/>
    <n v="1790.688678"/>
  </r>
  <r>
    <x v="20"/>
    <x v="8"/>
    <x v="2"/>
    <n v="864.75455299999999"/>
  </r>
  <r>
    <x v="20"/>
    <x v="8"/>
    <x v="0"/>
    <n v="8393.5406920000005"/>
  </r>
  <r>
    <x v="20"/>
    <x v="8"/>
    <x v="1"/>
    <n v="20489.897615000002"/>
  </r>
  <r>
    <x v="20"/>
    <x v="9"/>
    <x v="3"/>
    <n v="1469.6450520000001"/>
  </r>
  <r>
    <x v="20"/>
    <x v="9"/>
    <x v="2"/>
    <n v="822.69534199999998"/>
  </r>
  <r>
    <x v="20"/>
    <x v="9"/>
    <x v="0"/>
    <n v="8820.6983280000004"/>
  </r>
  <r>
    <x v="20"/>
    <x v="9"/>
    <x v="1"/>
    <n v="20900.160841999998"/>
  </r>
  <r>
    <x v="20"/>
    <x v="10"/>
    <x v="3"/>
    <n v="1906.131061"/>
  </r>
  <r>
    <x v="20"/>
    <x v="10"/>
    <x v="2"/>
    <n v="823.91721600000005"/>
  </r>
  <r>
    <x v="20"/>
    <x v="10"/>
    <x v="0"/>
    <n v="8607.7176230000005"/>
  </r>
  <r>
    <x v="20"/>
    <x v="10"/>
    <x v="1"/>
    <n v="21629.707311999999"/>
  </r>
  <r>
    <x v="20"/>
    <x v="11"/>
    <x v="3"/>
    <n v="2077.2561449999998"/>
  </r>
  <r>
    <x v="20"/>
    <x v="11"/>
    <x v="2"/>
    <n v="1135.152249"/>
  </r>
  <r>
    <x v="20"/>
    <x v="11"/>
    <x v="0"/>
    <n v="8753.1985280000008"/>
  </r>
  <r>
    <x v="20"/>
    <x v="11"/>
    <x v="1"/>
    <n v="23979.702421000002"/>
  </r>
  <r>
    <x v="20"/>
    <x v="12"/>
    <x v="3"/>
    <n v="2006.9422979999999"/>
  </r>
  <r>
    <x v="20"/>
    <x v="12"/>
    <x v="2"/>
    <n v="823.690968"/>
  </r>
  <r>
    <x v="20"/>
    <x v="12"/>
    <x v="0"/>
    <n v="7651.7059520000003"/>
  </r>
  <r>
    <x v="20"/>
    <x v="12"/>
    <x v="1"/>
    <n v="22553.762252"/>
  </r>
  <r>
    <x v="20"/>
    <x v="13"/>
    <x v="3"/>
    <n v="2000.1044999999999"/>
  </r>
  <r>
    <x v="20"/>
    <x v="13"/>
    <x v="2"/>
    <n v="854.17115200000001"/>
  </r>
  <r>
    <x v="20"/>
    <x v="13"/>
    <x v="0"/>
    <n v="7032.8530620000001"/>
  </r>
  <r>
    <x v="20"/>
    <x v="13"/>
    <x v="1"/>
    <n v="23437.094186000002"/>
  </r>
  <r>
    <x v="20"/>
    <x v="14"/>
    <x v="3"/>
    <n v="2145.1886319999999"/>
  </r>
  <r>
    <x v="20"/>
    <x v="14"/>
    <x v="2"/>
    <n v="991.65285800000004"/>
  </r>
  <r>
    <x v="20"/>
    <x v="14"/>
    <x v="0"/>
    <n v="7665.3540659999999"/>
  </r>
  <r>
    <x v="20"/>
    <x v="14"/>
    <x v="1"/>
    <n v="24286.969499999999"/>
  </r>
  <r>
    <x v="20"/>
    <x v="15"/>
    <x v="3"/>
    <n v="2305.9889459999999"/>
  </r>
  <r>
    <x v="20"/>
    <x v="15"/>
    <x v="2"/>
    <n v="1188.4393909999999"/>
  </r>
  <r>
    <x v="20"/>
    <x v="15"/>
    <x v="0"/>
    <n v="8513.5536059999995"/>
  </r>
  <r>
    <x v="20"/>
    <x v="15"/>
    <x v="1"/>
    <n v="27257.026104999997"/>
  </r>
  <r>
    <x v="20"/>
    <x v="16"/>
    <x v="3"/>
    <n v="1897.692728"/>
  </r>
  <r>
    <x v="20"/>
    <x v="16"/>
    <x v="2"/>
    <n v="946.15628400000003"/>
  </r>
  <r>
    <x v="20"/>
    <x v="16"/>
    <x v="0"/>
    <n v="7448.1356999999998"/>
  </r>
  <r>
    <x v="20"/>
    <x v="16"/>
    <x v="1"/>
    <n v="24793.571617000001"/>
  </r>
  <r>
    <x v="20"/>
    <x v="17"/>
    <x v="3"/>
    <n v="2383.6116499999998"/>
  </r>
  <r>
    <x v="20"/>
    <x v="17"/>
    <x v="2"/>
    <n v="901.72670700000003"/>
  </r>
  <r>
    <x v="20"/>
    <x v="17"/>
    <x v="0"/>
    <n v="5281.5831790000002"/>
  </r>
  <r>
    <x v="20"/>
    <x v="17"/>
    <x v="1"/>
    <n v="23633.788267"/>
  </r>
  <r>
    <x v="20"/>
    <x v="18"/>
    <x v="3"/>
    <n v="2313.336969"/>
  </r>
  <r>
    <x v="20"/>
    <x v="18"/>
    <x v="2"/>
    <n v="977.35775899999999"/>
  </r>
  <r>
    <x v="20"/>
    <x v="18"/>
    <x v="0"/>
    <n v="7982.4518340000004"/>
  </r>
  <r>
    <x v="20"/>
    <x v="18"/>
    <x v="1"/>
    <n v="31006.898111000002"/>
  </r>
  <r>
    <x v="20"/>
    <x v="19"/>
    <x v="3"/>
    <n v="2454.072439"/>
  </r>
  <r>
    <x v="20"/>
    <x v="19"/>
    <x v="2"/>
    <n v="972.79763200000002"/>
  </r>
  <r>
    <x v="20"/>
    <x v="19"/>
    <x v="0"/>
    <n v="7632.8649750000004"/>
  </r>
  <r>
    <x v="20"/>
    <x v="19"/>
    <x v="1"/>
    <n v="36012.009856999997"/>
  </r>
  <r>
    <x v="21"/>
    <x v="11"/>
    <x v="0"/>
    <n v="0.217531"/>
  </r>
  <r>
    <x v="21"/>
    <x v="11"/>
    <x v="1"/>
    <n v="1.5696829999999999"/>
  </r>
  <r>
    <x v="21"/>
    <x v="12"/>
    <x v="0"/>
    <n v="0.102977"/>
  </r>
  <r>
    <x v="21"/>
    <x v="12"/>
    <x v="1"/>
    <n v="0.80757199999999996"/>
  </r>
  <r>
    <x v="21"/>
    <x v="13"/>
    <x v="0"/>
    <n v="7.2784000000000001E-2"/>
  </r>
  <r>
    <x v="21"/>
    <x v="13"/>
    <x v="1"/>
    <n v="1.277722"/>
  </r>
  <r>
    <x v="21"/>
    <x v="14"/>
    <x v="2"/>
    <n v="1.0243E-2"/>
  </r>
  <r>
    <x v="21"/>
    <x v="14"/>
    <x v="0"/>
    <n v="1.8065000000000001E-2"/>
  </r>
  <r>
    <x v="21"/>
    <x v="14"/>
    <x v="1"/>
    <n v="1.240634"/>
  </r>
  <r>
    <x v="21"/>
    <x v="15"/>
    <x v="0"/>
    <n v="2.6627999999999999E-2"/>
  </r>
  <r>
    <x v="21"/>
    <x v="15"/>
    <x v="1"/>
    <n v="1.144156"/>
  </r>
  <r>
    <x v="21"/>
    <x v="16"/>
    <x v="0"/>
    <n v="4.2091000000000003E-2"/>
  </r>
  <r>
    <x v="21"/>
    <x v="16"/>
    <x v="1"/>
    <n v="1.5749520000000001"/>
  </r>
  <r>
    <x v="21"/>
    <x v="17"/>
    <x v="2"/>
    <n v="0.14734900000000001"/>
  </r>
  <r>
    <x v="21"/>
    <x v="17"/>
    <x v="0"/>
    <n v="4.2550999999999999E-2"/>
  </r>
  <r>
    <x v="21"/>
    <x v="17"/>
    <x v="1"/>
    <n v="13.881432999999999"/>
  </r>
  <r>
    <x v="21"/>
    <x v="18"/>
    <x v="2"/>
    <n v="3.7205000000000002E-2"/>
  </r>
  <r>
    <x v="21"/>
    <x v="18"/>
    <x v="0"/>
    <n v="2.7209000000000001E-2"/>
  </r>
  <r>
    <x v="21"/>
    <x v="18"/>
    <x v="1"/>
    <n v="13.235556000000001"/>
  </r>
  <r>
    <x v="21"/>
    <x v="19"/>
    <x v="2"/>
    <n v="1.4999999999999999E-2"/>
  </r>
  <r>
    <x v="21"/>
    <x v="19"/>
    <x v="0"/>
    <n v="5.1802000000000001E-2"/>
  </r>
  <r>
    <x v="21"/>
    <x v="19"/>
    <x v="1"/>
    <n v="57.626463000000001"/>
  </r>
  <r>
    <x v="22"/>
    <x v="0"/>
    <x v="1"/>
    <n v="13.043473000000001"/>
  </r>
  <r>
    <x v="22"/>
    <x v="1"/>
    <x v="1"/>
    <n v="11.314132000000001"/>
  </r>
  <r>
    <x v="22"/>
    <x v="2"/>
    <x v="0"/>
    <n v="0.16488"/>
  </r>
  <r>
    <x v="22"/>
    <x v="2"/>
    <x v="1"/>
    <n v="12.325443999999999"/>
  </r>
  <r>
    <x v="22"/>
    <x v="3"/>
    <x v="1"/>
    <n v="12.168543"/>
  </r>
  <r>
    <x v="22"/>
    <x v="4"/>
    <x v="3"/>
    <n v="0.25788"/>
  </r>
  <r>
    <x v="22"/>
    <x v="4"/>
    <x v="0"/>
    <n v="9.3819999999999997E-3"/>
  </r>
  <r>
    <x v="22"/>
    <x v="4"/>
    <x v="1"/>
    <n v="12.044582"/>
  </r>
  <r>
    <x v="22"/>
    <x v="5"/>
    <x v="0"/>
    <n v="3.8894999999999999E-2"/>
  </r>
  <r>
    <x v="22"/>
    <x v="5"/>
    <x v="1"/>
    <n v="11.517133999999999"/>
  </r>
  <r>
    <x v="22"/>
    <x v="6"/>
    <x v="3"/>
    <n v="5.9685000000000002E-2"/>
  </r>
  <r>
    <x v="22"/>
    <x v="6"/>
    <x v="0"/>
    <n v="0.34844000000000003"/>
  </r>
  <r>
    <x v="22"/>
    <x v="6"/>
    <x v="1"/>
    <n v="7.9108050000000008"/>
  </r>
  <r>
    <x v="22"/>
    <x v="7"/>
    <x v="3"/>
    <n v="2.8844000000000002E-2"/>
  </r>
  <r>
    <x v="22"/>
    <x v="7"/>
    <x v="2"/>
    <n v="5.4970000000000001E-3"/>
  </r>
  <r>
    <x v="22"/>
    <x v="7"/>
    <x v="0"/>
    <n v="7.9776E-2"/>
  </r>
  <r>
    <x v="22"/>
    <x v="7"/>
    <x v="1"/>
    <n v="9.1937099999999994"/>
  </r>
  <r>
    <x v="22"/>
    <x v="8"/>
    <x v="3"/>
    <n v="8.8206000000000007E-2"/>
  </r>
  <r>
    <x v="22"/>
    <x v="8"/>
    <x v="2"/>
    <n v="2.5396999999999999E-2"/>
  </r>
  <r>
    <x v="22"/>
    <x v="8"/>
    <x v="0"/>
    <n v="0.71775299999999997"/>
  </r>
  <r>
    <x v="22"/>
    <x v="8"/>
    <x v="1"/>
    <n v="12.765388"/>
  </r>
  <r>
    <x v="22"/>
    <x v="9"/>
    <x v="3"/>
    <n v="7.1192000000000005E-2"/>
  </r>
  <r>
    <x v="22"/>
    <x v="9"/>
    <x v="2"/>
    <n v="4.1070000000000004E-3"/>
  </r>
  <r>
    <x v="22"/>
    <x v="9"/>
    <x v="0"/>
    <n v="0.327212"/>
  </r>
  <r>
    <x v="22"/>
    <x v="9"/>
    <x v="1"/>
    <n v="17.099857999999998"/>
  </r>
  <r>
    <x v="22"/>
    <x v="10"/>
    <x v="3"/>
    <n v="8.1090999999999996E-2"/>
  </r>
  <r>
    <x v="22"/>
    <x v="10"/>
    <x v="2"/>
    <n v="9.6209999999999993E-3"/>
  </r>
  <r>
    <x v="22"/>
    <x v="10"/>
    <x v="0"/>
    <n v="4.1231999999999998E-2"/>
  </r>
  <r>
    <x v="22"/>
    <x v="10"/>
    <x v="1"/>
    <n v="15.594159000000001"/>
  </r>
  <r>
    <x v="22"/>
    <x v="11"/>
    <x v="3"/>
    <n v="3.4930999999999997E-2"/>
  </r>
  <r>
    <x v="22"/>
    <x v="11"/>
    <x v="2"/>
    <n v="2.2690000000000002E-3"/>
  </r>
  <r>
    <x v="22"/>
    <x v="11"/>
    <x v="0"/>
    <n v="0.120604"/>
  </r>
  <r>
    <x v="22"/>
    <x v="11"/>
    <x v="1"/>
    <n v="17.155142000000001"/>
  </r>
  <r>
    <x v="22"/>
    <x v="12"/>
    <x v="3"/>
    <n v="4.1981999999999998E-2"/>
  </r>
  <r>
    <x v="22"/>
    <x v="12"/>
    <x v="0"/>
    <n v="2.6393E-2"/>
  </r>
  <r>
    <x v="22"/>
    <x v="12"/>
    <x v="1"/>
    <n v="19.811515"/>
  </r>
  <r>
    <x v="22"/>
    <x v="13"/>
    <x v="0"/>
    <n v="3.2558999999999998E-2"/>
  </r>
  <r>
    <x v="22"/>
    <x v="13"/>
    <x v="1"/>
    <n v="26.99999"/>
  </r>
  <r>
    <x v="22"/>
    <x v="14"/>
    <x v="0"/>
    <n v="5.799E-2"/>
  </r>
  <r>
    <x v="22"/>
    <x v="14"/>
    <x v="1"/>
    <n v="14.261241999999999"/>
  </r>
  <r>
    <x v="22"/>
    <x v="15"/>
    <x v="0"/>
    <n v="3.3482999999999999E-2"/>
  </r>
  <r>
    <x v="22"/>
    <x v="15"/>
    <x v="1"/>
    <n v="5.4877559999999992"/>
  </r>
  <r>
    <x v="22"/>
    <x v="16"/>
    <x v="3"/>
    <n v="1.6792000000000001E-2"/>
  </r>
  <r>
    <x v="22"/>
    <x v="16"/>
    <x v="2"/>
    <n v="2.8700000000000002E-3"/>
  </r>
  <r>
    <x v="22"/>
    <x v="16"/>
    <x v="0"/>
    <n v="4.5594999999999997E-2"/>
  </r>
  <r>
    <x v="22"/>
    <x v="16"/>
    <x v="1"/>
    <n v="8.6694689999999994"/>
  </r>
  <r>
    <x v="22"/>
    <x v="17"/>
    <x v="1"/>
    <n v="13.195558"/>
  </r>
  <r>
    <x v="22"/>
    <x v="18"/>
    <x v="1"/>
    <n v="11.975779000000001"/>
  </r>
  <r>
    <x v="22"/>
    <x v="19"/>
    <x v="3"/>
    <n v="1.8346999999999999E-2"/>
  </r>
  <r>
    <x v="22"/>
    <x v="19"/>
    <x v="0"/>
    <n v="1.1826E-2"/>
  </r>
  <r>
    <x v="22"/>
    <x v="19"/>
    <x v="1"/>
    <n v="37.668510000000005"/>
  </r>
  <r>
    <x v="23"/>
    <x v="11"/>
    <x v="0"/>
    <n v="2.8879999999999999E-3"/>
  </r>
  <r>
    <x v="23"/>
    <x v="11"/>
    <x v="1"/>
    <n v="0.74010699999999996"/>
  </r>
  <r>
    <x v="23"/>
    <x v="12"/>
    <x v="0"/>
    <n v="7.8139999999999998E-3"/>
  </r>
  <r>
    <x v="23"/>
    <x v="12"/>
    <x v="1"/>
    <n v="0.492313"/>
  </r>
  <r>
    <x v="23"/>
    <x v="13"/>
    <x v="0"/>
    <n v="1.6979999999999999E-2"/>
  </r>
  <r>
    <x v="23"/>
    <x v="13"/>
    <x v="1"/>
    <n v="0.32771899999999998"/>
  </r>
  <r>
    <x v="23"/>
    <x v="14"/>
    <x v="0"/>
    <n v="3.7490000000000002E-3"/>
  </r>
  <r>
    <x v="23"/>
    <x v="14"/>
    <x v="1"/>
    <n v="0.79960900000000001"/>
  </r>
  <r>
    <x v="23"/>
    <x v="15"/>
    <x v="1"/>
    <n v="2.4282530000000002"/>
  </r>
  <r>
    <x v="23"/>
    <x v="16"/>
    <x v="1"/>
    <n v="1.754661"/>
  </r>
  <r>
    <x v="23"/>
    <x v="17"/>
    <x v="1"/>
    <n v="1.2183299999999999"/>
  </r>
  <r>
    <x v="23"/>
    <x v="18"/>
    <x v="1"/>
    <n v="2.3831709999999999"/>
  </r>
  <r>
    <x v="23"/>
    <x v="19"/>
    <x v="1"/>
    <n v="13.310841"/>
  </r>
  <r>
    <x v="23"/>
    <x v="20"/>
    <x v="1"/>
    <n v="17.642360999999998"/>
  </r>
  <r>
    <x v="24"/>
    <x v="8"/>
    <x v="0"/>
    <n v="2.7487999999999999E-2"/>
  </r>
  <r>
    <x v="24"/>
    <x v="8"/>
    <x v="1"/>
    <n v="0.56739799999999996"/>
  </r>
  <r>
    <x v="24"/>
    <x v="9"/>
    <x v="0"/>
    <n v="2.7205E-2"/>
  </r>
  <r>
    <x v="24"/>
    <x v="9"/>
    <x v="1"/>
    <n v="0.48153599999999996"/>
  </r>
  <r>
    <x v="24"/>
    <x v="10"/>
    <x v="1"/>
    <n v="1.527317"/>
  </r>
  <r>
    <x v="24"/>
    <x v="11"/>
    <x v="1"/>
    <n v="0.95659400000000006"/>
  </r>
  <r>
    <x v="24"/>
    <x v="12"/>
    <x v="1"/>
    <n v="0.15459100000000001"/>
  </r>
  <r>
    <x v="24"/>
    <x v="13"/>
    <x v="1"/>
    <n v="0.22364000000000001"/>
  </r>
  <r>
    <x v="24"/>
    <x v="14"/>
    <x v="1"/>
    <n v="0.28156799999999998"/>
  </r>
  <r>
    <x v="24"/>
    <x v="15"/>
    <x v="1"/>
    <n v="0.27268700000000001"/>
  </r>
  <r>
    <x v="24"/>
    <x v="16"/>
    <x v="1"/>
    <n v="0.20945"/>
  </r>
  <r>
    <x v="24"/>
    <x v="17"/>
    <x v="1"/>
    <n v="0.21057599999999999"/>
  </r>
  <r>
    <x v="24"/>
    <x v="18"/>
    <x v="1"/>
    <n v="0.88806099999999999"/>
  </r>
  <r>
    <x v="24"/>
    <x v="19"/>
    <x v="1"/>
    <n v="12.900055999999999"/>
  </r>
  <r>
    <x v="25"/>
    <x v="0"/>
    <x v="0"/>
    <n v="9.4024370000000008"/>
  </r>
  <r>
    <x v="25"/>
    <x v="0"/>
    <x v="1"/>
    <n v="103.83299199999999"/>
  </r>
  <r>
    <x v="25"/>
    <x v="1"/>
    <x v="0"/>
    <n v="7.2629739999999998"/>
  </r>
  <r>
    <x v="25"/>
    <x v="1"/>
    <x v="1"/>
    <n v="122.71875"/>
  </r>
  <r>
    <x v="25"/>
    <x v="2"/>
    <x v="0"/>
    <n v="8.9682879999999994"/>
  </r>
  <r>
    <x v="25"/>
    <x v="2"/>
    <x v="1"/>
    <n v="137.23604900000001"/>
  </r>
  <r>
    <x v="25"/>
    <x v="3"/>
    <x v="0"/>
    <n v="18.531364"/>
  </r>
  <r>
    <x v="25"/>
    <x v="3"/>
    <x v="1"/>
    <n v="166.17544800000002"/>
  </r>
  <r>
    <x v="25"/>
    <x v="4"/>
    <x v="0"/>
    <n v="23.621559000000001"/>
  </r>
  <r>
    <x v="25"/>
    <x v="4"/>
    <x v="1"/>
    <n v="158.64164700000001"/>
  </r>
  <r>
    <x v="25"/>
    <x v="5"/>
    <x v="3"/>
    <n v="2.2426720000000002"/>
  </r>
  <r>
    <x v="25"/>
    <x v="5"/>
    <x v="2"/>
    <n v="0.32217600000000002"/>
  </r>
  <r>
    <x v="25"/>
    <x v="5"/>
    <x v="0"/>
    <n v="19.565925"/>
  </r>
  <r>
    <x v="25"/>
    <x v="5"/>
    <x v="1"/>
    <n v="227.14845800000001"/>
  </r>
  <r>
    <x v="25"/>
    <x v="6"/>
    <x v="3"/>
    <n v="4.9973239999999999"/>
  </r>
  <r>
    <x v="25"/>
    <x v="6"/>
    <x v="2"/>
    <n v="2.0766200000000001"/>
  </r>
  <r>
    <x v="25"/>
    <x v="6"/>
    <x v="0"/>
    <n v="21.341640999999999"/>
  </r>
  <r>
    <x v="25"/>
    <x v="6"/>
    <x v="1"/>
    <n v="353.76451699999996"/>
  </r>
  <r>
    <x v="25"/>
    <x v="7"/>
    <x v="3"/>
    <n v="5.3612690000000001"/>
  </r>
  <r>
    <x v="25"/>
    <x v="7"/>
    <x v="2"/>
    <n v="0.82492699999999997"/>
  </r>
  <r>
    <x v="25"/>
    <x v="7"/>
    <x v="0"/>
    <n v="19.499887000000001"/>
  </r>
  <r>
    <x v="25"/>
    <x v="7"/>
    <x v="1"/>
    <n v="310.74794900000001"/>
  </r>
  <r>
    <x v="25"/>
    <x v="8"/>
    <x v="3"/>
    <n v="3.336109"/>
  </r>
  <r>
    <x v="25"/>
    <x v="8"/>
    <x v="2"/>
    <n v="0.29909200000000002"/>
  </r>
  <r>
    <x v="25"/>
    <x v="8"/>
    <x v="0"/>
    <n v="7.1353070000000001"/>
  </r>
  <r>
    <x v="25"/>
    <x v="8"/>
    <x v="1"/>
    <n v="242.20788999999999"/>
  </r>
  <r>
    <x v="25"/>
    <x v="9"/>
    <x v="3"/>
    <n v="1.1861919999999999"/>
  </r>
  <r>
    <x v="25"/>
    <x v="9"/>
    <x v="2"/>
    <n v="6.7514000000000005E-2"/>
  </r>
  <r>
    <x v="25"/>
    <x v="9"/>
    <x v="0"/>
    <n v="4.3750989999999996"/>
  </r>
  <r>
    <x v="25"/>
    <x v="9"/>
    <x v="1"/>
    <n v="153.97772500000002"/>
  </r>
  <r>
    <x v="25"/>
    <x v="10"/>
    <x v="3"/>
    <n v="3.8801000000000001"/>
  </r>
  <r>
    <x v="25"/>
    <x v="10"/>
    <x v="0"/>
    <n v="0.61516899999999997"/>
  </r>
  <r>
    <x v="25"/>
    <x v="10"/>
    <x v="1"/>
    <n v="78.727834000000001"/>
  </r>
  <r>
    <x v="25"/>
    <x v="11"/>
    <x v="3"/>
    <n v="0.488678"/>
  </r>
  <r>
    <x v="25"/>
    <x v="11"/>
    <x v="2"/>
    <n v="3.8470999999999998E-2"/>
  </r>
  <r>
    <x v="25"/>
    <x v="11"/>
    <x v="0"/>
    <n v="1.650827"/>
  </r>
  <r>
    <x v="25"/>
    <x v="11"/>
    <x v="1"/>
    <n v="74.103977999999998"/>
  </r>
  <r>
    <x v="25"/>
    <x v="12"/>
    <x v="3"/>
    <n v="0.15721399999999999"/>
  </r>
  <r>
    <x v="25"/>
    <x v="12"/>
    <x v="2"/>
    <n v="7.7076000000000006E-2"/>
  </r>
  <r>
    <x v="25"/>
    <x v="12"/>
    <x v="0"/>
    <n v="1.061669"/>
  </r>
  <r>
    <x v="25"/>
    <x v="12"/>
    <x v="1"/>
    <n v="61.800910000000002"/>
  </r>
  <r>
    <x v="25"/>
    <x v="13"/>
    <x v="3"/>
    <n v="0.66323299999999996"/>
  </r>
  <r>
    <x v="25"/>
    <x v="13"/>
    <x v="0"/>
    <n v="0.61119900000000005"/>
  </r>
  <r>
    <x v="25"/>
    <x v="13"/>
    <x v="1"/>
    <n v="44.394558000000004"/>
  </r>
  <r>
    <x v="25"/>
    <x v="14"/>
    <x v="3"/>
    <n v="0.37638899999999997"/>
  </r>
  <r>
    <x v="25"/>
    <x v="14"/>
    <x v="2"/>
    <n v="0.20055400000000001"/>
  </r>
  <r>
    <x v="25"/>
    <x v="14"/>
    <x v="0"/>
    <n v="0.29037099999999999"/>
  </r>
  <r>
    <x v="25"/>
    <x v="14"/>
    <x v="1"/>
    <n v="58.766300999999999"/>
  </r>
  <r>
    <x v="25"/>
    <x v="15"/>
    <x v="3"/>
    <n v="1.54084"/>
  </r>
  <r>
    <x v="25"/>
    <x v="15"/>
    <x v="2"/>
    <n v="0.22641"/>
  </r>
  <r>
    <x v="25"/>
    <x v="15"/>
    <x v="0"/>
    <n v="0.43907000000000002"/>
  </r>
  <r>
    <x v="25"/>
    <x v="15"/>
    <x v="1"/>
    <n v="59.186191000000001"/>
  </r>
  <r>
    <x v="25"/>
    <x v="16"/>
    <x v="3"/>
    <n v="0.95577900000000005"/>
  </r>
  <r>
    <x v="25"/>
    <x v="16"/>
    <x v="2"/>
    <n v="0.19021399999999999"/>
  </r>
  <r>
    <x v="25"/>
    <x v="16"/>
    <x v="0"/>
    <n v="0.44944699999999999"/>
  </r>
  <r>
    <x v="25"/>
    <x v="16"/>
    <x v="1"/>
    <n v="57.481963"/>
  </r>
  <r>
    <x v="25"/>
    <x v="17"/>
    <x v="3"/>
    <n v="0.61971699999999996"/>
  </r>
  <r>
    <x v="25"/>
    <x v="17"/>
    <x v="2"/>
    <n v="5.2047000000000003E-2"/>
  </r>
  <r>
    <x v="25"/>
    <x v="17"/>
    <x v="0"/>
    <n v="0.54779900000000004"/>
  </r>
  <r>
    <x v="25"/>
    <x v="17"/>
    <x v="1"/>
    <n v="52.895372999999999"/>
  </r>
  <r>
    <x v="25"/>
    <x v="18"/>
    <x v="3"/>
    <n v="1.5727450000000001"/>
  </r>
  <r>
    <x v="25"/>
    <x v="18"/>
    <x v="2"/>
    <n v="1.7624999999999998E-2"/>
  </r>
  <r>
    <x v="25"/>
    <x v="18"/>
    <x v="0"/>
    <n v="0.31713999999999998"/>
  </r>
  <r>
    <x v="25"/>
    <x v="18"/>
    <x v="1"/>
    <n v="99.076734999999999"/>
  </r>
  <r>
    <x v="25"/>
    <x v="19"/>
    <x v="3"/>
    <n v="13.028707000000001"/>
  </r>
  <r>
    <x v="25"/>
    <x v="19"/>
    <x v="0"/>
    <n v="0.34683999999999998"/>
  </r>
  <r>
    <x v="25"/>
    <x v="19"/>
    <x v="1"/>
    <n v="457.67528700000003"/>
  </r>
  <r>
    <x v="26"/>
    <x v="0"/>
    <x v="0"/>
    <n v="32.538023000000003"/>
  </r>
  <r>
    <x v="26"/>
    <x v="0"/>
    <x v="1"/>
    <n v="115.764409"/>
  </r>
  <r>
    <x v="26"/>
    <x v="1"/>
    <x v="0"/>
    <n v="39.710281999999999"/>
  </r>
  <r>
    <x v="26"/>
    <x v="1"/>
    <x v="1"/>
    <n v="126.34880900000002"/>
  </r>
  <r>
    <x v="26"/>
    <x v="2"/>
    <x v="0"/>
    <n v="53.916058"/>
  </r>
  <r>
    <x v="26"/>
    <x v="2"/>
    <x v="1"/>
    <n v="177.43039400000001"/>
  </r>
  <r>
    <x v="26"/>
    <x v="3"/>
    <x v="0"/>
    <n v="63.142598"/>
  </r>
  <r>
    <x v="26"/>
    <x v="3"/>
    <x v="1"/>
    <n v="228.29319599999999"/>
  </r>
  <r>
    <x v="26"/>
    <x v="4"/>
    <x v="0"/>
    <n v="76.931942000000006"/>
  </r>
  <r>
    <x v="26"/>
    <x v="4"/>
    <x v="1"/>
    <n v="289.12843600000002"/>
  </r>
  <r>
    <x v="26"/>
    <x v="5"/>
    <x v="0"/>
    <n v="95.548784999999995"/>
  </r>
  <r>
    <x v="26"/>
    <x v="5"/>
    <x v="1"/>
    <n v="305.985545"/>
  </r>
  <r>
    <x v="26"/>
    <x v="6"/>
    <x v="0"/>
    <n v="63.165953000000002"/>
  </r>
  <r>
    <x v="26"/>
    <x v="6"/>
    <x v="1"/>
    <n v="247.19898899999998"/>
  </r>
  <r>
    <x v="26"/>
    <x v="7"/>
    <x v="0"/>
    <n v="55.912140000000001"/>
  </r>
  <r>
    <x v="26"/>
    <x v="7"/>
    <x v="1"/>
    <n v="233.89185499999999"/>
  </r>
  <r>
    <x v="26"/>
    <x v="8"/>
    <x v="0"/>
    <n v="43.631253000000001"/>
  </r>
  <r>
    <x v="26"/>
    <x v="8"/>
    <x v="1"/>
    <n v="201.199759"/>
  </r>
  <r>
    <x v="26"/>
    <x v="9"/>
    <x v="0"/>
    <n v="52.810715999999999"/>
  </r>
  <r>
    <x v="26"/>
    <x v="9"/>
    <x v="1"/>
    <n v="173.93946800000001"/>
  </r>
  <r>
    <x v="26"/>
    <x v="10"/>
    <x v="0"/>
    <n v="57.951818000000003"/>
  </r>
  <r>
    <x v="26"/>
    <x v="10"/>
    <x v="1"/>
    <n v="256.62946499999998"/>
  </r>
  <r>
    <x v="26"/>
    <x v="11"/>
    <x v="0"/>
    <n v="50.896867999999998"/>
  </r>
  <r>
    <x v="26"/>
    <x v="11"/>
    <x v="1"/>
    <n v="224.53810300000001"/>
  </r>
  <r>
    <x v="26"/>
    <x v="12"/>
    <x v="3"/>
    <n v="1.4911639999999999"/>
  </r>
  <r>
    <x v="26"/>
    <x v="12"/>
    <x v="2"/>
    <n v="0.62651000000000001"/>
  </r>
  <r>
    <x v="26"/>
    <x v="12"/>
    <x v="0"/>
    <n v="42.260547000000003"/>
  </r>
  <r>
    <x v="26"/>
    <x v="12"/>
    <x v="1"/>
    <n v="215.92519800000002"/>
  </r>
  <r>
    <x v="26"/>
    <x v="13"/>
    <x v="3"/>
    <n v="1.4728000000000001"/>
  </r>
  <r>
    <x v="26"/>
    <x v="13"/>
    <x v="2"/>
    <n v="0.27711599999999997"/>
  </r>
  <r>
    <x v="26"/>
    <x v="13"/>
    <x v="0"/>
    <n v="33.161788999999999"/>
  </r>
  <r>
    <x v="26"/>
    <x v="13"/>
    <x v="1"/>
    <n v="201.92266699999999"/>
  </r>
  <r>
    <x v="26"/>
    <x v="14"/>
    <x v="3"/>
    <n v="0.94329799999999997"/>
  </r>
  <r>
    <x v="26"/>
    <x v="14"/>
    <x v="2"/>
    <n v="0.15421099999999999"/>
  </r>
  <r>
    <x v="26"/>
    <x v="14"/>
    <x v="0"/>
    <n v="32.519803000000003"/>
  </r>
  <r>
    <x v="26"/>
    <x v="14"/>
    <x v="1"/>
    <n v="225.51027999999999"/>
  </r>
  <r>
    <x v="26"/>
    <x v="15"/>
    <x v="3"/>
    <n v="0.46647899999999998"/>
  </r>
  <r>
    <x v="26"/>
    <x v="15"/>
    <x v="2"/>
    <n v="3.1528E-2"/>
  </r>
  <r>
    <x v="26"/>
    <x v="15"/>
    <x v="0"/>
    <n v="16.765926"/>
  </r>
  <r>
    <x v="26"/>
    <x v="15"/>
    <x v="1"/>
    <n v="272.38806799999998"/>
  </r>
  <r>
    <x v="26"/>
    <x v="16"/>
    <x v="3"/>
    <n v="0.94268799999999997"/>
  </r>
  <r>
    <x v="26"/>
    <x v="16"/>
    <x v="2"/>
    <n v="0.16339899999999999"/>
  </r>
  <r>
    <x v="26"/>
    <x v="16"/>
    <x v="0"/>
    <n v="11.882947"/>
  </r>
  <r>
    <x v="26"/>
    <x v="16"/>
    <x v="1"/>
    <n v="268.44314799999995"/>
  </r>
  <r>
    <x v="26"/>
    <x v="17"/>
    <x v="3"/>
    <n v="0.827488"/>
  </r>
  <r>
    <x v="26"/>
    <x v="17"/>
    <x v="2"/>
    <n v="0.46496199999999999"/>
  </r>
  <r>
    <x v="26"/>
    <x v="17"/>
    <x v="0"/>
    <n v="12.214043"/>
  </r>
  <r>
    <x v="26"/>
    <x v="17"/>
    <x v="1"/>
    <n v="283.29162299999996"/>
  </r>
  <r>
    <x v="26"/>
    <x v="18"/>
    <x v="3"/>
    <n v="0.98446"/>
  </r>
  <r>
    <x v="26"/>
    <x v="18"/>
    <x v="2"/>
    <n v="0.758656"/>
  </r>
  <r>
    <x v="26"/>
    <x v="18"/>
    <x v="0"/>
    <n v="26.296889"/>
  </r>
  <r>
    <x v="26"/>
    <x v="18"/>
    <x v="1"/>
    <n v="374.07648599999999"/>
  </r>
  <r>
    <x v="26"/>
    <x v="19"/>
    <x v="3"/>
    <n v="1.027577"/>
  </r>
  <r>
    <x v="26"/>
    <x v="19"/>
    <x v="2"/>
    <n v="0.80137100000000006"/>
  </r>
  <r>
    <x v="26"/>
    <x v="19"/>
    <x v="0"/>
    <n v="31.642720000000001"/>
  </r>
  <r>
    <x v="26"/>
    <x v="19"/>
    <x v="1"/>
    <n v="421.37918400000001"/>
  </r>
  <r>
    <x v="26"/>
    <x v="20"/>
    <x v="3"/>
    <n v="1.2893669999999999"/>
  </r>
  <r>
    <x v="26"/>
    <x v="20"/>
    <x v="2"/>
    <n v="0.54899900000000001"/>
  </r>
  <r>
    <x v="26"/>
    <x v="20"/>
    <x v="0"/>
    <n v="10.281378"/>
  </r>
  <r>
    <x v="26"/>
    <x v="20"/>
    <x v="1"/>
    <n v="305.69863499999997"/>
  </r>
  <r>
    <x v="27"/>
    <x v="0"/>
    <x v="0"/>
    <n v="1.013679"/>
  </r>
  <r>
    <x v="27"/>
    <x v="0"/>
    <x v="1"/>
    <n v="60.917190000000005"/>
  </r>
  <r>
    <x v="27"/>
    <x v="1"/>
    <x v="0"/>
    <n v="1.7948489999999999"/>
  </r>
  <r>
    <x v="27"/>
    <x v="1"/>
    <x v="1"/>
    <n v="60.423548000000004"/>
  </r>
  <r>
    <x v="27"/>
    <x v="2"/>
    <x v="0"/>
    <n v="5.373882"/>
  </r>
  <r>
    <x v="27"/>
    <x v="2"/>
    <x v="1"/>
    <n v="60.921745000000001"/>
  </r>
  <r>
    <x v="27"/>
    <x v="3"/>
    <x v="0"/>
    <n v="6.1442310000000004"/>
  </r>
  <r>
    <x v="27"/>
    <x v="3"/>
    <x v="1"/>
    <n v="66.34093"/>
  </r>
  <r>
    <x v="27"/>
    <x v="4"/>
    <x v="0"/>
    <n v="3.5260030000000002"/>
  </r>
  <r>
    <x v="27"/>
    <x v="4"/>
    <x v="1"/>
    <n v="61.24015"/>
  </r>
  <r>
    <x v="27"/>
    <x v="5"/>
    <x v="0"/>
    <n v="3.510167"/>
  </r>
  <r>
    <x v="27"/>
    <x v="5"/>
    <x v="1"/>
    <n v="57.542617"/>
  </r>
  <r>
    <x v="27"/>
    <x v="6"/>
    <x v="0"/>
    <n v="3.4489450000000001"/>
  </r>
  <r>
    <x v="27"/>
    <x v="6"/>
    <x v="1"/>
    <n v="67.431119999999993"/>
  </r>
  <r>
    <x v="27"/>
    <x v="7"/>
    <x v="3"/>
    <n v="0.86092100000000005"/>
  </r>
  <r>
    <x v="27"/>
    <x v="7"/>
    <x v="0"/>
    <n v="2.9936199999999999"/>
  </r>
  <r>
    <x v="27"/>
    <x v="7"/>
    <x v="1"/>
    <n v="76.788667000000004"/>
  </r>
  <r>
    <x v="27"/>
    <x v="8"/>
    <x v="0"/>
    <n v="2.7951579999999998"/>
  </r>
  <r>
    <x v="27"/>
    <x v="8"/>
    <x v="1"/>
    <n v="64.271619000000001"/>
  </r>
  <r>
    <x v="27"/>
    <x v="9"/>
    <x v="0"/>
    <n v="5.939063"/>
  </r>
  <r>
    <x v="27"/>
    <x v="9"/>
    <x v="1"/>
    <n v="75.196055999999999"/>
  </r>
  <r>
    <x v="27"/>
    <x v="10"/>
    <x v="0"/>
    <n v="6.5511410000000003"/>
  </r>
  <r>
    <x v="27"/>
    <x v="10"/>
    <x v="1"/>
    <n v="78.543256999999997"/>
  </r>
  <r>
    <x v="27"/>
    <x v="11"/>
    <x v="0"/>
    <n v="4.0284399999999998"/>
  </r>
  <r>
    <x v="27"/>
    <x v="11"/>
    <x v="1"/>
    <n v="93.067287000000007"/>
  </r>
  <r>
    <x v="27"/>
    <x v="12"/>
    <x v="0"/>
    <n v="4.1135089999999996"/>
  </r>
  <r>
    <x v="27"/>
    <x v="12"/>
    <x v="1"/>
    <n v="137.61681799999999"/>
  </r>
  <r>
    <x v="27"/>
    <x v="13"/>
    <x v="3"/>
    <n v="1.094198"/>
  </r>
  <r>
    <x v="27"/>
    <x v="13"/>
    <x v="0"/>
    <n v="8.9517670000000003"/>
  </r>
  <r>
    <x v="27"/>
    <x v="13"/>
    <x v="1"/>
    <n v="124.10543199999999"/>
  </r>
  <r>
    <x v="27"/>
    <x v="14"/>
    <x v="3"/>
    <n v="3.6843360000000001"/>
  </r>
  <r>
    <x v="27"/>
    <x v="14"/>
    <x v="0"/>
    <n v="8.5131309999999996"/>
  </r>
  <r>
    <x v="27"/>
    <x v="14"/>
    <x v="1"/>
    <n v="114.42831700000001"/>
  </r>
  <r>
    <x v="27"/>
    <x v="15"/>
    <x v="3"/>
    <n v="3.511304"/>
  </r>
  <r>
    <x v="27"/>
    <x v="15"/>
    <x v="0"/>
    <n v="8.5597560000000001"/>
  </r>
  <r>
    <x v="27"/>
    <x v="15"/>
    <x v="1"/>
    <n v="142.45567299999999"/>
  </r>
  <r>
    <x v="27"/>
    <x v="16"/>
    <x v="3"/>
    <n v="3.680793"/>
  </r>
  <r>
    <x v="27"/>
    <x v="16"/>
    <x v="2"/>
    <n v="0.360209"/>
  </r>
  <r>
    <x v="27"/>
    <x v="16"/>
    <x v="0"/>
    <n v="6.4317330000000004"/>
  </r>
  <r>
    <x v="27"/>
    <x v="16"/>
    <x v="1"/>
    <n v="136.04780700000001"/>
  </r>
  <r>
    <x v="27"/>
    <x v="17"/>
    <x v="3"/>
    <n v="4.9286479999999999"/>
  </r>
  <r>
    <x v="27"/>
    <x v="17"/>
    <x v="2"/>
    <n v="0.44877299999999998"/>
  </r>
  <r>
    <x v="27"/>
    <x v="17"/>
    <x v="0"/>
    <n v="6.8544179999999999"/>
  </r>
  <r>
    <x v="27"/>
    <x v="17"/>
    <x v="1"/>
    <n v="146.939682"/>
  </r>
  <r>
    <x v="27"/>
    <x v="18"/>
    <x v="3"/>
    <n v="3.9099759999999999"/>
  </r>
  <r>
    <x v="27"/>
    <x v="18"/>
    <x v="2"/>
    <n v="0.34598800000000002"/>
  </r>
  <r>
    <x v="27"/>
    <x v="18"/>
    <x v="0"/>
    <n v="7.5000549999999997"/>
  </r>
  <r>
    <x v="27"/>
    <x v="18"/>
    <x v="1"/>
    <n v="274.69061099999999"/>
  </r>
  <r>
    <x v="27"/>
    <x v="19"/>
    <x v="3"/>
    <n v="3.2291259999999999"/>
  </r>
  <r>
    <x v="27"/>
    <x v="19"/>
    <x v="2"/>
    <n v="0.18615999999999999"/>
  </r>
  <r>
    <x v="27"/>
    <x v="19"/>
    <x v="0"/>
    <n v="8.0698419999999995"/>
  </r>
  <r>
    <x v="27"/>
    <x v="19"/>
    <x v="1"/>
    <n v="459.55278299999998"/>
  </r>
  <r>
    <x v="28"/>
    <x v="0"/>
    <x v="0"/>
    <n v="47.405448"/>
  </r>
  <r>
    <x v="28"/>
    <x v="0"/>
    <x v="1"/>
    <n v="578.51433800000007"/>
  </r>
  <r>
    <x v="28"/>
    <x v="1"/>
    <x v="0"/>
    <n v="66.766118000000006"/>
  </r>
  <r>
    <x v="28"/>
    <x v="1"/>
    <x v="1"/>
    <n v="468.73022800000001"/>
  </r>
  <r>
    <x v="28"/>
    <x v="2"/>
    <x v="0"/>
    <n v="145.69154399999999"/>
  </r>
  <r>
    <x v="28"/>
    <x v="2"/>
    <x v="1"/>
    <n v="488.42233899999997"/>
  </r>
  <r>
    <x v="28"/>
    <x v="3"/>
    <x v="0"/>
    <n v="219.08552299999999"/>
  </r>
  <r>
    <x v="28"/>
    <x v="3"/>
    <x v="1"/>
    <n v="683.10775100000001"/>
  </r>
  <r>
    <x v="28"/>
    <x v="4"/>
    <x v="0"/>
    <n v="264.677346"/>
  </r>
  <r>
    <x v="28"/>
    <x v="4"/>
    <x v="1"/>
    <n v="889.10881900000004"/>
  </r>
  <r>
    <x v="28"/>
    <x v="5"/>
    <x v="3"/>
    <n v="31.346869000000002"/>
  </r>
  <r>
    <x v="28"/>
    <x v="5"/>
    <x v="2"/>
    <n v="14.087615"/>
  </r>
  <r>
    <x v="28"/>
    <x v="5"/>
    <x v="0"/>
    <n v="348.29567500000002"/>
  </r>
  <r>
    <x v="28"/>
    <x v="5"/>
    <x v="1"/>
    <n v="998.52357600000005"/>
  </r>
  <r>
    <x v="28"/>
    <x v="6"/>
    <x v="3"/>
    <n v="33.092742000000001"/>
  </r>
  <r>
    <x v="28"/>
    <x v="6"/>
    <x v="2"/>
    <n v="6.1357220000000003"/>
  </r>
  <r>
    <x v="28"/>
    <x v="6"/>
    <x v="0"/>
    <n v="292.26811600000002"/>
  </r>
  <r>
    <x v="28"/>
    <x v="6"/>
    <x v="1"/>
    <n v="975.14486899999997"/>
  </r>
  <r>
    <x v="28"/>
    <x v="7"/>
    <x v="3"/>
    <n v="72.915210000000002"/>
  </r>
  <r>
    <x v="28"/>
    <x v="7"/>
    <x v="2"/>
    <n v="31.667452000000001"/>
  </r>
  <r>
    <x v="28"/>
    <x v="7"/>
    <x v="0"/>
    <n v="382.71961499999998"/>
  </r>
  <r>
    <x v="28"/>
    <x v="7"/>
    <x v="1"/>
    <n v="1203.062619"/>
  </r>
  <r>
    <x v="28"/>
    <x v="8"/>
    <x v="3"/>
    <n v="154.86586"/>
  </r>
  <r>
    <x v="28"/>
    <x v="8"/>
    <x v="2"/>
    <n v="36.429012"/>
  </r>
  <r>
    <x v="28"/>
    <x v="8"/>
    <x v="0"/>
    <n v="330.01244000000003"/>
  </r>
  <r>
    <x v="28"/>
    <x v="8"/>
    <x v="1"/>
    <n v="1337.2558260000001"/>
  </r>
  <r>
    <x v="28"/>
    <x v="9"/>
    <x v="3"/>
    <n v="126.067048"/>
  </r>
  <r>
    <x v="28"/>
    <x v="9"/>
    <x v="2"/>
    <n v="24.330860999999999"/>
  </r>
  <r>
    <x v="28"/>
    <x v="9"/>
    <x v="0"/>
    <n v="309.13839100000001"/>
  </r>
  <r>
    <x v="28"/>
    <x v="9"/>
    <x v="1"/>
    <n v="1580.1577010000001"/>
  </r>
  <r>
    <x v="28"/>
    <x v="10"/>
    <x v="3"/>
    <n v="151.99844999999999"/>
  </r>
  <r>
    <x v="28"/>
    <x v="10"/>
    <x v="2"/>
    <n v="11.290659"/>
  </r>
  <r>
    <x v="28"/>
    <x v="10"/>
    <x v="0"/>
    <n v="189.30920399999999"/>
  </r>
  <r>
    <x v="28"/>
    <x v="10"/>
    <x v="1"/>
    <n v="1772.79574"/>
  </r>
  <r>
    <x v="28"/>
    <x v="11"/>
    <x v="3"/>
    <n v="282.67843399999998"/>
  </r>
  <r>
    <x v="28"/>
    <x v="11"/>
    <x v="2"/>
    <n v="18.880499"/>
  </r>
  <r>
    <x v="28"/>
    <x v="11"/>
    <x v="0"/>
    <n v="99.646523999999999"/>
  </r>
  <r>
    <x v="28"/>
    <x v="11"/>
    <x v="1"/>
    <n v="2069.3395810000002"/>
  </r>
  <r>
    <x v="28"/>
    <x v="12"/>
    <x v="3"/>
    <n v="247.71766500000001"/>
  </r>
  <r>
    <x v="28"/>
    <x v="12"/>
    <x v="2"/>
    <n v="33.730024"/>
  </r>
  <r>
    <x v="28"/>
    <x v="12"/>
    <x v="0"/>
    <n v="61.883125999999997"/>
  </r>
  <r>
    <x v="28"/>
    <x v="12"/>
    <x v="1"/>
    <n v="1988.5089269999999"/>
  </r>
  <r>
    <x v="28"/>
    <x v="13"/>
    <x v="3"/>
    <n v="141.906261"/>
  </r>
  <r>
    <x v="28"/>
    <x v="13"/>
    <x v="2"/>
    <n v="22.424513999999999"/>
  </r>
  <r>
    <x v="28"/>
    <x v="13"/>
    <x v="0"/>
    <n v="36.910874"/>
  </r>
  <r>
    <x v="28"/>
    <x v="13"/>
    <x v="1"/>
    <n v="1607.3471480000001"/>
  </r>
  <r>
    <x v="28"/>
    <x v="14"/>
    <x v="3"/>
    <n v="153.49423400000001"/>
  </r>
  <r>
    <x v="28"/>
    <x v="14"/>
    <x v="2"/>
    <n v="8.4734370000000006"/>
  </r>
  <r>
    <x v="28"/>
    <x v="14"/>
    <x v="0"/>
    <n v="26.310407999999999"/>
  </r>
  <r>
    <x v="28"/>
    <x v="14"/>
    <x v="1"/>
    <n v="1632.1783799999998"/>
  </r>
  <r>
    <x v="28"/>
    <x v="15"/>
    <x v="3"/>
    <n v="86.636975000000007"/>
  </r>
  <r>
    <x v="28"/>
    <x v="15"/>
    <x v="2"/>
    <n v="6.2043080000000002"/>
  </r>
  <r>
    <x v="28"/>
    <x v="15"/>
    <x v="0"/>
    <n v="20.070340000000002"/>
  </r>
  <r>
    <x v="28"/>
    <x v="15"/>
    <x v="1"/>
    <n v="2024.2013099999999"/>
  </r>
  <r>
    <x v="28"/>
    <x v="16"/>
    <x v="3"/>
    <n v="59.876043000000003"/>
  </r>
  <r>
    <x v="28"/>
    <x v="16"/>
    <x v="2"/>
    <n v="7.113092"/>
  </r>
  <r>
    <x v="28"/>
    <x v="16"/>
    <x v="0"/>
    <n v="16.525486000000001"/>
  </r>
  <r>
    <x v="28"/>
    <x v="16"/>
    <x v="1"/>
    <n v="2018.8439760000001"/>
  </r>
  <r>
    <x v="28"/>
    <x v="17"/>
    <x v="3"/>
    <n v="37.988408999999997"/>
  </r>
  <r>
    <x v="28"/>
    <x v="17"/>
    <x v="2"/>
    <n v="5.1529530000000001"/>
  </r>
  <r>
    <x v="28"/>
    <x v="17"/>
    <x v="0"/>
    <n v="12.634679"/>
  </r>
  <r>
    <x v="28"/>
    <x v="17"/>
    <x v="1"/>
    <n v="2139.7177390000002"/>
  </r>
  <r>
    <x v="28"/>
    <x v="18"/>
    <x v="3"/>
    <n v="25.631658999999999"/>
  </r>
  <r>
    <x v="28"/>
    <x v="18"/>
    <x v="2"/>
    <n v="4.0904600000000002"/>
  </r>
  <r>
    <x v="28"/>
    <x v="18"/>
    <x v="0"/>
    <n v="13.103346"/>
  </r>
  <r>
    <x v="28"/>
    <x v="18"/>
    <x v="1"/>
    <n v="2211.5930859999999"/>
  </r>
  <r>
    <x v="28"/>
    <x v="19"/>
    <x v="3"/>
    <n v="12.843892"/>
  </r>
  <r>
    <x v="28"/>
    <x v="19"/>
    <x v="2"/>
    <n v="3.2050369999999999"/>
  </r>
  <r>
    <x v="28"/>
    <x v="19"/>
    <x v="0"/>
    <n v="8.0219880000000003"/>
  </r>
  <r>
    <x v="28"/>
    <x v="19"/>
    <x v="1"/>
    <n v="1367.7814489999998"/>
  </r>
  <r>
    <x v="29"/>
    <x v="0"/>
    <x v="0"/>
    <n v="777.58548699999994"/>
  </r>
  <r>
    <x v="29"/>
    <x v="0"/>
    <x v="1"/>
    <n v="2052.2713130000002"/>
  </r>
  <r>
    <x v="29"/>
    <x v="1"/>
    <x v="0"/>
    <n v="1198.4949610000001"/>
  </r>
  <r>
    <x v="29"/>
    <x v="1"/>
    <x v="1"/>
    <n v="2863.2973579999998"/>
  </r>
  <r>
    <x v="29"/>
    <x v="2"/>
    <x v="0"/>
    <n v="1259.373998"/>
  </r>
  <r>
    <x v="29"/>
    <x v="2"/>
    <x v="1"/>
    <n v="2877.7209280000002"/>
  </r>
  <r>
    <x v="29"/>
    <x v="3"/>
    <x v="0"/>
    <n v="2087.0578180000002"/>
  </r>
  <r>
    <x v="29"/>
    <x v="3"/>
    <x v="1"/>
    <n v="4195.7223219999996"/>
  </r>
  <r>
    <x v="29"/>
    <x v="4"/>
    <x v="0"/>
    <n v="2762.8512040000001"/>
  </r>
  <r>
    <x v="29"/>
    <x v="4"/>
    <x v="1"/>
    <n v="4722.9168530000006"/>
  </r>
  <r>
    <x v="29"/>
    <x v="5"/>
    <x v="3"/>
    <n v="34.914135999999999"/>
  </r>
  <r>
    <x v="29"/>
    <x v="5"/>
    <x v="2"/>
    <n v="10.358896"/>
  </r>
  <r>
    <x v="29"/>
    <x v="5"/>
    <x v="0"/>
    <n v="3371.7466100000001"/>
  </r>
  <r>
    <x v="29"/>
    <x v="5"/>
    <x v="1"/>
    <n v="5411.8332909999999"/>
  </r>
  <r>
    <x v="29"/>
    <x v="6"/>
    <x v="3"/>
    <n v="271.05484300000001"/>
  </r>
  <r>
    <x v="29"/>
    <x v="6"/>
    <x v="2"/>
    <n v="75.723990000000001"/>
  </r>
  <r>
    <x v="29"/>
    <x v="6"/>
    <x v="0"/>
    <n v="4631.3125250000003"/>
  </r>
  <r>
    <x v="29"/>
    <x v="6"/>
    <x v="1"/>
    <n v="6699.1050199999991"/>
  </r>
  <r>
    <x v="29"/>
    <x v="7"/>
    <x v="3"/>
    <n v="393.93570399999999"/>
  </r>
  <r>
    <x v="29"/>
    <x v="7"/>
    <x v="2"/>
    <n v="122.461907"/>
  </r>
  <r>
    <x v="29"/>
    <x v="7"/>
    <x v="0"/>
    <n v="5266.1430929999997"/>
  </r>
  <r>
    <x v="29"/>
    <x v="7"/>
    <x v="1"/>
    <n v="7607.3418060000004"/>
  </r>
  <r>
    <x v="29"/>
    <x v="8"/>
    <x v="3"/>
    <n v="486.52737999999999"/>
  </r>
  <r>
    <x v="29"/>
    <x v="8"/>
    <x v="2"/>
    <n v="191.13898399999999"/>
  </r>
  <r>
    <x v="29"/>
    <x v="8"/>
    <x v="0"/>
    <n v="5447.2926010000001"/>
  </r>
  <r>
    <x v="29"/>
    <x v="8"/>
    <x v="1"/>
    <n v="8001.1245259999996"/>
  </r>
  <r>
    <x v="29"/>
    <x v="9"/>
    <x v="3"/>
    <n v="563.33358999999996"/>
  </r>
  <r>
    <x v="29"/>
    <x v="9"/>
    <x v="2"/>
    <n v="225.87912700000001"/>
  </r>
  <r>
    <x v="29"/>
    <x v="9"/>
    <x v="0"/>
    <n v="5987.3345609999997"/>
  </r>
  <r>
    <x v="29"/>
    <x v="9"/>
    <x v="1"/>
    <n v="8845.257321000001"/>
  </r>
  <r>
    <x v="29"/>
    <x v="10"/>
    <x v="3"/>
    <n v="585.42290100000002"/>
  </r>
  <r>
    <x v="29"/>
    <x v="10"/>
    <x v="2"/>
    <n v="219.452145"/>
  </r>
  <r>
    <x v="29"/>
    <x v="10"/>
    <x v="0"/>
    <n v="5704.5405700000001"/>
  </r>
  <r>
    <x v="29"/>
    <x v="10"/>
    <x v="1"/>
    <n v="8487.0595790000007"/>
  </r>
  <r>
    <x v="29"/>
    <x v="11"/>
    <x v="3"/>
    <n v="562.17612099999997"/>
  </r>
  <r>
    <x v="29"/>
    <x v="11"/>
    <x v="2"/>
    <n v="237.39847700000001"/>
  </r>
  <r>
    <x v="29"/>
    <x v="11"/>
    <x v="0"/>
    <n v="5850.1691039999996"/>
  </r>
  <r>
    <x v="29"/>
    <x v="11"/>
    <x v="1"/>
    <n v="8846.9335909999991"/>
  </r>
  <r>
    <x v="29"/>
    <x v="12"/>
    <x v="3"/>
    <n v="784.04097000000002"/>
  </r>
  <r>
    <x v="29"/>
    <x v="12"/>
    <x v="2"/>
    <n v="283.12980199999998"/>
  </r>
  <r>
    <x v="29"/>
    <x v="12"/>
    <x v="0"/>
    <n v="5474.6494849999999"/>
  </r>
  <r>
    <x v="29"/>
    <x v="12"/>
    <x v="1"/>
    <n v="8673.4639200000001"/>
  </r>
  <r>
    <x v="29"/>
    <x v="13"/>
    <x v="3"/>
    <n v="742.13797799999998"/>
  </r>
  <r>
    <x v="29"/>
    <x v="13"/>
    <x v="2"/>
    <n v="226.28288000000001"/>
  </r>
  <r>
    <x v="29"/>
    <x v="13"/>
    <x v="0"/>
    <n v="4786.5853729999999"/>
  </r>
  <r>
    <x v="29"/>
    <x v="13"/>
    <x v="1"/>
    <n v="8516.3607300000003"/>
  </r>
  <r>
    <x v="29"/>
    <x v="14"/>
    <x v="3"/>
    <n v="701.963528"/>
  </r>
  <r>
    <x v="29"/>
    <x v="14"/>
    <x v="2"/>
    <n v="201.669534"/>
  </r>
  <r>
    <x v="29"/>
    <x v="14"/>
    <x v="0"/>
    <n v="5437.7930749999996"/>
  </r>
  <r>
    <x v="29"/>
    <x v="14"/>
    <x v="1"/>
    <n v="9169.750016"/>
  </r>
  <r>
    <x v="29"/>
    <x v="15"/>
    <x v="3"/>
    <n v="584.27859899999999"/>
  </r>
  <r>
    <x v="29"/>
    <x v="15"/>
    <x v="2"/>
    <n v="274.36458800000003"/>
  </r>
  <r>
    <x v="29"/>
    <x v="15"/>
    <x v="0"/>
    <n v="6406.4280150000004"/>
  </r>
  <r>
    <x v="29"/>
    <x v="15"/>
    <x v="1"/>
    <n v="9956.3578550000002"/>
  </r>
  <r>
    <x v="29"/>
    <x v="16"/>
    <x v="3"/>
    <n v="612.57593799999995"/>
  </r>
  <r>
    <x v="29"/>
    <x v="16"/>
    <x v="2"/>
    <n v="282.81268599999999"/>
  </r>
  <r>
    <x v="29"/>
    <x v="16"/>
    <x v="0"/>
    <n v="5838.3912549999995"/>
  </r>
  <r>
    <x v="29"/>
    <x v="16"/>
    <x v="1"/>
    <n v="9261.4409429999996"/>
  </r>
  <r>
    <x v="29"/>
    <x v="17"/>
    <x v="3"/>
    <n v="919.31854299999998"/>
  </r>
  <r>
    <x v="29"/>
    <x v="17"/>
    <x v="2"/>
    <n v="210.85760200000001"/>
  </r>
  <r>
    <x v="29"/>
    <x v="17"/>
    <x v="0"/>
    <n v="3823.2294350000002"/>
  </r>
  <r>
    <x v="29"/>
    <x v="17"/>
    <x v="1"/>
    <n v="6915.5257419999998"/>
  </r>
  <r>
    <x v="29"/>
    <x v="18"/>
    <x v="3"/>
    <n v="739.53001400000005"/>
  </r>
  <r>
    <x v="29"/>
    <x v="18"/>
    <x v="2"/>
    <n v="239.24613099999999"/>
  </r>
  <r>
    <x v="29"/>
    <x v="18"/>
    <x v="0"/>
    <n v="5138.4423610000003"/>
  </r>
  <r>
    <x v="29"/>
    <x v="18"/>
    <x v="1"/>
    <n v="8178.7706840000001"/>
  </r>
  <r>
    <x v="29"/>
    <x v="19"/>
    <x v="3"/>
    <n v="696.20324000000005"/>
  </r>
  <r>
    <x v="29"/>
    <x v="19"/>
    <x v="2"/>
    <n v="237.18778"/>
  </r>
  <r>
    <x v="29"/>
    <x v="19"/>
    <x v="0"/>
    <n v="4585.9412400000001"/>
  </r>
  <r>
    <x v="29"/>
    <x v="19"/>
    <x v="1"/>
    <n v="8235.726850000000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3">
  <r>
    <x v="0"/>
    <x v="0"/>
    <x v="0"/>
    <n v="4.4668289999999997"/>
  </r>
  <r>
    <x v="1"/>
    <x v="0"/>
    <x v="0"/>
    <n v="0.63857900000000001"/>
  </r>
  <r>
    <x v="2"/>
    <x v="0"/>
    <x v="0"/>
    <n v="3.8282499999999997"/>
  </r>
  <r>
    <x v="0"/>
    <x v="0"/>
    <x v="1"/>
    <n v="5.9192980000000004"/>
  </r>
  <r>
    <x v="1"/>
    <x v="0"/>
    <x v="1"/>
    <n v="0.82902399999999998"/>
  </r>
  <r>
    <x v="2"/>
    <x v="0"/>
    <x v="1"/>
    <n v="5.0902740000000009"/>
  </r>
  <r>
    <x v="0"/>
    <x v="0"/>
    <x v="2"/>
    <n v="13.988592000000001"/>
  </r>
  <r>
    <x v="3"/>
    <x v="0"/>
    <x v="2"/>
    <n v="3.7028430000000001"/>
  </r>
  <r>
    <x v="1"/>
    <x v="0"/>
    <x v="2"/>
    <n v="4.0439879999999997"/>
  </r>
  <r>
    <x v="2"/>
    <x v="0"/>
    <x v="2"/>
    <n v="6.2417610000000003"/>
  </r>
  <r>
    <x v="0"/>
    <x v="0"/>
    <x v="3"/>
    <n v="14.693897"/>
  </r>
  <r>
    <x v="3"/>
    <x v="0"/>
    <x v="3"/>
    <n v="6.6634820000000001"/>
  </r>
  <r>
    <x v="1"/>
    <x v="0"/>
    <x v="3"/>
    <n v="3.3711319999999998"/>
  </r>
  <r>
    <x v="2"/>
    <x v="0"/>
    <x v="3"/>
    <n v="4.6592830000000003"/>
  </r>
  <r>
    <x v="0"/>
    <x v="0"/>
    <x v="4"/>
    <n v="11.674010000000001"/>
  </r>
  <r>
    <x v="3"/>
    <x v="0"/>
    <x v="4"/>
    <n v="5.7399139999999997"/>
  </r>
  <r>
    <x v="2"/>
    <x v="0"/>
    <x v="4"/>
    <n v="5.9340960000000011"/>
  </r>
  <r>
    <x v="0"/>
    <x v="0"/>
    <x v="5"/>
    <n v="8.5774720000000002"/>
  </r>
  <r>
    <x v="3"/>
    <x v="0"/>
    <x v="5"/>
    <n v="0.72089599999999998"/>
  </r>
  <r>
    <x v="1"/>
    <x v="0"/>
    <x v="5"/>
    <n v="4.573423"/>
  </r>
  <r>
    <x v="2"/>
    <x v="0"/>
    <x v="5"/>
    <n v="3.2831530000000004"/>
  </r>
  <r>
    <x v="0"/>
    <x v="0"/>
    <x v="6"/>
    <n v="18.120577000000001"/>
  </r>
  <r>
    <x v="3"/>
    <x v="0"/>
    <x v="6"/>
    <n v="7.0065790000000003"/>
  </r>
  <r>
    <x v="1"/>
    <x v="0"/>
    <x v="6"/>
    <n v="6.6447250000000002"/>
  </r>
  <r>
    <x v="2"/>
    <x v="0"/>
    <x v="6"/>
    <n v="4.4692730000000012"/>
  </r>
  <r>
    <x v="0"/>
    <x v="0"/>
    <x v="7"/>
    <n v="27.742554999999999"/>
  </r>
  <r>
    <x v="3"/>
    <x v="0"/>
    <x v="7"/>
    <n v="13.298954"/>
  </r>
  <r>
    <x v="1"/>
    <x v="0"/>
    <x v="7"/>
    <n v="3.0424069999999999"/>
  </r>
  <r>
    <x v="2"/>
    <x v="0"/>
    <x v="7"/>
    <n v="11.401194"/>
  </r>
  <r>
    <x v="0"/>
    <x v="0"/>
    <x v="8"/>
    <n v="19.667985000000002"/>
  </r>
  <r>
    <x v="3"/>
    <x v="0"/>
    <x v="8"/>
    <n v="13.980333"/>
  </r>
  <r>
    <x v="1"/>
    <x v="0"/>
    <x v="8"/>
    <n v="5.8099379999999998"/>
  </r>
  <r>
    <x v="2"/>
    <x v="0"/>
    <x v="8"/>
    <n v="-0.12228599999999901"/>
  </r>
  <r>
    <x v="0"/>
    <x v="0"/>
    <x v="9"/>
    <n v="3.3152279999999998"/>
  </r>
  <r>
    <x v="3"/>
    <x v="0"/>
    <x v="9"/>
    <n v="1.2959320000000001"/>
  </r>
  <r>
    <x v="1"/>
    <x v="0"/>
    <x v="9"/>
    <n v="1.6022350000000001"/>
  </r>
  <r>
    <x v="2"/>
    <x v="0"/>
    <x v="9"/>
    <n v="0.4170609999999999"/>
  </r>
  <r>
    <x v="0"/>
    <x v="0"/>
    <x v="10"/>
    <n v="27.931884"/>
  </r>
  <r>
    <x v="3"/>
    <x v="0"/>
    <x v="10"/>
    <n v="10.982455"/>
  </r>
  <r>
    <x v="1"/>
    <x v="0"/>
    <x v="10"/>
    <n v="7.2286700000000002"/>
  </r>
  <r>
    <x v="2"/>
    <x v="0"/>
    <x v="10"/>
    <n v="9.720759000000001"/>
  </r>
  <r>
    <x v="0"/>
    <x v="0"/>
    <x v="11"/>
    <n v="11.687614999999999"/>
  </r>
  <r>
    <x v="3"/>
    <x v="0"/>
    <x v="11"/>
    <n v="3.7879740000000002"/>
  </r>
  <r>
    <x v="1"/>
    <x v="0"/>
    <x v="11"/>
    <n v="7.3362179999999997"/>
  </r>
  <r>
    <x v="2"/>
    <x v="0"/>
    <x v="11"/>
    <n v="0.56342299999999845"/>
  </r>
  <r>
    <x v="0"/>
    <x v="0"/>
    <x v="12"/>
    <n v="12.960822"/>
  </r>
  <r>
    <x v="3"/>
    <x v="0"/>
    <x v="12"/>
    <n v="3.3767860000000001"/>
  </r>
  <r>
    <x v="1"/>
    <x v="0"/>
    <x v="12"/>
    <n v="8.7628799999999991"/>
  </r>
  <r>
    <x v="2"/>
    <x v="0"/>
    <x v="12"/>
    <n v="0.821156000000002"/>
  </r>
  <r>
    <x v="0"/>
    <x v="0"/>
    <x v="13"/>
    <n v="11.730383"/>
  </r>
  <r>
    <x v="3"/>
    <x v="0"/>
    <x v="13"/>
    <n v="1.686123"/>
  </r>
  <r>
    <x v="1"/>
    <x v="0"/>
    <x v="13"/>
    <n v="9.9965320000000002"/>
  </r>
  <r>
    <x v="2"/>
    <x v="0"/>
    <x v="13"/>
    <n v="4.7727999999999327E-2"/>
  </r>
  <r>
    <x v="0"/>
    <x v="0"/>
    <x v="14"/>
    <n v="26.042453999999999"/>
  </r>
  <r>
    <x v="3"/>
    <x v="0"/>
    <x v="14"/>
    <n v="3.54447"/>
  </r>
  <r>
    <x v="1"/>
    <x v="0"/>
    <x v="14"/>
    <n v="22.194541999999998"/>
  </r>
  <r>
    <x v="2"/>
    <x v="0"/>
    <x v="14"/>
    <n v="0.30344200000000043"/>
  </r>
  <r>
    <x v="0"/>
    <x v="1"/>
    <x v="0"/>
    <n v="0.51036499999999996"/>
  </r>
  <r>
    <x v="1"/>
    <x v="1"/>
    <x v="0"/>
    <n v="0.51036499999999996"/>
  </r>
  <r>
    <x v="2"/>
    <x v="1"/>
    <x v="0"/>
    <n v="0"/>
  </r>
  <r>
    <x v="0"/>
    <x v="1"/>
    <x v="1"/>
    <n v="0.448743"/>
  </r>
  <r>
    <x v="3"/>
    <x v="1"/>
    <x v="1"/>
    <n v="0.12592300000000001"/>
  </r>
  <r>
    <x v="1"/>
    <x v="1"/>
    <x v="1"/>
    <n v="0.32282"/>
  </r>
  <r>
    <x v="2"/>
    <x v="1"/>
    <x v="1"/>
    <n v="0"/>
  </r>
  <r>
    <x v="0"/>
    <x v="1"/>
    <x v="2"/>
    <n v="0.36694500000000002"/>
  </r>
  <r>
    <x v="1"/>
    <x v="1"/>
    <x v="2"/>
    <n v="0.36694500000000002"/>
  </r>
  <r>
    <x v="2"/>
    <x v="1"/>
    <x v="2"/>
    <n v="0"/>
  </r>
  <r>
    <x v="0"/>
    <x v="1"/>
    <x v="4"/>
    <n v="0.13329199999999999"/>
  </r>
  <r>
    <x v="1"/>
    <x v="1"/>
    <x v="4"/>
    <n v="0.13329199999999999"/>
  </r>
  <r>
    <x v="2"/>
    <x v="1"/>
    <x v="4"/>
    <n v="0"/>
  </r>
  <r>
    <x v="0"/>
    <x v="1"/>
    <x v="5"/>
    <n v="1.5493E-2"/>
  </r>
  <r>
    <x v="1"/>
    <x v="1"/>
    <x v="5"/>
    <n v="1.5493E-2"/>
  </r>
  <r>
    <x v="2"/>
    <x v="1"/>
    <x v="5"/>
    <n v="0"/>
  </r>
  <r>
    <x v="0"/>
    <x v="1"/>
    <x v="9"/>
    <n v="1.714E-3"/>
  </r>
  <r>
    <x v="0"/>
    <x v="1"/>
    <x v="10"/>
    <n v="2.738E-3"/>
  </r>
  <r>
    <x v="0"/>
    <x v="1"/>
    <x v="11"/>
    <n v="2.1489999999999999E-3"/>
  </r>
  <r>
    <x v="0"/>
    <x v="1"/>
    <x v="13"/>
    <n v="7.4139999999999996E-3"/>
  </r>
  <r>
    <x v="0"/>
    <x v="1"/>
    <x v="14"/>
    <n v="1.457E-2"/>
  </r>
  <r>
    <x v="0"/>
    <x v="2"/>
    <x v="8"/>
    <n v="1.2421E-2"/>
  </r>
  <r>
    <x v="0"/>
    <x v="2"/>
    <x v="11"/>
    <n v="6.0599999999999998E-4"/>
  </r>
  <r>
    <x v="0"/>
    <x v="2"/>
    <x v="12"/>
    <n v="3.2600999999999998E-2"/>
  </r>
  <r>
    <x v="0"/>
    <x v="2"/>
    <x v="13"/>
    <n v="6.4819999999999999E-3"/>
  </r>
  <r>
    <x v="0"/>
    <x v="2"/>
    <x v="14"/>
    <n v="8.3599999999999994E-3"/>
  </r>
  <r>
    <x v="0"/>
    <x v="3"/>
    <x v="0"/>
    <n v="1.745825"/>
  </r>
  <r>
    <x v="1"/>
    <x v="3"/>
    <x v="0"/>
    <n v="1.192418"/>
  </r>
  <r>
    <x v="2"/>
    <x v="3"/>
    <x v="0"/>
    <n v="0.55340699999999998"/>
  </r>
  <r>
    <x v="0"/>
    <x v="3"/>
    <x v="1"/>
    <n v="2.8062559999999999"/>
  </r>
  <r>
    <x v="3"/>
    <x v="3"/>
    <x v="1"/>
    <n v="0.39734999999999998"/>
  </r>
  <r>
    <x v="1"/>
    <x v="3"/>
    <x v="1"/>
    <n v="2.1941410000000001"/>
  </r>
  <r>
    <x v="2"/>
    <x v="3"/>
    <x v="1"/>
    <n v="0.21476499999999987"/>
  </r>
  <r>
    <x v="0"/>
    <x v="3"/>
    <x v="2"/>
    <n v="0.425151"/>
  </r>
  <r>
    <x v="3"/>
    <x v="3"/>
    <x v="2"/>
    <n v="0.14268"/>
  </r>
  <r>
    <x v="2"/>
    <x v="3"/>
    <x v="2"/>
    <n v="0.28247100000000003"/>
  </r>
  <r>
    <x v="0"/>
    <x v="3"/>
    <x v="3"/>
    <n v="3.0613570000000001"/>
  </r>
  <r>
    <x v="3"/>
    <x v="3"/>
    <x v="3"/>
    <n v="0.582175"/>
  </r>
  <r>
    <x v="1"/>
    <x v="3"/>
    <x v="3"/>
    <n v="2.2218230000000001"/>
  </r>
  <r>
    <x v="2"/>
    <x v="3"/>
    <x v="3"/>
    <n v="0.25735900000000012"/>
  </r>
  <r>
    <x v="0"/>
    <x v="3"/>
    <x v="4"/>
    <n v="7.2377999999999998E-2"/>
  </r>
  <r>
    <x v="3"/>
    <x v="3"/>
    <x v="4"/>
    <n v="1.103E-3"/>
  </r>
  <r>
    <x v="2"/>
    <x v="3"/>
    <x v="4"/>
    <n v="7.1274999999999991E-2"/>
  </r>
  <r>
    <x v="0"/>
    <x v="3"/>
    <x v="5"/>
    <n v="1.2534320000000001"/>
  </r>
  <r>
    <x v="3"/>
    <x v="3"/>
    <x v="5"/>
    <n v="0.25570700000000002"/>
  </r>
  <r>
    <x v="1"/>
    <x v="3"/>
    <x v="5"/>
    <n v="0.99772499999999997"/>
  </r>
  <r>
    <x v="2"/>
    <x v="3"/>
    <x v="5"/>
    <n v="0"/>
  </r>
  <r>
    <x v="0"/>
    <x v="3"/>
    <x v="6"/>
    <n v="1.5755509999999999"/>
  </r>
  <r>
    <x v="1"/>
    <x v="3"/>
    <x v="6"/>
    <n v="1.5755509999999999"/>
  </r>
  <r>
    <x v="2"/>
    <x v="3"/>
    <x v="6"/>
    <n v="0"/>
  </r>
  <r>
    <x v="0"/>
    <x v="3"/>
    <x v="7"/>
    <n v="0.464756"/>
  </r>
  <r>
    <x v="1"/>
    <x v="3"/>
    <x v="7"/>
    <n v="0.464611"/>
  </r>
  <r>
    <x v="2"/>
    <x v="3"/>
    <x v="7"/>
    <n v="1.4500000000000624E-4"/>
  </r>
  <r>
    <x v="0"/>
    <x v="3"/>
    <x v="8"/>
    <n v="1.081491"/>
  </r>
  <r>
    <x v="1"/>
    <x v="3"/>
    <x v="8"/>
    <n v="1.079826"/>
  </r>
  <r>
    <x v="2"/>
    <x v="3"/>
    <x v="8"/>
    <n v="1.6650000000000276E-3"/>
  </r>
  <r>
    <x v="0"/>
    <x v="3"/>
    <x v="9"/>
    <n v="1.7690710000000001"/>
  </r>
  <r>
    <x v="1"/>
    <x v="3"/>
    <x v="9"/>
    <n v="1.7690710000000001"/>
  </r>
  <r>
    <x v="2"/>
    <x v="3"/>
    <x v="9"/>
    <n v="0"/>
  </r>
  <r>
    <x v="0"/>
    <x v="3"/>
    <x v="10"/>
    <n v="9.6053080000000008"/>
  </r>
  <r>
    <x v="1"/>
    <x v="3"/>
    <x v="10"/>
    <n v="9.6053080000000008"/>
  </r>
  <r>
    <x v="2"/>
    <x v="3"/>
    <x v="10"/>
    <n v="0"/>
  </r>
  <r>
    <x v="0"/>
    <x v="3"/>
    <x v="11"/>
    <n v="4.8450309999999996"/>
  </r>
  <r>
    <x v="1"/>
    <x v="3"/>
    <x v="11"/>
    <n v="4.5401530000000001"/>
  </r>
  <r>
    <x v="2"/>
    <x v="3"/>
    <x v="11"/>
    <n v="0.30487799999999954"/>
  </r>
  <r>
    <x v="0"/>
    <x v="3"/>
    <x v="12"/>
    <n v="6.0431299999999997"/>
  </r>
  <r>
    <x v="1"/>
    <x v="3"/>
    <x v="12"/>
    <n v="6.0431299999999997"/>
  </r>
  <r>
    <x v="2"/>
    <x v="3"/>
    <x v="12"/>
    <n v="0"/>
  </r>
  <r>
    <x v="0"/>
    <x v="3"/>
    <x v="13"/>
    <n v="0.94797100000000001"/>
  </r>
  <r>
    <x v="1"/>
    <x v="3"/>
    <x v="13"/>
    <n v="0.92249800000000004"/>
  </r>
  <r>
    <x v="2"/>
    <x v="3"/>
    <x v="13"/>
    <n v="2.5472999999999968E-2"/>
  </r>
  <r>
    <x v="0"/>
    <x v="3"/>
    <x v="14"/>
    <n v="0.462316"/>
  </r>
  <r>
    <x v="0"/>
    <x v="4"/>
    <x v="10"/>
    <n v="1.1761000000000001E-2"/>
  </r>
  <r>
    <x v="0"/>
    <x v="4"/>
    <x v="11"/>
    <n v="4.2110000000000003E-3"/>
  </r>
  <r>
    <x v="0"/>
    <x v="4"/>
    <x v="12"/>
    <n v="9.0000000000000006E-5"/>
  </r>
  <r>
    <x v="0"/>
    <x v="4"/>
    <x v="13"/>
    <n v="1.5963000000000001E-2"/>
  </r>
  <r>
    <x v="0"/>
    <x v="4"/>
    <x v="14"/>
    <n v="1.133E-2"/>
  </r>
  <r>
    <x v="0"/>
    <x v="5"/>
    <x v="0"/>
    <n v="2.3967689999999999"/>
  </r>
  <r>
    <x v="1"/>
    <x v="5"/>
    <x v="0"/>
    <n v="1.5772029999999999"/>
  </r>
  <r>
    <x v="2"/>
    <x v="5"/>
    <x v="0"/>
    <n v="0.81956600000000002"/>
  </r>
  <r>
    <x v="0"/>
    <x v="5"/>
    <x v="1"/>
    <n v="1.0631969999999999"/>
  </r>
  <r>
    <x v="3"/>
    <x v="5"/>
    <x v="1"/>
    <n v="0.12592300000000001"/>
  </r>
  <r>
    <x v="1"/>
    <x v="5"/>
    <x v="1"/>
    <n v="0.58369199999999999"/>
  </r>
  <r>
    <x v="2"/>
    <x v="5"/>
    <x v="1"/>
    <n v="0.35358199999999995"/>
  </r>
  <r>
    <x v="0"/>
    <x v="5"/>
    <x v="2"/>
    <n v="2.315258"/>
  </r>
  <r>
    <x v="3"/>
    <x v="5"/>
    <x v="2"/>
    <n v="0.33888200000000002"/>
  </r>
  <r>
    <x v="1"/>
    <x v="5"/>
    <x v="2"/>
    <n v="1.481107"/>
  </r>
  <r>
    <x v="2"/>
    <x v="5"/>
    <x v="2"/>
    <n v="0.49526899999999996"/>
  </r>
  <r>
    <x v="0"/>
    <x v="5"/>
    <x v="3"/>
    <n v="2.7593619999999999"/>
  </r>
  <r>
    <x v="3"/>
    <x v="5"/>
    <x v="3"/>
    <n v="0.23828299999999999"/>
  </r>
  <r>
    <x v="1"/>
    <x v="5"/>
    <x v="3"/>
    <n v="2.4366340000000002"/>
  </r>
  <r>
    <x v="2"/>
    <x v="5"/>
    <x v="3"/>
    <n v="8.4444999999999659E-2"/>
  </r>
  <r>
    <x v="0"/>
    <x v="5"/>
    <x v="4"/>
    <n v="2.5979269999999999"/>
  </r>
  <r>
    <x v="3"/>
    <x v="5"/>
    <x v="4"/>
    <n v="0.92104900000000001"/>
  </r>
  <r>
    <x v="1"/>
    <x v="5"/>
    <x v="4"/>
    <n v="1.6768780000000001"/>
  </r>
  <r>
    <x v="2"/>
    <x v="5"/>
    <x v="4"/>
    <n v="-4.4408920985006262E-16"/>
  </r>
  <r>
    <x v="0"/>
    <x v="5"/>
    <x v="5"/>
    <n v="2.98169"/>
  </r>
  <r>
    <x v="3"/>
    <x v="5"/>
    <x v="5"/>
    <n v="0.35414099999999998"/>
  </r>
  <r>
    <x v="1"/>
    <x v="5"/>
    <x v="5"/>
    <n v="2.6275490000000001"/>
  </r>
  <r>
    <x v="2"/>
    <x v="5"/>
    <x v="5"/>
    <n v="0"/>
  </r>
  <r>
    <x v="0"/>
    <x v="5"/>
    <x v="6"/>
    <n v="4.1153779999999998"/>
  </r>
  <r>
    <x v="3"/>
    <x v="5"/>
    <x v="6"/>
    <n v="9.1282000000000002E-2"/>
  </r>
  <r>
    <x v="1"/>
    <x v="5"/>
    <x v="6"/>
    <n v="4.0240960000000001"/>
  </r>
  <r>
    <x v="2"/>
    <x v="5"/>
    <x v="6"/>
    <n v="0"/>
  </r>
  <r>
    <x v="0"/>
    <x v="5"/>
    <x v="7"/>
    <n v="1.734081"/>
  </r>
  <r>
    <x v="3"/>
    <x v="5"/>
    <x v="7"/>
    <n v="6.2881000000000006E-2"/>
  </r>
  <r>
    <x v="1"/>
    <x v="5"/>
    <x v="7"/>
    <n v="1.6712"/>
  </r>
  <r>
    <x v="2"/>
    <x v="5"/>
    <x v="7"/>
    <n v="0"/>
  </r>
  <r>
    <x v="0"/>
    <x v="5"/>
    <x v="8"/>
    <n v="2.1506430000000001"/>
  </r>
  <r>
    <x v="3"/>
    <x v="5"/>
    <x v="8"/>
    <n v="0.10838100000000001"/>
  </r>
  <r>
    <x v="1"/>
    <x v="5"/>
    <x v="8"/>
    <n v="2.019736"/>
  </r>
  <r>
    <x v="2"/>
    <x v="5"/>
    <x v="8"/>
    <n v="2.2526000000000046E-2"/>
  </r>
  <r>
    <x v="0"/>
    <x v="5"/>
    <x v="9"/>
    <n v="3.8000370000000001"/>
  </r>
  <r>
    <x v="3"/>
    <x v="5"/>
    <x v="9"/>
    <n v="0.56597699999999995"/>
  </r>
  <r>
    <x v="1"/>
    <x v="5"/>
    <x v="9"/>
    <n v="3.2340599999999999"/>
  </r>
  <r>
    <x v="2"/>
    <x v="5"/>
    <x v="9"/>
    <n v="4.4408920985006262E-16"/>
  </r>
  <r>
    <x v="0"/>
    <x v="5"/>
    <x v="10"/>
    <n v="1.93767"/>
  </r>
  <r>
    <x v="3"/>
    <x v="5"/>
    <x v="10"/>
    <n v="0.31950299999999998"/>
  </r>
  <r>
    <x v="1"/>
    <x v="5"/>
    <x v="10"/>
    <n v="1.5097210000000001"/>
  </r>
  <r>
    <x v="2"/>
    <x v="5"/>
    <x v="10"/>
    <n v="0.10844600000000004"/>
  </r>
  <r>
    <x v="0"/>
    <x v="5"/>
    <x v="11"/>
    <n v="3.5342699999999998"/>
  </r>
  <r>
    <x v="3"/>
    <x v="5"/>
    <x v="11"/>
    <n v="0.42480000000000001"/>
  </r>
  <r>
    <x v="1"/>
    <x v="5"/>
    <x v="11"/>
    <n v="3.10947"/>
  </r>
  <r>
    <x v="2"/>
    <x v="5"/>
    <x v="11"/>
    <n v="0"/>
  </r>
  <r>
    <x v="0"/>
    <x v="5"/>
    <x v="12"/>
    <n v="1.6951290000000001"/>
  </r>
  <r>
    <x v="3"/>
    <x v="5"/>
    <x v="12"/>
    <n v="0.40873300000000001"/>
  </r>
  <r>
    <x v="1"/>
    <x v="5"/>
    <x v="12"/>
    <n v="1.2863960000000001"/>
  </r>
  <r>
    <x v="2"/>
    <x v="5"/>
    <x v="12"/>
    <n v="0"/>
  </r>
  <r>
    <x v="0"/>
    <x v="5"/>
    <x v="13"/>
    <n v="2.4442999999999999E-2"/>
  </r>
  <r>
    <x v="0"/>
    <x v="5"/>
    <x v="14"/>
    <n v="3.1175000000000001E-2"/>
  </r>
  <r>
    <x v="0"/>
    <x v="6"/>
    <x v="0"/>
    <n v="2.656193"/>
  </r>
  <r>
    <x v="1"/>
    <x v="6"/>
    <x v="0"/>
    <n v="2.5585149999999999"/>
  </r>
  <r>
    <x v="2"/>
    <x v="6"/>
    <x v="0"/>
    <n v="9.7678000000000154E-2"/>
  </r>
  <r>
    <x v="0"/>
    <x v="6"/>
    <x v="1"/>
    <n v="2.9555129999999998"/>
  </r>
  <r>
    <x v="1"/>
    <x v="6"/>
    <x v="1"/>
    <n v="2.9555129999999998"/>
  </r>
  <r>
    <x v="2"/>
    <x v="6"/>
    <x v="1"/>
    <n v="0"/>
  </r>
  <r>
    <x v="0"/>
    <x v="6"/>
    <x v="2"/>
    <n v="4.1212770000000001"/>
  </r>
  <r>
    <x v="3"/>
    <x v="6"/>
    <x v="2"/>
    <n v="0.16034999999999999"/>
  </r>
  <r>
    <x v="1"/>
    <x v="6"/>
    <x v="2"/>
    <n v="3.9609269999999999"/>
  </r>
  <r>
    <x v="2"/>
    <x v="6"/>
    <x v="2"/>
    <n v="0"/>
  </r>
  <r>
    <x v="0"/>
    <x v="6"/>
    <x v="3"/>
    <n v="5.0140929999999999"/>
  </r>
  <r>
    <x v="3"/>
    <x v="6"/>
    <x v="3"/>
    <n v="0.73754699999999995"/>
  </r>
  <r>
    <x v="1"/>
    <x v="6"/>
    <x v="3"/>
    <n v="4.2765459999999997"/>
  </r>
  <r>
    <x v="2"/>
    <x v="6"/>
    <x v="3"/>
    <n v="0"/>
  </r>
  <r>
    <x v="0"/>
    <x v="6"/>
    <x v="4"/>
    <n v="10.591208"/>
  </r>
  <r>
    <x v="3"/>
    <x v="6"/>
    <x v="4"/>
    <n v="0.51930900000000002"/>
  </r>
  <r>
    <x v="1"/>
    <x v="6"/>
    <x v="4"/>
    <n v="10.071899"/>
  </r>
  <r>
    <x v="2"/>
    <x v="6"/>
    <x v="4"/>
    <n v="0"/>
  </r>
  <r>
    <x v="0"/>
    <x v="6"/>
    <x v="5"/>
    <n v="2.771442"/>
  </r>
  <r>
    <x v="3"/>
    <x v="6"/>
    <x v="5"/>
    <n v="0.42689199999999999"/>
  </r>
  <r>
    <x v="1"/>
    <x v="6"/>
    <x v="5"/>
    <n v="2.3445499999999999"/>
  </r>
  <r>
    <x v="2"/>
    <x v="6"/>
    <x v="5"/>
    <n v="0"/>
  </r>
  <r>
    <x v="0"/>
    <x v="6"/>
    <x v="6"/>
    <n v="5.2408539999999997"/>
  </r>
  <r>
    <x v="3"/>
    <x v="6"/>
    <x v="6"/>
    <n v="0.413049"/>
  </r>
  <r>
    <x v="1"/>
    <x v="6"/>
    <x v="6"/>
    <n v="4.8278049999999997"/>
  </r>
  <r>
    <x v="2"/>
    <x v="6"/>
    <x v="6"/>
    <n v="0"/>
  </r>
  <r>
    <x v="0"/>
    <x v="6"/>
    <x v="7"/>
    <n v="5.5227979999999999"/>
  </r>
  <r>
    <x v="1"/>
    <x v="6"/>
    <x v="7"/>
    <n v="5.5036800000000001"/>
  </r>
  <r>
    <x v="2"/>
    <x v="6"/>
    <x v="7"/>
    <n v="1.9117999999999746E-2"/>
  </r>
  <r>
    <x v="0"/>
    <x v="6"/>
    <x v="8"/>
    <n v="1.449341"/>
  </r>
  <r>
    <x v="1"/>
    <x v="6"/>
    <x v="8"/>
    <n v="1.3634120000000001"/>
  </r>
  <r>
    <x v="2"/>
    <x v="6"/>
    <x v="8"/>
    <n v="8.5928999999999922E-2"/>
  </r>
  <r>
    <x v="0"/>
    <x v="6"/>
    <x v="9"/>
    <n v="3.8924629999999998"/>
  </r>
  <r>
    <x v="1"/>
    <x v="6"/>
    <x v="9"/>
    <n v="3.8780800000000002"/>
  </r>
  <r>
    <x v="2"/>
    <x v="6"/>
    <x v="9"/>
    <n v="1.4382999999999591E-2"/>
  </r>
  <r>
    <x v="0"/>
    <x v="6"/>
    <x v="10"/>
    <n v="7.6506309999999997"/>
  </r>
  <r>
    <x v="1"/>
    <x v="6"/>
    <x v="10"/>
    <n v="7.642004"/>
  </r>
  <r>
    <x v="2"/>
    <x v="6"/>
    <x v="10"/>
    <n v="8.6269999999997182E-3"/>
  </r>
  <r>
    <x v="0"/>
    <x v="6"/>
    <x v="11"/>
    <n v="2.4312070000000001"/>
  </r>
  <r>
    <x v="1"/>
    <x v="6"/>
    <x v="11"/>
    <n v="2.421608"/>
  </r>
  <r>
    <x v="2"/>
    <x v="6"/>
    <x v="11"/>
    <n v="9.5990000000001352E-3"/>
  </r>
  <r>
    <x v="0"/>
    <x v="6"/>
    <x v="12"/>
    <n v="3.5118870000000002"/>
  </r>
  <r>
    <x v="1"/>
    <x v="6"/>
    <x v="12"/>
    <n v="3.510802"/>
  </r>
  <r>
    <x v="2"/>
    <x v="6"/>
    <x v="12"/>
    <n v="1.0850000000002247E-3"/>
  </r>
  <r>
    <x v="0"/>
    <x v="6"/>
    <x v="13"/>
    <n v="2.2091150000000002"/>
  </r>
  <r>
    <x v="1"/>
    <x v="6"/>
    <x v="13"/>
    <n v="2.2075770000000001"/>
  </r>
  <r>
    <x v="2"/>
    <x v="6"/>
    <x v="13"/>
    <n v="1.5380000000000393E-3"/>
  </r>
  <r>
    <x v="0"/>
    <x v="6"/>
    <x v="14"/>
    <n v="5.3497000000000003E-2"/>
  </r>
  <r>
    <x v="1"/>
    <x v="6"/>
    <x v="14"/>
    <n v="1.7646999999999999E-2"/>
  </r>
  <r>
    <x v="2"/>
    <x v="6"/>
    <x v="14"/>
    <n v="3.5850000000000007E-2"/>
  </r>
  <r>
    <x v="0"/>
    <x v="7"/>
    <x v="0"/>
    <n v="10.214214999999999"/>
  </r>
  <r>
    <x v="1"/>
    <x v="7"/>
    <x v="0"/>
    <n v="10.870210999999999"/>
  </r>
  <r>
    <x v="2"/>
    <x v="7"/>
    <x v="0"/>
    <n v="-0.65599600000000002"/>
  </r>
  <r>
    <x v="0"/>
    <x v="7"/>
    <x v="1"/>
    <n v="13.478362000000001"/>
  </r>
  <r>
    <x v="3"/>
    <x v="7"/>
    <x v="1"/>
    <n v="1.572152"/>
  </r>
  <r>
    <x v="1"/>
    <x v="7"/>
    <x v="1"/>
    <n v="11.772833"/>
  </r>
  <r>
    <x v="2"/>
    <x v="7"/>
    <x v="1"/>
    <n v="0.13337699999999941"/>
  </r>
  <r>
    <x v="0"/>
    <x v="7"/>
    <x v="2"/>
    <n v="25.270641999999999"/>
  </r>
  <r>
    <x v="3"/>
    <x v="7"/>
    <x v="2"/>
    <n v="3.6785999999999999"/>
  </r>
  <r>
    <x v="1"/>
    <x v="7"/>
    <x v="2"/>
    <n v="11.125373"/>
  </r>
  <r>
    <x v="2"/>
    <x v="7"/>
    <x v="2"/>
    <n v="10.466669"/>
  </r>
  <r>
    <x v="0"/>
    <x v="7"/>
    <x v="3"/>
    <n v="33.381799999999998"/>
  </r>
  <r>
    <x v="3"/>
    <x v="7"/>
    <x v="3"/>
    <n v="4.6564079999999999"/>
  </r>
  <r>
    <x v="1"/>
    <x v="7"/>
    <x v="3"/>
    <n v="22.379145999999999"/>
  </r>
  <r>
    <x v="2"/>
    <x v="7"/>
    <x v="3"/>
    <n v="6.3462460000000007"/>
  </r>
  <r>
    <x v="0"/>
    <x v="7"/>
    <x v="4"/>
    <n v="16.523489000000001"/>
  </r>
  <r>
    <x v="3"/>
    <x v="7"/>
    <x v="4"/>
    <n v="2.9817680000000002"/>
  </r>
  <r>
    <x v="1"/>
    <x v="7"/>
    <x v="4"/>
    <n v="11.592783000000001"/>
  </r>
  <r>
    <x v="2"/>
    <x v="7"/>
    <x v="4"/>
    <n v="1.9489380000000001"/>
  </r>
  <r>
    <x v="0"/>
    <x v="7"/>
    <x v="5"/>
    <n v="28.600664999999999"/>
  </r>
  <r>
    <x v="3"/>
    <x v="7"/>
    <x v="5"/>
    <n v="7.8556999999999997"/>
  </r>
  <r>
    <x v="1"/>
    <x v="7"/>
    <x v="5"/>
    <n v="19.818166000000002"/>
  </r>
  <r>
    <x v="2"/>
    <x v="7"/>
    <x v="5"/>
    <n v="0.92679899999999904"/>
  </r>
  <r>
    <x v="0"/>
    <x v="7"/>
    <x v="6"/>
    <n v="61.401747"/>
  </r>
  <r>
    <x v="3"/>
    <x v="7"/>
    <x v="6"/>
    <n v="18.186385000000001"/>
  </r>
  <r>
    <x v="1"/>
    <x v="7"/>
    <x v="6"/>
    <n v="41.057197000000002"/>
  </r>
  <r>
    <x v="2"/>
    <x v="7"/>
    <x v="6"/>
    <n v="2.1581649999999968"/>
  </r>
  <r>
    <x v="0"/>
    <x v="7"/>
    <x v="7"/>
    <n v="16.827741"/>
  </r>
  <r>
    <x v="3"/>
    <x v="7"/>
    <x v="7"/>
    <n v="11.950493"/>
  </r>
  <r>
    <x v="1"/>
    <x v="7"/>
    <x v="7"/>
    <n v="4.8353960000000002"/>
  </r>
  <r>
    <x v="2"/>
    <x v="7"/>
    <x v="7"/>
    <n v="4.1851999999998668E-2"/>
  </r>
  <r>
    <x v="0"/>
    <x v="7"/>
    <x v="8"/>
    <n v="43.711179999999999"/>
  </r>
  <r>
    <x v="3"/>
    <x v="7"/>
    <x v="8"/>
    <n v="15.775385999999999"/>
  </r>
  <r>
    <x v="1"/>
    <x v="7"/>
    <x v="8"/>
    <n v="27.906841"/>
  </r>
  <r>
    <x v="2"/>
    <x v="7"/>
    <x v="8"/>
    <n v="2.8953000000001339E-2"/>
  </r>
  <r>
    <x v="0"/>
    <x v="7"/>
    <x v="9"/>
    <n v="47.360674000000003"/>
  </r>
  <r>
    <x v="3"/>
    <x v="7"/>
    <x v="9"/>
    <n v="19.406606"/>
  </r>
  <r>
    <x v="1"/>
    <x v="7"/>
    <x v="9"/>
    <n v="27.792921"/>
  </r>
  <r>
    <x v="2"/>
    <x v="7"/>
    <x v="9"/>
    <n v="0.16114699999999971"/>
  </r>
  <r>
    <x v="0"/>
    <x v="7"/>
    <x v="10"/>
    <n v="55.897888000000002"/>
  </r>
  <r>
    <x v="3"/>
    <x v="7"/>
    <x v="10"/>
    <n v="9.9989709999999992"/>
  </r>
  <r>
    <x v="1"/>
    <x v="7"/>
    <x v="10"/>
    <n v="44.764927"/>
  </r>
  <r>
    <x v="2"/>
    <x v="7"/>
    <x v="10"/>
    <n v="1.1339900000000043"/>
  </r>
  <r>
    <x v="0"/>
    <x v="7"/>
    <x v="11"/>
    <n v="38.642932000000002"/>
  </r>
  <r>
    <x v="3"/>
    <x v="7"/>
    <x v="11"/>
    <n v="12.994180999999999"/>
  </r>
  <r>
    <x v="1"/>
    <x v="7"/>
    <x v="11"/>
    <n v="24.534279000000002"/>
  </r>
  <r>
    <x v="2"/>
    <x v="7"/>
    <x v="11"/>
    <n v="1.1144719999999992"/>
  </r>
  <r>
    <x v="0"/>
    <x v="7"/>
    <x v="12"/>
    <n v="53.658237"/>
  </r>
  <r>
    <x v="3"/>
    <x v="7"/>
    <x v="12"/>
    <n v="13.258174"/>
  </r>
  <r>
    <x v="4"/>
    <x v="7"/>
    <x v="12"/>
    <n v="0.109653"/>
  </r>
  <r>
    <x v="1"/>
    <x v="7"/>
    <x v="12"/>
    <n v="39.142651999999998"/>
  </r>
  <r>
    <x v="2"/>
    <x v="7"/>
    <x v="12"/>
    <n v="1.1477580000000032"/>
  </r>
  <r>
    <x v="0"/>
    <x v="7"/>
    <x v="13"/>
    <n v="70.626711999999998"/>
  </r>
  <r>
    <x v="3"/>
    <x v="7"/>
    <x v="13"/>
    <n v="11.291104000000001"/>
  </r>
  <r>
    <x v="1"/>
    <x v="7"/>
    <x v="13"/>
    <n v="57.761175000000001"/>
  </r>
  <r>
    <x v="2"/>
    <x v="7"/>
    <x v="13"/>
    <n v="1.5744329999999991"/>
  </r>
  <r>
    <x v="0"/>
    <x v="7"/>
    <x v="14"/>
    <n v="60.114718000000003"/>
  </r>
  <r>
    <x v="3"/>
    <x v="7"/>
    <x v="14"/>
    <n v="12.5115"/>
  </r>
  <r>
    <x v="4"/>
    <x v="7"/>
    <x v="14"/>
    <n v="0.16500999999999999"/>
  </r>
  <r>
    <x v="1"/>
    <x v="7"/>
    <x v="14"/>
    <n v="46.083713000000003"/>
  </r>
  <r>
    <x v="2"/>
    <x v="7"/>
    <x v="14"/>
    <n v="1.354495"/>
  </r>
  <r>
    <x v="0"/>
    <x v="8"/>
    <x v="0"/>
    <n v="2.5057339999999999"/>
  </r>
  <r>
    <x v="3"/>
    <x v="8"/>
    <x v="0"/>
    <n v="0.21571899999999999"/>
  </r>
  <r>
    <x v="1"/>
    <x v="8"/>
    <x v="0"/>
    <n v="2.2900149999999999"/>
  </r>
  <r>
    <x v="2"/>
    <x v="8"/>
    <x v="0"/>
    <n v="0"/>
  </r>
  <r>
    <x v="0"/>
    <x v="8"/>
    <x v="1"/>
    <n v="3.1186449999999999"/>
  </r>
  <r>
    <x v="3"/>
    <x v="8"/>
    <x v="1"/>
    <n v="0.354995"/>
  </r>
  <r>
    <x v="1"/>
    <x v="8"/>
    <x v="1"/>
    <n v="2.7636500000000002"/>
  </r>
  <r>
    <x v="2"/>
    <x v="8"/>
    <x v="1"/>
    <n v="-4.4408920985006262E-16"/>
  </r>
  <r>
    <x v="0"/>
    <x v="8"/>
    <x v="3"/>
    <n v="7.4576010000000004"/>
  </r>
  <r>
    <x v="3"/>
    <x v="8"/>
    <x v="3"/>
    <n v="0.12575"/>
  </r>
  <r>
    <x v="1"/>
    <x v="8"/>
    <x v="3"/>
    <n v="7.3318510000000003"/>
  </r>
  <r>
    <x v="2"/>
    <x v="8"/>
    <x v="3"/>
    <n v="0"/>
  </r>
  <r>
    <x v="0"/>
    <x v="8"/>
    <x v="4"/>
    <n v="4.8205159999999996"/>
  </r>
  <r>
    <x v="3"/>
    <x v="8"/>
    <x v="4"/>
    <n v="0.2442"/>
  </r>
  <r>
    <x v="1"/>
    <x v="8"/>
    <x v="4"/>
    <n v="4.5763160000000003"/>
  </r>
  <r>
    <x v="2"/>
    <x v="8"/>
    <x v="4"/>
    <n v="-8.8817841970012523E-16"/>
  </r>
  <r>
    <x v="0"/>
    <x v="8"/>
    <x v="5"/>
    <n v="6.6089549999999999"/>
  </r>
  <r>
    <x v="3"/>
    <x v="8"/>
    <x v="5"/>
    <n v="0.20843500000000001"/>
  </r>
  <r>
    <x v="1"/>
    <x v="8"/>
    <x v="5"/>
    <n v="6.4005200000000002"/>
  </r>
  <r>
    <x v="2"/>
    <x v="8"/>
    <x v="5"/>
    <n v="0"/>
  </r>
  <r>
    <x v="0"/>
    <x v="8"/>
    <x v="6"/>
    <n v="5.8183660000000001"/>
  </r>
  <r>
    <x v="3"/>
    <x v="8"/>
    <x v="6"/>
    <n v="1.3273999999999999E-2"/>
  </r>
  <r>
    <x v="1"/>
    <x v="8"/>
    <x v="6"/>
    <n v="5.8050920000000001"/>
  </r>
  <r>
    <x v="2"/>
    <x v="8"/>
    <x v="6"/>
    <n v="0"/>
  </r>
  <r>
    <x v="0"/>
    <x v="8"/>
    <x v="7"/>
    <n v="5.5162149999999999"/>
  </r>
  <r>
    <x v="3"/>
    <x v="8"/>
    <x v="7"/>
    <n v="0.28676000000000001"/>
  </r>
  <r>
    <x v="1"/>
    <x v="8"/>
    <x v="7"/>
    <n v="5.2254509999999996"/>
  </r>
  <r>
    <x v="2"/>
    <x v="8"/>
    <x v="7"/>
    <n v="4.0040000000001186E-3"/>
  </r>
  <r>
    <x v="0"/>
    <x v="8"/>
    <x v="8"/>
    <n v="1.0305219999999999"/>
  </r>
  <r>
    <x v="1"/>
    <x v="8"/>
    <x v="8"/>
    <n v="1.0026349999999999"/>
  </r>
  <r>
    <x v="2"/>
    <x v="8"/>
    <x v="8"/>
    <n v="2.7886999999999995E-2"/>
  </r>
  <r>
    <x v="0"/>
    <x v="8"/>
    <x v="9"/>
    <n v="6.1853559999999996"/>
  </r>
  <r>
    <x v="1"/>
    <x v="8"/>
    <x v="9"/>
    <n v="6.179659"/>
  </r>
  <r>
    <x v="2"/>
    <x v="8"/>
    <x v="9"/>
    <n v="5.696999999999619E-3"/>
  </r>
  <r>
    <x v="0"/>
    <x v="8"/>
    <x v="10"/>
    <n v="3.1355360000000001"/>
  </r>
  <r>
    <x v="1"/>
    <x v="8"/>
    <x v="10"/>
    <n v="3.1355360000000001"/>
  </r>
  <r>
    <x v="2"/>
    <x v="8"/>
    <x v="10"/>
    <n v="0"/>
  </r>
  <r>
    <x v="0"/>
    <x v="8"/>
    <x v="11"/>
    <n v="3.5134379999999998"/>
  </r>
  <r>
    <x v="1"/>
    <x v="8"/>
    <x v="11"/>
    <n v="3.4355799999999999"/>
  </r>
  <r>
    <x v="2"/>
    <x v="8"/>
    <x v="11"/>
    <n v="7.7857999999999983E-2"/>
  </r>
  <r>
    <x v="0"/>
    <x v="8"/>
    <x v="12"/>
    <n v="1.431E-2"/>
  </r>
  <r>
    <x v="1"/>
    <x v="8"/>
    <x v="12"/>
    <n v="6.0559999999999998E-3"/>
  </r>
  <r>
    <x v="2"/>
    <x v="8"/>
    <x v="12"/>
    <n v="8.2540000000000009E-3"/>
  </r>
  <r>
    <x v="0"/>
    <x v="8"/>
    <x v="13"/>
    <n v="1.0201999999999999E-2"/>
  </r>
  <r>
    <x v="0"/>
    <x v="8"/>
    <x v="14"/>
    <n v="1.2359999999999999E-2"/>
  </r>
  <r>
    <x v="0"/>
    <x v="9"/>
    <x v="10"/>
    <n v="1.021E-3"/>
  </r>
  <r>
    <x v="0"/>
    <x v="9"/>
    <x v="13"/>
    <n v="9.6849999999999992E-3"/>
  </r>
  <r>
    <x v="0"/>
    <x v="9"/>
    <x v="14"/>
    <n v="9.0849999999999993E-3"/>
  </r>
  <r>
    <x v="0"/>
    <x v="10"/>
    <x v="0"/>
    <n v="1.710874"/>
  </r>
  <r>
    <x v="1"/>
    <x v="10"/>
    <x v="0"/>
    <n v="1.710874"/>
  </r>
  <r>
    <x v="2"/>
    <x v="10"/>
    <x v="0"/>
    <n v="0"/>
  </r>
  <r>
    <x v="0"/>
    <x v="10"/>
    <x v="1"/>
    <n v="2.2594270000000001"/>
  </r>
  <r>
    <x v="1"/>
    <x v="10"/>
    <x v="1"/>
    <n v="2.2594270000000001"/>
  </r>
  <r>
    <x v="2"/>
    <x v="10"/>
    <x v="1"/>
    <n v="0"/>
  </r>
  <r>
    <x v="0"/>
    <x v="10"/>
    <x v="2"/>
    <n v="2.1377950000000001"/>
  </r>
  <r>
    <x v="1"/>
    <x v="10"/>
    <x v="2"/>
    <n v="2.1377950000000001"/>
  </r>
  <r>
    <x v="2"/>
    <x v="10"/>
    <x v="2"/>
    <n v="0"/>
  </r>
  <r>
    <x v="0"/>
    <x v="10"/>
    <x v="3"/>
    <n v="1.7420340000000001"/>
  </r>
  <r>
    <x v="1"/>
    <x v="10"/>
    <x v="3"/>
    <n v="1.7420340000000001"/>
  </r>
  <r>
    <x v="2"/>
    <x v="10"/>
    <x v="3"/>
    <n v="0"/>
  </r>
  <r>
    <x v="0"/>
    <x v="10"/>
    <x v="4"/>
    <n v="3.1264569999999998"/>
  </r>
  <r>
    <x v="1"/>
    <x v="10"/>
    <x v="4"/>
    <n v="3.1264569999999998"/>
  </r>
  <r>
    <x v="2"/>
    <x v="10"/>
    <x v="4"/>
    <n v="0"/>
  </r>
  <r>
    <x v="0"/>
    <x v="10"/>
    <x v="5"/>
    <n v="1.677335"/>
  </r>
  <r>
    <x v="1"/>
    <x v="10"/>
    <x v="5"/>
    <n v="1.677335"/>
  </r>
  <r>
    <x v="2"/>
    <x v="10"/>
    <x v="5"/>
    <n v="0"/>
  </r>
  <r>
    <x v="0"/>
    <x v="10"/>
    <x v="6"/>
    <n v="0.77763499999999997"/>
  </r>
  <r>
    <x v="1"/>
    <x v="10"/>
    <x v="6"/>
    <n v="0.77763499999999997"/>
  </r>
  <r>
    <x v="2"/>
    <x v="10"/>
    <x v="6"/>
    <n v="0"/>
  </r>
  <r>
    <x v="0"/>
    <x v="10"/>
    <x v="7"/>
    <n v="3.3182510000000001"/>
  </r>
  <r>
    <x v="1"/>
    <x v="10"/>
    <x v="7"/>
    <n v="3.310867"/>
  </r>
  <r>
    <x v="2"/>
    <x v="10"/>
    <x v="7"/>
    <n v="7.3840000000000572E-3"/>
  </r>
  <r>
    <x v="0"/>
    <x v="10"/>
    <x v="8"/>
    <n v="2.367067"/>
  </r>
  <r>
    <x v="1"/>
    <x v="10"/>
    <x v="8"/>
    <n v="2.339747"/>
  </r>
  <r>
    <x v="2"/>
    <x v="10"/>
    <x v="8"/>
    <n v="2.7320000000000011E-2"/>
  </r>
  <r>
    <x v="0"/>
    <x v="10"/>
    <x v="9"/>
    <n v="1.854703"/>
  </r>
  <r>
    <x v="1"/>
    <x v="10"/>
    <x v="9"/>
    <n v="1.854703"/>
  </r>
  <r>
    <x v="2"/>
    <x v="10"/>
    <x v="9"/>
    <n v="0"/>
  </r>
  <r>
    <x v="0"/>
    <x v="10"/>
    <x v="10"/>
    <n v="3.425522"/>
  </r>
  <r>
    <x v="1"/>
    <x v="10"/>
    <x v="10"/>
    <n v="3.425522"/>
  </r>
  <r>
    <x v="2"/>
    <x v="10"/>
    <x v="10"/>
    <n v="0"/>
  </r>
  <r>
    <x v="0"/>
    <x v="10"/>
    <x v="11"/>
    <n v="2.0924960000000001"/>
  </r>
  <r>
    <x v="1"/>
    <x v="10"/>
    <x v="11"/>
    <n v="2.0924960000000001"/>
  </r>
  <r>
    <x v="2"/>
    <x v="10"/>
    <x v="11"/>
    <n v="0"/>
  </r>
  <r>
    <x v="0"/>
    <x v="10"/>
    <x v="12"/>
    <n v="1.2691969999999999"/>
  </r>
  <r>
    <x v="1"/>
    <x v="10"/>
    <x v="12"/>
    <n v="1.2579819999999999"/>
  </r>
  <r>
    <x v="2"/>
    <x v="10"/>
    <x v="12"/>
    <n v="1.1214999999999975E-2"/>
  </r>
  <r>
    <x v="0"/>
    <x v="10"/>
    <x v="13"/>
    <n v="3.4889480000000002"/>
  </r>
  <r>
    <x v="1"/>
    <x v="10"/>
    <x v="13"/>
    <n v="3.4397359999999999"/>
  </r>
  <r>
    <x v="2"/>
    <x v="10"/>
    <x v="13"/>
    <n v="4.9212000000000256E-2"/>
  </r>
  <r>
    <x v="0"/>
    <x v="10"/>
    <x v="14"/>
    <n v="2.026643"/>
  </r>
  <r>
    <x v="3"/>
    <x v="10"/>
    <x v="14"/>
    <n v="8.4899999999999993E-3"/>
  </r>
  <r>
    <x v="1"/>
    <x v="10"/>
    <x v="14"/>
    <n v="1.9795879999999999"/>
  </r>
  <r>
    <x v="2"/>
    <x v="10"/>
    <x v="14"/>
    <n v="3.856499999999996E-2"/>
  </r>
  <r>
    <x v="0"/>
    <x v="11"/>
    <x v="0"/>
    <n v="0.57006599999999996"/>
  </r>
  <r>
    <x v="1"/>
    <x v="11"/>
    <x v="0"/>
    <n v="0.57006599999999996"/>
  </r>
  <r>
    <x v="2"/>
    <x v="11"/>
    <x v="0"/>
    <n v="0"/>
  </r>
  <r>
    <x v="0"/>
    <x v="11"/>
    <x v="1"/>
    <n v="7.4775999999999995E-2"/>
  </r>
  <r>
    <x v="1"/>
    <x v="11"/>
    <x v="1"/>
    <n v="7.4775999999999995E-2"/>
  </r>
  <r>
    <x v="2"/>
    <x v="11"/>
    <x v="1"/>
    <n v="0"/>
  </r>
  <r>
    <x v="0"/>
    <x v="11"/>
    <x v="2"/>
    <n v="0.36664200000000002"/>
  </r>
  <r>
    <x v="1"/>
    <x v="11"/>
    <x v="2"/>
    <n v="0.36664200000000002"/>
  </r>
  <r>
    <x v="2"/>
    <x v="11"/>
    <x v="2"/>
    <n v="0"/>
  </r>
  <r>
    <x v="0"/>
    <x v="11"/>
    <x v="3"/>
    <n v="0.21890799999999999"/>
  </r>
  <r>
    <x v="1"/>
    <x v="11"/>
    <x v="3"/>
    <n v="0.21890799999999999"/>
  </r>
  <r>
    <x v="2"/>
    <x v="11"/>
    <x v="3"/>
    <n v="0"/>
  </r>
  <r>
    <x v="0"/>
    <x v="11"/>
    <x v="4"/>
    <n v="0.26303799999999999"/>
  </r>
  <r>
    <x v="1"/>
    <x v="11"/>
    <x v="4"/>
    <n v="0.26303799999999999"/>
  </r>
  <r>
    <x v="2"/>
    <x v="11"/>
    <x v="4"/>
    <n v="0"/>
  </r>
  <r>
    <x v="0"/>
    <x v="11"/>
    <x v="5"/>
    <n v="0.30985200000000002"/>
  </r>
  <r>
    <x v="1"/>
    <x v="11"/>
    <x v="5"/>
    <n v="0.30985200000000002"/>
  </r>
  <r>
    <x v="2"/>
    <x v="11"/>
    <x v="5"/>
    <n v="0"/>
  </r>
  <r>
    <x v="0"/>
    <x v="11"/>
    <x v="6"/>
    <n v="0.394374"/>
  </r>
  <r>
    <x v="1"/>
    <x v="11"/>
    <x v="6"/>
    <n v="0.394374"/>
  </r>
  <r>
    <x v="2"/>
    <x v="11"/>
    <x v="6"/>
    <n v="0"/>
  </r>
  <r>
    <x v="0"/>
    <x v="11"/>
    <x v="7"/>
    <n v="0.17255300000000001"/>
  </r>
  <r>
    <x v="1"/>
    <x v="11"/>
    <x v="7"/>
    <n v="0.16739200000000001"/>
  </r>
  <r>
    <x v="2"/>
    <x v="11"/>
    <x v="7"/>
    <n v="5.1609999999999989E-3"/>
  </r>
  <r>
    <x v="0"/>
    <x v="11"/>
    <x v="8"/>
    <n v="0.99161999999999995"/>
  </r>
  <r>
    <x v="1"/>
    <x v="11"/>
    <x v="8"/>
    <n v="0.98807900000000004"/>
  </r>
  <r>
    <x v="2"/>
    <x v="11"/>
    <x v="8"/>
    <n v="3.5409999999999053E-3"/>
  </r>
  <r>
    <x v="0"/>
    <x v="11"/>
    <x v="9"/>
    <n v="0.59302900000000003"/>
  </r>
  <r>
    <x v="1"/>
    <x v="11"/>
    <x v="9"/>
    <n v="0.55760100000000001"/>
  </r>
  <r>
    <x v="2"/>
    <x v="11"/>
    <x v="9"/>
    <n v="3.5428000000000015E-2"/>
  </r>
  <r>
    <x v="0"/>
    <x v="11"/>
    <x v="10"/>
    <n v="0.677728"/>
  </r>
  <r>
    <x v="1"/>
    <x v="11"/>
    <x v="10"/>
    <n v="0.6593"/>
  </r>
  <r>
    <x v="2"/>
    <x v="11"/>
    <x v="10"/>
    <n v="1.8428E-2"/>
  </r>
  <r>
    <x v="0"/>
    <x v="11"/>
    <x v="11"/>
    <n v="0.41991000000000001"/>
  </r>
  <r>
    <x v="1"/>
    <x v="11"/>
    <x v="11"/>
    <n v="0.409076"/>
  </r>
  <r>
    <x v="2"/>
    <x v="11"/>
    <x v="11"/>
    <n v="1.083400000000001E-2"/>
  </r>
  <r>
    <x v="0"/>
    <x v="11"/>
    <x v="12"/>
    <n v="0.35397699999999999"/>
  </r>
  <r>
    <x v="1"/>
    <x v="11"/>
    <x v="12"/>
    <n v="0.34114499999999998"/>
  </r>
  <r>
    <x v="2"/>
    <x v="11"/>
    <x v="12"/>
    <n v="1.283200000000001E-2"/>
  </r>
  <r>
    <x v="0"/>
    <x v="11"/>
    <x v="13"/>
    <n v="0.61346400000000001"/>
  </r>
  <r>
    <x v="1"/>
    <x v="11"/>
    <x v="13"/>
    <n v="0.51274699999999995"/>
  </r>
  <r>
    <x v="2"/>
    <x v="11"/>
    <x v="13"/>
    <n v="0.10071700000000006"/>
  </r>
  <r>
    <x v="0"/>
    <x v="11"/>
    <x v="14"/>
    <n v="0.23100999999999999"/>
  </r>
  <r>
    <x v="1"/>
    <x v="11"/>
    <x v="14"/>
    <n v="0.12189800000000001"/>
  </r>
  <r>
    <x v="2"/>
    <x v="11"/>
    <x v="14"/>
    <n v="0.10911199999999999"/>
  </r>
  <r>
    <x v="0"/>
    <x v="12"/>
    <x v="0"/>
    <n v="1.6699930000000001"/>
  </r>
  <r>
    <x v="3"/>
    <x v="12"/>
    <x v="0"/>
    <n v="6.5799999999999995E-4"/>
  </r>
  <r>
    <x v="1"/>
    <x v="12"/>
    <x v="0"/>
    <n v="1.669335"/>
  </r>
  <r>
    <x v="2"/>
    <x v="12"/>
    <x v="0"/>
    <n v="0"/>
  </r>
  <r>
    <x v="0"/>
    <x v="12"/>
    <x v="1"/>
    <n v="2.6325409999999998"/>
  </r>
  <r>
    <x v="3"/>
    <x v="12"/>
    <x v="1"/>
    <n v="0.98156699999999997"/>
  </r>
  <r>
    <x v="1"/>
    <x v="12"/>
    <x v="1"/>
    <n v="1.554988"/>
  </r>
  <r>
    <x v="2"/>
    <x v="12"/>
    <x v="1"/>
    <n v="9.5985999999999905E-2"/>
  </r>
  <r>
    <x v="0"/>
    <x v="12"/>
    <x v="2"/>
    <n v="1.249231"/>
  </r>
  <r>
    <x v="3"/>
    <x v="12"/>
    <x v="2"/>
    <n v="1.217427"/>
  </r>
  <r>
    <x v="2"/>
    <x v="12"/>
    <x v="2"/>
    <n v="3.1803999999999943E-2"/>
  </r>
  <r>
    <x v="0"/>
    <x v="12"/>
    <x v="3"/>
    <n v="3.6293769999999999"/>
  </r>
  <r>
    <x v="3"/>
    <x v="12"/>
    <x v="3"/>
    <n v="1.389502"/>
  </r>
  <r>
    <x v="1"/>
    <x v="12"/>
    <x v="3"/>
    <n v="2.2398750000000001"/>
  </r>
  <r>
    <x v="2"/>
    <x v="12"/>
    <x v="3"/>
    <n v="0"/>
  </r>
  <r>
    <x v="0"/>
    <x v="12"/>
    <x v="4"/>
    <n v="1.001895"/>
  </r>
  <r>
    <x v="3"/>
    <x v="12"/>
    <x v="4"/>
    <n v="1.001895"/>
  </r>
  <r>
    <x v="2"/>
    <x v="12"/>
    <x v="4"/>
    <n v="0"/>
  </r>
  <r>
    <x v="0"/>
    <x v="12"/>
    <x v="5"/>
    <n v="3.7867139999999999"/>
  </r>
  <r>
    <x v="3"/>
    <x v="12"/>
    <x v="5"/>
    <n v="2.430593"/>
  </r>
  <r>
    <x v="1"/>
    <x v="12"/>
    <x v="5"/>
    <n v="1.3561209999999999"/>
  </r>
  <r>
    <x v="2"/>
    <x v="12"/>
    <x v="5"/>
    <n v="0"/>
  </r>
  <r>
    <x v="0"/>
    <x v="12"/>
    <x v="6"/>
    <n v="0.48104999999999998"/>
  </r>
  <r>
    <x v="3"/>
    <x v="12"/>
    <x v="6"/>
    <n v="0.22089200000000001"/>
  </r>
  <r>
    <x v="2"/>
    <x v="12"/>
    <x v="6"/>
    <n v="0.260158"/>
  </r>
  <r>
    <x v="0"/>
    <x v="12"/>
    <x v="7"/>
    <n v="0.54910199999999998"/>
  </r>
  <r>
    <x v="1"/>
    <x v="12"/>
    <x v="7"/>
    <n v="0.47910399999999997"/>
  </r>
  <r>
    <x v="2"/>
    <x v="12"/>
    <x v="7"/>
    <n v="6.9998000000000005E-2"/>
  </r>
  <r>
    <x v="0"/>
    <x v="12"/>
    <x v="8"/>
    <n v="1.7051050000000001"/>
  </r>
  <r>
    <x v="1"/>
    <x v="12"/>
    <x v="8"/>
    <n v="1.6361829999999999"/>
  </r>
  <r>
    <x v="2"/>
    <x v="12"/>
    <x v="8"/>
    <n v="6.892200000000015E-2"/>
  </r>
  <r>
    <x v="0"/>
    <x v="12"/>
    <x v="9"/>
    <n v="0.22431999999999999"/>
  </r>
  <r>
    <x v="1"/>
    <x v="12"/>
    <x v="9"/>
    <n v="0.19808100000000001"/>
  </r>
  <r>
    <x v="2"/>
    <x v="12"/>
    <x v="9"/>
    <n v="2.6238999999999985E-2"/>
  </r>
  <r>
    <x v="0"/>
    <x v="12"/>
    <x v="10"/>
    <n v="6.3024639999999996"/>
  </r>
  <r>
    <x v="1"/>
    <x v="12"/>
    <x v="10"/>
    <n v="6.2747679999999999"/>
  </r>
  <r>
    <x v="2"/>
    <x v="12"/>
    <x v="10"/>
    <n v="2.7695999999999721E-2"/>
  </r>
  <r>
    <x v="0"/>
    <x v="12"/>
    <x v="11"/>
    <n v="1.7429920000000001"/>
  </r>
  <r>
    <x v="1"/>
    <x v="12"/>
    <x v="11"/>
    <n v="1.7343440000000001"/>
  </r>
  <r>
    <x v="2"/>
    <x v="12"/>
    <x v="11"/>
    <n v="8.647999999999989E-3"/>
  </r>
  <r>
    <x v="0"/>
    <x v="12"/>
    <x v="12"/>
    <n v="3.729787"/>
  </r>
  <r>
    <x v="1"/>
    <x v="12"/>
    <x v="12"/>
    <n v="3.7103570000000001"/>
  </r>
  <r>
    <x v="2"/>
    <x v="12"/>
    <x v="12"/>
    <n v="1.9429999999999836E-2"/>
  </r>
  <r>
    <x v="0"/>
    <x v="12"/>
    <x v="13"/>
    <n v="1.7216959999999999"/>
  </r>
  <r>
    <x v="1"/>
    <x v="12"/>
    <x v="13"/>
    <n v="1.695919"/>
  </r>
  <r>
    <x v="2"/>
    <x v="12"/>
    <x v="13"/>
    <n v="2.5776999999999939E-2"/>
  </r>
  <r>
    <x v="0"/>
    <x v="12"/>
    <x v="14"/>
    <n v="4.9565010000000003"/>
  </r>
  <r>
    <x v="1"/>
    <x v="12"/>
    <x v="14"/>
    <n v="4.9309609999999999"/>
  </r>
  <r>
    <x v="2"/>
    <x v="12"/>
    <x v="14"/>
    <n v="2.554000000000034E-2"/>
  </r>
  <r>
    <x v="0"/>
    <x v="13"/>
    <x v="0"/>
    <n v="1.162622"/>
  </r>
  <r>
    <x v="1"/>
    <x v="13"/>
    <x v="0"/>
    <n v="1.162622"/>
  </r>
  <r>
    <x v="2"/>
    <x v="13"/>
    <x v="0"/>
    <n v="0"/>
  </r>
  <r>
    <x v="0"/>
    <x v="13"/>
    <x v="1"/>
    <n v="1.0245580000000001"/>
  </r>
  <r>
    <x v="1"/>
    <x v="13"/>
    <x v="1"/>
    <n v="1.0245580000000001"/>
  </r>
  <r>
    <x v="2"/>
    <x v="13"/>
    <x v="1"/>
    <n v="0"/>
  </r>
  <r>
    <x v="0"/>
    <x v="13"/>
    <x v="3"/>
    <n v="2.8928120000000002"/>
  </r>
  <r>
    <x v="1"/>
    <x v="13"/>
    <x v="3"/>
    <n v="2.8928120000000002"/>
  </r>
  <r>
    <x v="2"/>
    <x v="13"/>
    <x v="3"/>
    <n v="0"/>
  </r>
  <r>
    <x v="0"/>
    <x v="13"/>
    <x v="4"/>
    <n v="3.167659"/>
  </r>
  <r>
    <x v="1"/>
    <x v="13"/>
    <x v="4"/>
    <n v="3.167659"/>
  </r>
  <r>
    <x v="2"/>
    <x v="13"/>
    <x v="4"/>
    <n v="0"/>
  </r>
  <r>
    <x v="0"/>
    <x v="13"/>
    <x v="5"/>
    <n v="3.761609"/>
  </r>
  <r>
    <x v="1"/>
    <x v="13"/>
    <x v="5"/>
    <n v="3.761609"/>
  </r>
  <r>
    <x v="2"/>
    <x v="13"/>
    <x v="5"/>
    <n v="0"/>
  </r>
  <r>
    <x v="0"/>
    <x v="13"/>
    <x v="6"/>
    <n v="4.0842299999999998"/>
  </r>
  <r>
    <x v="1"/>
    <x v="13"/>
    <x v="6"/>
    <n v="4.0842299999999998"/>
  </r>
  <r>
    <x v="2"/>
    <x v="13"/>
    <x v="6"/>
    <n v="0"/>
  </r>
  <r>
    <x v="0"/>
    <x v="13"/>
    <x v="7"/>
    <n v="0.950187"/>
  </r>
  <r>
    <x v="1"/>
    <x v="13"/>
    <x v="7"/>
    <n v="0.950187"/>
  </r>
  <r>
    <x v="2"/>
    <x v="13"/>
    <x v="7"/>
    <n v="0"/>
  </r>
  <r>
    <x v="0"/>
    <x v="13"/>
    <x v="8"/>
    <n v="1.92987"/>
  </r>
  <r>
    <x v="1"/>
    <x v="13"/>
    <x v="8"/>
    <n v="1.92987"/>
  </r>
  <r>
    <x v="2"/>
    <x v="13"/>
    <x v="8"/>
    <n v="0"/>
  </r>
  <r>
    <x v="0"/>
    <x v="13"/>
    <x v="9"/>
    <n v="0.32057200000000002"/>
  </r>
  <r>
    <x v="1"/>
    <x v="13"/>
    <x v="9"/>
    <n v="0.32057200000000002"/>
  </r>
  <r>
    <x v="2"/>
    <x v="13"/>
    <x v="9"/>
    <n v="0"/>
  </r>
  <r>
    <x v="0"/>
    <x v="13"/>
    <x v="13"/>
    <n v="8.182E-3"/>
  </r>
  <r>
    <x v="0"/>
    <x v="13"/>
    <x v="14"/>
    <n v="1.9900000000000001E-2"/>
  </r>
  <r>
    <x v="0"/>
    <x v="14"/>
    <x v="0"/>
    <n v="0.53818100000000002"/>
  </r>
  <r>
    <x v="1"/>
    <x v="14"/>
    <x v="0"/>
    <n v="0.53818100000000002"/>
  </r>
  <r>
    <x v="2"/>
    <x v="14"/>
    <x v="0"/>
    <n v="0"/>
  </r>
  <r>
    <x v="0"/>
    <x v="14"/>
    <x v="1"/>
    <n v="2.3499780000000001"/>
  </r>
  <r>
    <x v="3"/>
    <x v="14"/>
    <x v="1"/>
    <n v="1.6610259999999999"/>
  </r>
  <r>
    <x v="1"/>
    <x v="14"/>
    <x v="1"/>
    <n v="0.68895200000000001"/>
  </r>
  <r>
    <x v="2"/>
    <x v="14"/>
    <x v="1"/>
    <n v="0"/>
  </r>
  <r>
    <x v="0"/>
    <x v="14"/>
    <x v="2"/>
    <n v="1.2390699999999999"/>
  </r>
  <r>
    <x v="3"/>
    <x v="14"/>
    <x v="2"/>
    <n v="1.2116990000000001"/>
  </r>
  <r>
    <x v="1"/>
    <x v="14"/>
    <x v="2"/>
    <n v="2.7370999999999999E-2"/>
  </r>
  <r>
    <x v="2"/>
    <x v="14"/>
    <x v="2"/>
    <n v="-2.2204460492503131E-16"/>
  </r>
  <r>
    <x v="0"/>
    <x v="14"/>
    <x v="3"/>
    <n v="2.2852700000000001"/>
  </r>
  <r>
    <x v="1"/>
    <x v="14"/>
    <x v="3"/>
    <n v="2.1948430000000001"/>
  </r>
  <r>
    <x v="2"/>
    <x v="14"/>
    <x v="3"/>
    <n v="9.0427000000000035E-2"/>
  </r>
  <r>
    <x v="0"/>
    <x v="14"/>
    <x v="4"/>
    <n v="1.6661049999999999"/>
  </r>
  <r>
    <x v="3"/>
    <x v="14"/>
    <x v="4"/>
    <n v="1.320899"/>
  </r>
  <r>
    <x v="1"/>
    <x v="14"/>
    <x v="4"/>
    <n v="0.34520600000000001"/>
  </r>
  <r>
    <x v="2"/>
    <x v="14"/>
    <x v="4"/>
    <n v="0"/>
  </r>
  <r>
    <x v="0"/>
    <x v="14"/>
    <x v="5"/>
    <n v="0.72923700000000002"/>
  </r>
  <r>
    <x v="3"/>
    <x v="14"/>
    <x v="5"/>
    <n v="5.7889999999999997E-2"/>
  </r>
  <r>
    <x v="1"/>
    <x v="14"/>
    <x v="5"/>
    <n v="0.67134700000000003"/>
  </r>
  <r>
    <x v="2"/>
    <x v="14"/>
    <x v="5"/>
    <n v="0"/>
  </r>
  <r>
    <x v="0"/>
    <x v="14"/>
    <x v="6"/>
    <n v="1.6876089999999999"/>
  </r>
  <r>
    <x v="3"/>
    <x v="14"/>
    <x v="6"/>
    <n v="5.6134000000000003E-2"/>
  </r>
  <r>
    <x v="1"/>
    <x v="14"/>
    <x v="6"/>
    <n v="1.631475"/>
  </r>
  <r>
    <x v="2"/>
    <x v="14"/>
    <x v="6"/>
    <n v="0"/>
  </r>
  <r>
    <x v="0"/>
    <x v="14"/>
    <x v="7"/>
    <n v="0.82301000000000002"/>
  </r>
  <r>
    <x v="3"/>
    <x v="14"/>
    <x v="7"/>
    <n v="0.72358800000000001"/>
  </r>
  <r>
    <x v="2"/>
    <x v="14"/>
    <x v="7"/>
    <n v="9.942200000000001E-2"/>
  </r>
  <r>
    <x v="0"/>
    <x v="14"/>
    <x v="8"/>
    <n v="0.11882"/>
  </r>
  <r>
    <x v="0"/>
    <x v="14"/>
    <x v="9"/>
    <n v="0.12776299999999999"/>
  </r>
  <r>
    <x v="0"/>
    <x v="14"/>
    <x v="10"/>
    <n v="0.13677"/>
  </r>
  <r>
    <x v="0"/>
    <x v="14"/>
    <x v="11"/>
    <n v="0.15620700000000001"/>
  </r>
  <r>
    <x v="3"/>
    <x v="14"/>
    <x v="11"/>
    <n v="7.2090000000000001E-3"/>
  </r>
  <r>
    <x v="2"/>
    <x v="14"/>
    <x v="11"/>
    <n v="0.14899800000000002"/>
  </r>
  <r>
    <x v="0"/>
    <x v="14"/>
    <x v="12"/>
    <n v="2.8895000000000001E-2"/>
  </r>
  <r>
    <x v="3"/>
    <x v="14"/>
    <x v="12"/>
    <n v="1.9134000000000002E-2"/>
  </r>
  <r>
    <x v="2"/>
    <x v="14"/>
    <x v="12"/>
    <n v="9.7609999999999988E-3"/>
  </r>
  <r>
    <x v="0"/>
    <x v="14"/>
    <x v="13"/>
    <n v="2.6492000000000002E-2"/>
  </r>
  <r>
    <x v="0"/>
    <x v="14"/>
    <x v="14"/>
    <n v="4.7E-2"/>
  </r>
  <r>
    <x v="0"/>
    <x v="15"/>
    <x v="0"/>
    <n v="2.7206359999999998"/>
  </r>
  <r>
    <x v="3"/>
    <x v="15"/>
    <x v="0"/>
    <n v="0.14483399999999999"/>
  </r>
  <r>
    <x v="1"/>
    <x v="15"/>
    <x v="0"/>
    <n v="2.5758019999999999"/>
  </r>
  <r>
    <x v="2"/>
    <x v="15"/>
    <x v="0"/>
    <n v="0"/>
  </r>
  <r>
    <x v="0"/>
    <x v="15"/>
    <x v="1"/>
    <n v="9.4703049999999998"/>
  </r>
  <r>
    <x v="3"/>
    <x v="15"/>
    <x v="1"/>
    <n v="2.4039429999999999"/>
  </r>
  <r>
    <x v="1"/>
    <x v="15"/>
    <x v="1"/>
    <n v="7.0663619999999998"/>
  </r>
  <r>
    <x v="2"/>
    <x v="15"/>
    <x v="1"/>
    <n v="0"/>
  </r>
  <r>
    <x v="0"/>
    <x v="15"/>
    <x v="2"/>
    <n v="9.5439399999999992"/>
  </r>
  <r>
    <x v="3"/>
    <x v="15"/>
    <x v="2"/>
    <n v="3.0000900000000001"/>
  </r>
  <r>
    <x v="1"/>
    <x v="15"/>
    <x v="2"/>
    <n v="6.5438499999999999"/>
  </r>
  <r>
    <x v="2"/>
    <x v="15"/>
    <x v="2"/>
    <n v="0"/>
  </r>
  <r>
    <x v="0"/>
    <x v="15"/>
    <x v="3"/>
    <n v="7.5620269999999996"/>
  </r>
  <r>
    <x v="3"/>
    <x v="15"/>
    <x v="3"/>
    <n v="4.3467890000000002"/>
  </r>
  <r>
    <x v="1"/>
    <x v="15"/>
    <x v="3"/>
    <n v="3.2152379999999998"/>
  </r>
  <r>
    <x v="2"/>
    <x v="15"/>
    <x v="3"/>
    <n v="-8.8817841970012523E-16"/>
  </r>
  <r>
    <x v="0"/>
    <x v="15"/>
    <x v="4"/>
    <n v="8.0044740000000001"/>
  </r>
  <r>
    <x v="3"/>
    <x v="15"/>
    <x v="4"/>
    <n v="4.6506429999999996"/>
  </r>
  <r>
    <x v="1"/>
    <x v="15"/>
    <x v="4"/>
    <n v="3.2957019999999999"/>
  </r>
  <r>
    <x v="2"/>
    <x v="15"/>
    <x v="4"/>
    <n v="5.8129000000000985E-2"/>
  </r>
  <r>
    <x v="0"/>
    <x v="15"/>
    <x v="5"/>
    <n v="2.9733149999999999"/>
  </r>
  <r>
    <x v="3"/>
    <x v="15"/>
    <x v="5"/>
    <n v="2.8641679999999998"/>
  </r>
  <r>
    <x v="1"/>
    <x v="15"/>
    <x v="5"/>
    <n v="5.1642E-2"/>
  </r>
  <r>
    <x v="2"/>
    <x v="15"/>
    <x v="5"/>
    <n v="5.7504999999999917E-2"/>
  </r>
  <r>
    <x v="0"/>
    <x v="15"/>
    <x v="6"/>
    <n v="2.7465380000000001"/>
  </r>
  <r>
    <x v="3"/>
    <x v="15"/>
    <x v="6"/>
    <n v="2.6806670000000001"/>
  </r>
  <r>
    <x v="2"/>
    <x v="15"/>
    <x v="6"/>
    <n v="6.5871000000000013E-2"/>
  </r>
  <r>
    <x v="0"/>
    <x v="15"/>
    <x v="7"/>
    <n v="0.24657000000000001"/>
  </r>
  <r>
    <x v="3"/>
    <x v="15"/>
    <x v="7"/>
    <n v="0.17205599999999999"/>
  </r>
  <r>
    <x v="2"/>
    <x v="15"/>
    <x v="7"/>
    <n v="7.4514000000000025E-2"/>
  </r>
  <r>
    <x v="0"/>
    <x v="15"/>
    <x v="10"/>
    <n v="6.7583000000000004E-2"/>
  </r>
  <r>
    <x v="0"/>
    <x v="15"/>
    <x v="13"/>
    <n v="0.31685600000000003"/>
  </r>
  <r>
    <x v="0"/>
    <x v="15"/>
    <x v="14"/>
    <n v="5.1494999999999999E-2"/>
  </r>
  <r>
    <x v="0"/>
    <x v="16"/>
    <x v="0"/>
    <n v="4.6104500000000002"/>
  </r>
  <r>
    <x v="1"/>
    <x v="16"/>
    <x v="0"/>
    <n v="3.529811"/>
  </r>
  <r>
    <x v="2"/>
    <x v="16"/>
    <x v="0"/>
    <n v="1.0806390000000001"/>
  </r>
  <r>
    <x v="0"/>
    <x v="16"/>
    <x v="1"/>
    <n v="5.555612"/>
  </r>
  <r>
    <x v="1"/>
    <x v="16"/>
    <x v="1"/>
    <n v="5.1639309999999998"/>
  </r>
  <r>
    <x v="2"/>
    <x v="16"/>
    <x v="1"/>
    <n v="0.39168100000000017"/>
  </r>
  <r>
    <x v="0"/>
    <x v="16"/>
    <x v="2"/>
    <n v="2.7039360000000001"/>
  </r>
  <r>
    <x v="1"/>
    <x v="16"/>
    <x v="2"/>
    <n v="2.70486"/>
  </r>
  <r>
    <x v="2"/>
    <x v="16"/>
    <x v="2"/>
    <n v="-9.2399999999992488E-4"/>
  </r>
  <r>
    <x v="0"/>
    <x v="16"/>
    <x v="3"/>
    <n v="5.5009230000000002"/>
  </r>
  <r>
    <x v="1"/>
    <x v="16"/>
    <x v="3"/>
    <n v="5.3815629999999999"/>
  </r>
  <r>
    <x v="2"/>
    <x v="16"/>
    <x v="3"/>
    <n v="0.11936000000000035"/>
  </r>
  <r>
    <x v="0"/>
    <x v="16"/>
    <x v="4"/>
    <n v="5.513255"/>
  </r>
  <r>
    <x v="1"/>
    <x v="16"/>
    <x v="4"/>
    <n v="5.4735170000000002"/>
  </r>
  <r>
    <x v="2"/>
    <x v="16"/>
    <x v="4"/>
    <n v="3.9737999999999829E-2"/>
  </r>
  <r>
    <x v="0"/>
    <x v="16"/>
    <x v="5"/>
    <n v="0.90173199999999998"/>
  </r>
  <r>
    <x v="1"/>
    <x v="16"/>
    <x v="5"/>
    <n v="0.85932399999999998"/>
  </r>
  <r>
    <x v="2"/>
    <x v="16"/>
    <x v="5"/>
    <n v="4.2408000000000001E-2"/>
  </r>
  <r>
    <x v="0"/>
    <x v="16"/>
    <x v="6"/>
    <n v="3.0606870000000002"/>
  </r>
  <r>
    <x v="1"/>
    <x v="16"/>
    <x v="6"/>
    <n v="3.0001980000000001"/>
  </r>
  <r>
    <x v="2"/>
    <x v="16"/>
    <x v="6"/>
    <n v="6.0489000000000015E-2"/>
  </r>
  <r>
    <x v="0"/>
    <x v="16"/>
    <x v="7"/>
    <n v="3.493296"/>
  </r>
  <r>
    <x v="1"/>
    <x v="16"/>
    <x v="7"/>
    <n v="3.3915280000000001"/>
  </r>
  <r>
    <x v="2"/>
    <x v="16"/>
    <x v="7"/>
    <n v="0.10176799999999986"/>
  </r>
  <r>
    <x v="0"/>
    <x v="16"/>
    <x v="8"/>
    <n v="2.7965089999999999"/>
  </r>
  <r>
    <x v="1"/>
    <x v="16"/>
    <x v="8"/>
    <n v="2.627618"/>
  </r>
  <r>
    <x v="2"/>
    <x v="16"/>
    <x v="8"/>
    <n v="0.1688909999999999"/>
  </r>
  <r>
    <x v="0"/>
    <x v="16"/>
    <x v="9"/>
    <n v="1.6334569999999999"/>
  </r>
  <r>
    <x v="1"/>
    <x v="16"/>
    <x v="9"/>
    <n v="1.6334569999999999"/>
  </r>
  <r>
    <x v="2"/>
    <x v="16"/>
    <x v="9"/>
    <n v="0"/>
  </r>
  <r>
    <x v="0"/>
    <x v="16"/>
    <x v="10"/>
    <n v="0.48755599999999999"/>
  </r>
  <r>
    <x v="1"/>
    <x v="16"/>
    <x v="10"/>
    <n v="0.48755599999999999"/>
  </r>
  <r>
    <x v="2"/>
    <x v="16"/>
    <x v="10"/>
    <n v="0"/>
  </r>
  <r>
    <x v="0"/>
    <x v="16"/>
    <x v="11"/>
    <n v="2.6182280000000002"/>
  </r>
  <r>
    <x v="1"/>
    <x v="16"/>
    <x v="11"/>
    <n v="2.4819420000000001"/>
  </r>
  <r>
    <x v="2"/>
    <x v="16"/>
    <x v="11"/>
    <n v="0.13628600000000013"/>
  </r>
  <r>
    <x v="0"/>
    <x v="16"/>
    <x v="12"/>
    <n v="1.906909"/>
  </r>
  <r>
    <x v="1"/>
    <x v="16"/>
    <x v="12"/>
    <n v="1.823083"/>
  </r>
  <r>
    <x v="2"/>
    <x v="16"/>
    <x v="12"/>
    <n v="8.3825999999999956E-2"/>
  </r>
  <r>
    <x v="0"/>
    <x v="16"/>
    <x v="13"/>
    <n v="2.9123549999999998"/>
  </r>
  <r>
    <x v="1"/>
    <x v="16"/>
    <x v="13"/>
    <n v="2.8927520000000002"/>
  </r>
  <r>
    <x v="2"/>
    <x v="16"/>
    <x v="13"/>
    <n v="1.9602999999999593E-2"/>
  </r>
  <r>
    <x v="0"/>
    <x v="16"/>
    <x v="14"/>
    <n v="4.161403"/>
  </r>
  <r>
    <x v="1"/>
    <x v="16"/>
    <x v="14"/>
    <n v="4.1357080000000002"/>
  </r>
  <r>
    <x v="2"/>
    <x v="16"/>
    <x v="14"/>
    <n v="2.5694999999999801E-2"/>
  </r>
  <r>
    <x v="0"/>
    <x v="17"/>
    <x v="0"/>
    <n v="1.3668560000000001"/>
  </r>
  <r>
    <x v="1"/>
    <x v="17"/>
    <x v="0"/>
    <n v="1.0360259999999999"/>
  </r>
  <r>
    <x v="2"/>
    <x v="17"/>
    <x v="0"/>
    <n v="0.33083000000000018"/>
  </r>
  <r>
    <x v="0"/>
    <x v="17"/>
    <x v="1"/>
    <n v="2.7367699999999999"/>
  </r>
  <r>
    <x v="1"/>
    <x v="17"/>
    <x v="1"/>
    <n v="2.069223"/>
  </r>
  <r>
    <x v="2"/>
    <x v="17"/>
    <x v="1"/>
    <n v="0.66754699999999989"/>
  </r>
  <r>
    <x v="0"/>
    <x v="17"/>
    <x v="2"/>
    <n v="2.3435769999999998"/>
  </r>
  <r>
    <x v="1"/>
    <x v="17"/>
    <x v="2"/>
    <n v="2.1642700000000001"/>
  </r>
  <r>
    <x v="2"/>
    <x v="17"/>
    <x v="2"/>
    <n v="0.17930699999999966"/>
  </r>
  <r>
    <x v="0"/>
    <x v="17"/>
    <x v="3"/>
    <n v="1.8070489999999999"/>
  </r>
  <r>
    <x v="1"/>
    <x v="17"/>
    <x v="3"/>
    <n v="1.8070489999999999"/>
  </r>
  <r>
    <x v="2"/>
    <x v="17"/>
    <x v="3"/>
    <n v="0"/>
  </r>
  <r>
    <x v="0"/>
    <x v="17"/>
    <x v="4"/>
    <n v="2.019625"/>
  </r>
  <r>
    <x v="1"/>
    <x v="17"/>
    <x v="4"/>
    <n v="1.8080890000000001"/>
  </r>
  <r>
    <x v="2"/>
    <x v="17"/>
    <x v="4"/>
    <n v="0.21153599999999995"/>
  </r>
  <r>
    <x v="0"/>
    <x v="17"/>
    <x v="5"/>
    <n v="2.2118799999999998"/>
  </r>
  <r>
    <x v="1"/>
    <x v="17"/>
    <x v="5"/>
    <n v="1.661842"/>
  </r>
  <r>
    <x v="2"/>
    <x v="17"/>
    <x v="5"/>
    <n v="0.5500379999999998"/>
  </r>
  <r>
    <x v="0"/>
    <x v="17"/>
    <x v="6"/>
    <n v="1.4021840000000001"/>
  </r>
  <r>
    <x v="1"/>
    <x v="17"/>
    <x v="6"/>
    <n v="0.76358000000000004"/>
  </r>
  <r>
    <x v="2"/>
    <x v="17"/>
    <x v="6"/>
    <n v="0.63860400000000006"/>
  </r>
  <r>
    <x v="0"/>
    <x v="17"/>
    <x v="7"/>
    <n v="1.4509650000000001"/>
  </r>
  <r>
    <x v="1"/>
    <x v="17"/>
    <x v="7"/>
    <n v="1.4439709999999999"/>
  </r>
  <r>
    <x v="2"/>
    <x v="17"/>
    <x v="7"/>
    <n v="6.9940000000001668E-3"/>
  </r>
  <r>
    <x v="0"/>
    <x v="17"/>
    <x v="8"/>
    <n v="1.1946680000000001"/>
  </r>
  <r>
    <x v="1"/>
    <x v="17"/>
    <x v="8"/>
    <n v="0.185921"/>
  </r>
  <r>
    <x v="2"/>
    <x v="17"/>
    <x v="8"/>
    <n v="1.0087470000000001"/>
  </r>
  <r>
    <x v="0"/>
    <x v="17"/>
    <x v="9"/>
    <n v="5.2837930000000002"/>
  </r>
  <r>
    <x v="1"/>
    <x v="17"/>
    <x v="9"/>
    <n v="3.2553190000000001"/>
  </r>
  <r>
    <x v="2"/>
    <x v="17"/>
    <x v="9"/>
    <n v="2.0284740000000001"/>
  </r>
  <r>
    <x v="0"/>
    <x v="17"/>
    <x v="10"/>
    <n v="5.6217680000000003"/>
  </r>
  <r>
    <x v="1"/>
    <x v="17"/>
    <x v="10"/>
    <n v="3.7420990000000001"/>
  </r>
  <r>
    <x v="2"/>
    <x v="17"/>
    <x v="10"/>
    <n v="1.8796690000000003"/>
  </r>
  <r>
    <x v="0"/>
    <x v="17"/>
    <x v="11"/>
    <n v="2.494739"/>
  </r>
  <r>
    <x v="1"/>
    <x v="17"/>
    <x v="11"/>
    <n v="2.6866999999999999E-2"/>
  </r>
  <r>
    <x v="2"/>
    <x v="17"/>
    <x v="11"/>
    <n v="2.4678719999999998"/>
  </r>
  <r>
    <x v="0"/>
    <x v="17"/>
    <x v="12"/>
    <n v="2.7888730000000002"/>
  </r>
  <r>
    <x v="0"/>
    <x v="17"/>
    <x v="13"/>
    <n v="2.1464430000000001"/>
  </r>
  <r>
    <x v="0"/>
    <x v="17"/>
    <x v="14"/>
    <n v="0.407752"/>
  </r>
  <r>
    <x v="0"/>
    <x v="18"/>
    <x v="3"/>
    <n v="2.0136999999999999E-2"/>
  </r>
  <r>
    <x v="0"/>
    <x v="18"/>
    <x v="7"/>
    <n v="2.4380000000000001E-3"/>
  </r>
  <r>
    <x v="0"/>
    <x v="18"/>
    <x v="10"/>
    <n v="2.2637000000000001E-2"/>
  </r>
  <r>
    <x v="0"/>
    <x v="18"/>
    <x v="12"/>
    <n v="4.2059999999999997E-3"/>
  </r>
  <r>
    <x v="0"/>
    <x v="18"/>
    <x v="13"/>
    <n v="4.6509999999999998E-3"/>
  </r>
  <r>
    <x v="0"/>
    <x v="18"/>
    <x v="14"/>
    <n v="9.2499999999999995E-3"/>
  </r>
  <r>
    <x v="0"/>
    <x v="19"/>
    <x v="0"/>
    <n v="5.7667960000000003"/>
  </r>
  <r>
    <x v="3"/>
    <x v="19"/>
    <x v="0"/>
    <n v="9.0274999999999994E-2"/>
  </r>
  <r>
    <x v="1"/>
    <x v="19"/>
    <x v="0"/>
    <n v="3.2461009999999999"/>
  </r>
  <r>
    <x v="2"/>
    <x v="19"/>
    <x v="0"/>
    <n v="2.4304200000000002"/>
  </r>
  <r>
    <x v="0"/>
    <x v="19"/>
    <x v="1"/>
    <n v="9.0571300000000008"/>
  </r>
  <r>
    <x v="3"/>
    <x v="19"/>
    <x v="1"/>
    <n v="4.3887099999999997"/>
  </r>
  <r>
    <x v="1"/>
    <x v="19"/>
    <x v="1"/>
    <n v="2.0389680000000001"/>
  </r>
  <r>
    <x v="2"/>
    <x v="19"/>
    <x v="1"/>
    <n v="2.6294520000000006"/>
  </r>
  <r>
    <x v="0"/>
    <x v="19"/>
    <x v="2"/>
    <n v="12.465379"/>
  </r>
  <r>
    <x v="3"/>
    <x v="19"/>
    <x v="2"/>
    <n v="3.044826"/>
  </r>
  <r>
    <x v="1"/>
    <x v="19"/>
    <x v="2"/>
    <n v="7.0141349999999996"/>
  </r>
  <r>
    <x v="2"/>
    <x v="19"/>
    <x v="2"/>
    <n v="2.4064180000000004"/>
  </r>
  <r>
    <x v="0"/>
    <x v="19"/>
    <x v="3"/>
    <n v="11.696502000000001"/>
  </r>
  <r>
    <x v="3"/>
    <x v="19"/>
    <x v="3"/>
    <n v="5.4465750000000002"/>
  </r>
  <r>
    <x v="1"/>
    <x v="19"/>
    <x v="3"/>
    <n v="4.7937390000000004"/>
  </r>
  <r>
    <x v="2"/>
    <x v="19"/>
    <x v="3"/>
    <n v="1.4561879999999991"/>
  </r>
  <r>
    <x v="0"/>
    <x v="19"/>
    <x v="4"/>
    <n v="8.0169069999999998"/>
  </r>
  <r>
    <x v="3"/>
    <x v="19"/>
    <x v="4"/>
    <n v="3.610582"/>
  </r>
  <r>
    <x v="1"/>
    <x v="19"/>
    <x v="4"/>
    <n v="3.1247099999999999"/>
  </r>
  <r>
    <x v="2"/>
    <x v="19"/>
    <x v="4"/>
    <n v="1.2816150000000004"/>
  </r>
  <r>
    <x v="0"/>
    <x v="19"/>
    <x v="5"/>
    <n v="10.328193000000001"/>
  </r>
  <r>
    <x v="3"/>
    <x v="19"/>
    <x v="5"/>
    <n v="4.1698250000000003"/>
  </r>
  <r>
    <x v="1"/>
    <x v="19"/>
    <x v="5"/>
    <n v="5.187964"/>
  </r>
  <r>
    <x v="2"/>
    <x v="19"/>
    <x v="5"/>
    <n v="0.97040400000000027"/>
  </r>
  <r>
    <x v="0"/>
    <x v="19"/>
    <x v="6"/>
    <n v="9.1299880000000009"/>
  </r>
  <r>
    <x v="3"/>
    <x v="19"/>
    <x v="6"/>
    <n v="8.5390060000000005"/>
  </r>
  <r>
    <x v="2"/>
    <x v="19"/>
    <x v="6"/>
    <n v="0.59098200000000034"/>
  </r>
  <r>
    <x v="0"/>
    <x v="19"/>
    <x v="7"/>
    <n v="10.6151"/>
  </r>
  <r>
    <x v="3"/>
    <x v="19"/>
    <x v="7"/>
    <n v="7.7812169999999998"/>
  </r>
  <r>
    <x v="1"/>
    <x v="19"/>
    <x v="7"/>
    <n v="2.6943600000000001"/>
  </r>
  <r>
    <x v="2"/>
    <x v="19"/>
    <x v="7"/>
    <n v="0.13952300000000051"/>
  </r>
  <r>
    <x v="0"/>
    <x v="19"/>
    <x v="8"/>
    <n v="11.396993"/>
  </r>
  <r>
    <x v="3"/>
    <x v="19"/>
    <x v="8"/>
    <n v="6.9409280000000004"/>
  </r>
  <r>
    <x v="1"/>
    <x v="19"/>
    <x v="8"/>
    <n v="4.2557859999999996"/>
  </r>
  <r>
    <x v="2"/>
    <x v="19"/>
    <x v="8"/>
    <n v="0.2002790000000001"/>
  </r>
  <r>
    <x v="0"/>
    <x v="19"/>
    <x v="9"/>
    <n v="10.104061"/>
  </r>
  <r>
    <x v="3"/>
    <x v="19"/>
    <x v="9"/>
    <n v="3.9176549999999999"/>
  </r>
  <r>
    <x v="1"/>
    <x v="19"/>
    <x v="9"/>
    <n v="6.1109609999999996"/>
  </r>
  <r>
    <x v="2"/>
    <x v="19"/>
    <x v="9"/>
    <n v="7.5445000000000206E-2"/>
  </r>
  <r>
    <x v="0"/>
    <x v="19"/>
    <x v="10"/>
    <n v="13.430676999999999"/>
  </r>
  <r>
    <x v="3"/>
    <x v="19"/>
    <x v="10"/>
    <n v="6.7050020000000004"/>
  </r>
  <r>
    <x v="1"/>
    <x v="19"/>
    <x v="10"/>
    <n v="6.6423899999999998"/>
  </r>
  <r>
    <x v="2"/>
    <x v="19"/>
    <x v="10"/>
    <n v="8.3285000000000053E-2"/>
  </r>
  <r>
    <x v="0"/>
    <x v="19"/>
    <x v="11"/>
    <n v="3.502297"/>
  </r>
  <r>
    <x v="3"/>
    <x v="19"/>
    <x v="11"/>
    <n v="3.3538009999999998"/>
  </r>
  <r>
    <x v="2"/>
    <x v="19"/>
    <x v="11"/>
    <n v="0.14849600000000018"/>
  </r>
  <r>
    <x v="0"/>
    <x v="19"/>
    <x v="12"/>
    <n v="4.1042639999999997"/>
  </r>
  <r>
    <x v="3"/>
    <x v="19"/>
    <x v="12"/>
    <n v="3.901637"/>
  </r>
  <r>
    <x v="2"/>
    <x v="19"/>
    <x v="12"/>
    <n v="0.20262699999999967"/>
  </r>
  <r>
    <x v="0"/>
    <x v="19"/>
    <x v="13"/>
    <n v="3.9401519999999999"/>
  </r>
  <r>
    <x v="3"/>
    <x v="19"/>
    <x v="13"/>
    <n v="3.7295129999999999"/>
  </r>
  <r>
    <x v="2"/>
    <x v="19"/>
    <x v="13"/>
    <n v="0.21063900000000002"/>
  </r>
  <r>
    <x v="0"/>
    <x v="19"/>
    <x v="14"/>
    <n v="5.5015460000000003"/>
  </r>
  <r>
    <x v="3"/>
    <x v="19"/>
    <x v="14"/>
    <n v="4.58263"/>
  </r>
  <r>
    <x v="2"/>
    <x v="19"/>
    <x v="14"/>
    <n v="0.91891600000000029"/>
  </r>
  <r>
    <x v="0"/>
    <x v="20"/>
    <x v="0"/>
    <n v="0.89083100000000004"/>
  </r>
  <r>
    <x v="1"/>
    <x v="20"/>
    <x v="0"/>
    <n v="0.89083100000000004"/>
  </r>
  <r>
    <x v="2"/>
    <x v="20"/>
    <x v="0"/>
    <n v="0"/>
  </r>
  <r>
    <x v="0"/>
    <x v="20"/>
    <x v="1"/>
    <n v="1.2149220000000001"/>
  </r>
  <r>
    <x v="1"/>
    <x v="20"/>
    <x v="1"/>
    <n v="1.177009"/>
  </r>
  <r>
    <x v="2"/>
    <x v="20"/>
    <x v="1"/>
    <n v="3.7913000000000086E-2"/>
  </r>
  <r>
    <x v="0"/>
    <x v="20"/>
    <x v="2"/>
    <n v="1.112047"/>
  </r>
  <r>
    <x v="1"/>
    <x v="20"/>
    <x v="2"/>
    <n v="1.112047"/>
  </r>
  <r>
    <x v="2"/>
    <x v="20"/>
    <x v="2"/>
    <n v="0"/>
  </r>
  <r>
    <x v="0"/>
    <x v="20"/>
    <x v="3"/>
    <n v="2.146938"/>
  </r>
  <r>
    <x v="1"/>
    <x v="20"/>
    <x v="3"/>
    <n v="1.969482"/>
  </r>
  <r>
    <x v="2"/>
    <x v="20"/>
    <x v="3"/>
    <n v="0.17745600000000006"/>
  </r>
  <r>
    <x v="0"/>
    <x v="20"/>
    <x v="4"/>
    <n v="9.025E-3"/>
  </r>
  <r>
    <x v="0"/>
    <x v="20"/>
    <x v="5"/>
    <n v="3.3738169999999998"/>
  </r>
  <r>
    <x v="1"/>
    <x v="20"/>
    <x v="5"/>
    <n v="3.3701620000000001"/>
  </r>
  <r>
    <x v="2"/>
    <x v="20"/>
    <x v="5"/>
    <n v="3.6549999999997418E-3"/>
  </r>
  <r>
    <x v="0"/>
    <x v="20"/>
    <x v="6"/>
    <n v="1.453023"/>
  </r>
  <r>
    <x v="1"/>
    <x v="20"/>
    <x v="6"/>
    <n v="1.442102"/>
  </r>
  <r>
    <x v="2"/>
    <x v="20"/>
    <x v="6"/>
    <n v="1.0920999999999959E-2"/>
  </r>
  <r>
    <x v="0"/>
    <x v="20"/>
    <x v="7"/>
    <n v="5.7082100000000002"/>
  </r>
  <r>
    <x v="1"/>
    <x v="20"/>
    <x v="7"/>
    <n v="4.0872169999999999"/>
  </r>
  <r>
    <x v="2"/>
    <x v="20"/>
    <x v="7"/>
    <n v="1.6209930000000004"/>
  </r>
  <r>
    <x v="0"/>
    <x v="20"/>
    <x v="8"/>
    <n v="0.26197999999999999"/>
  </r>
  <r>
    <x v="0"/>
    <x v="20"/>
    <x v="9"/>
    <n v="2.6913830000000001"/>
  </r>
  <r>
    <x v="1"/>
    <x v="20"/>
    <x v="9"/>
    <n v="2.6637460000000002"/>
  </r>
  <r>
    <x v="2"/>
    <x v="20"/>
    <x v="9"/>
    <n v="2.7636999999999912E-2"/>
  </r>
  <r>
    <x v="0"/>
    <x v="20"/>
    <x v="10"/>
    <n v="3.7017319999999998"/>
  </r>
  <r>
    <x v="1"/>
    <x v="20"/>
    <x v="10"/>
    <n v="3.6755070000000001"/>
  </r>
  <r>
    <x v="2"/>
    <x v="20"/>
    <x v="10"/>
    <n v="2.6224999999999721E-2"/>
  </r>
  <r>
    <x v="0"/>
    <x v="20"/>
    <x v="11"/>
    <n v="3.4512339999999999"/>
  </r>
  <r>
    <x v="1"/>
    <x v="20"/>
    <x v="11"/>
    <n v="3.4512339999999999"/>
  </r>
  <r>
    <x v="2"/>
    <x v="20"/>
    <x v="11"/>
    <n v="0"/>
  </r>
  <r>
    <x v="0"/>
    <x v="20"/>
    <x v="12"/>
    <n v="3.5855790000000001"/>
  </r>
  <r>
    <x v="1"/>
    <x v="20"/>
    <x v="12"/>
    <n v="3.5855790000000001"/>
  </r>
  <r>
    <x v="2"/>
    <x v="20"/>
    <x v="12"/>
    <n v="0"/>
  </r>
  <r>
    <x v="0"/>
    <x v="20"/>
    <x v="13"/>
    <n v="4.5493680000000003"/>
  </r>
  <r>
    <x v="1"/>
    <x v="20"/>
    <x v="13"/>
    <n v="4.4038740000000001"/>
  </r>
  <r>
    <x v="2"/>
    <x v="20"/>
    <x v="13"/>
    <n v="0.14549400000000023"/>
  </r>
  <r>
    <x v="0"/>
    <x v="20"/>
    <x v="14"/>
    <n v="5.4251950000000004"/>
  </r>
  <r>
    <x v="1"/>
    <x v="20"/>
    <x v="14"/>
    <n v="5.3563099999999997"/>
  </r>
  <r>
    <x v="2"/>
    <x v="20"/>
    <x v="14"/>
    <n v="6.8885000000000751E-2"/>
  </r>
  <r>
    <x v="0"/>
    <x v="21"/>
    <x v="1"/>
    <n v="1.222834"/>
  </r>
  <r>
    <x v="1"/>
    <x v="21"/>
    <x v="1"/>
    <n v="1.222834"/>
  </r>
  <r>
    <x v="2"/>
    <x v="21"/>
    <x v="1"/>
    <n v="0"/>
  </r>
  <r>
    <x v="0"/>
    <x v="21"/>
    <x v="2"/>
    <n v="0.27735300000000002"/>
  </r>
  <r>
    <x v="1"/>
    <x v="21"/>
    <x v="2"/>
    <n v="0.27735300000000002"/>
  </r>
  <r>
    <x v="2"/>
    <x v="21"/>
    <x v="2"/>
    <n v="0"/>
  </r>
  <r>
    <x v="0"/>
    <x v="21"/>
    <x v="3"/>
    <n v="0.293624"/>
  </r>
  <r>
    <x v="1"/>
    <x v="21"/>
    <x v="3"/>
    <n v="0.293624"/>
  </r>
  <r>
    <x v="2"/>
    <x v="21"/>
    <x v="3"/>
    <n v="0"/>
  </r>
  <r>
    <x v="0"/>
    <x v="21"/>
    <x v="4"/>
    <n v="0.71310099999999998"/>
  </r>
  <r>
    <x v="1"/>
    <x v="21"/>
    <x v="4"/>
    <n v="0.71310099999999998"/>
  </r>
  <r>
    <x v="2"/>
    <x v="21"/>
    <x v="4"/>
    <n v="0"/>
  </r>
  <r>
    <x v="0"/>
    <x v="21"/>
    <x v="5"/>
    <n v="1.725878"/>
  </r>
  <r>
    <x v="1"/>
    <x v="21"/>
    <x v="5"/>
    <n v="1.725878"/>
  </r>
  <r>
    <x v="2"/>
    <x v="21"/>
    <x v="5"/>
    <n v="0"/>
  </r>
  <r>
    <x v="0"/>
    <x v="21"/>
    <x v="6"/>
    <n v="0.47746899999999998"/>
  </r>
  <r>
    <x v="1"/>
    <x v="21"/>
    <x v="6"/>
    <n v="0.47746899999999998"/>
  </r>
  <r>
    <x v="2"/>
    <x v="21"/>
    <x v="6"/>
    <n v="0"/>
  </r>
  <r>
    <x v="0"/>
    <x v="21"/>
    <x v="7"/>
    <n v="0.82806900000000006"/>
  </r>
  <r>
    <x v="1"/>
    <x v="21"/>
    <x v="7"/>
    <n v="0.82753399999999999"/>
  </r>
  <r>
    <x v="2"/>
    <x v="21"/>
    <x v="7"/>
    <n v="5.350000000000632E-4"/>
  </r>
  <r>
    <x v="0"/>
    <x v="21"/>
    <x v="8"/>
    <n v="4.4990000000000002E-2"/>
  </r>
  <r>
    <x v="0"/>
    <x v="21"/>
    <x v="9"/>
    <n v="2.9339E-2"/>
  </r>
  <r>
    <x v="0"/>
    <x v="21"/>
    <x v="10"/>
    <n v="2.2719E-2"/>
  </r>
  <r>
    <x v="0"/>
    <x v="21"/>
    <x v="11"/>
    <n v="6.202E-3"/>
  </r>
  <r>
    <x v="0"/>
    <x v="21"/>
    <x v="12"/>
    <n v="0.14494599999999999"/>
  </r>
  <r>
    <x v="0"/>
    <x v="21"/>
    <x v="13"/>
    <n v="0.117003"/>
  </r>
  <r>
    <x v="0"/>
    <x v="21"/>
    <x v="14"/>
    <n v="4.9735000000000001E-2"/>
  </r>
  <r>
    <x v="0"/>
    <x v="22"/>
    <x v="1"/>
    <n v="0.49544100000000002"/>
  </r>
  <r>
    <x v="1"/>
    <x v="22"/>
    <x v="1"/>
    <n v="0.49544100000000002"/>
  </r>
  <r>
    <x v="2"/>
    <x v="22"/>
    <x v="1"/>
    <n v="0"/>
  </r>
  <r>
    <x v="0"/>
    <x v="22"/>
    <x v="2"/>
    <n v="0.627386"/>
  </r>
  <r>
    <x v="1"/>
    <x v="22"/>
    <x v="2"/>
    <n v="0.627386"/>
  </r>
  <r>
    <x v="2"/>
    <x v="22"/>
    <x v="2"/>
    <n v="0"/>
  </r>
  <r>
    <x v="0"/>
    <x v="22"/>
    <x v="3"/>
    <n v="0.46262199999999998"/>
  </r>
  <r>
    <x v="1"/>
    <x v="22"/>
    <x v="3"/>
    <n v="0.46262199999999998"/>
  </r>
  <r>
    <x v="2"/>
    <x v="22"/>
    <x v="3"/>
    <n v="0"/>
  </r>
  <r>
    <x v="0"/>
    <x v="22"/>
    <x v="4"/>
    <n v="0.324488"/>
  </r>
  <r>
    <x v="1"/>
    <x v="22"/>
    <x v="4"/>
    <n v="0.324488"/>
  </r>
  <r>
    <x v="2"/>
    <x v="22"/>
    <x v="4"/>
    <n v="0"/>
  </r>
  <r>
    <x v="0"/>
    <x v="22"/>
    <x v="5"/>
    <n v="1.0896479999999999"/>
  </r>
  <r>
    <x v="1"/>
    <x v="22"/>
    <x v="5"/>
    <n v="1.0896479999999999"/>
  </r>
  <r>
    <x v="2"/>
    <x v="22"/>
    <x v="5"/>
    <n v="0"/>
  </r>
  <r>
    <x v="0"/>
    <x v="22"/>
    <x v="6"/>
    <n v="1.439624"/>
  </r>
  <r>
    <x v="1"/>
    <x v="22"/>
    <x v="6"/>
    <n v="1.439624"/>
  </r>
  <r>
    <x v="2"/>
    <x v="22"/>
    <x v="6"/>
    <n v="0"/>
  </r>
  <r>
    <x v="0"/>
    <x v="22"/>
    <x v="7"/>
    <n v="1.709522"/>
  </r>
  <r>
    <x v="1"/>
    <x v="22"/>
    <x v="7"/>
    <n v="1.7054499999999999"/>
  </r>
  <r>
    <x v="2"/>
    <x v="22"/>
    <x v="7"/>
    <n v="4.0720000000000756E-3"/>
  </r>
  <r>
    <x v="0"/>
    <x v="22"/>
    <x v="8"/>
    <n v="1.8003000000000002E-2"/>
  </r>
  <r>
    <x v="1"/>
    <x v="22"/>
    <x v="8"/>
    <n v="1.8003000000000002E-2"/>
  </r>
  <r>
    <x v="2"/>
    <x v="22"/>
    <x v="8"/>
    <n v="0"/>
  </r>
  <r>
    <x v="0"/>
    <x v="22"/>
    <x v="9"/>
    <n v="1.8175829999999999"/>
  </r>
  <r>
    <x v="1"/>
    <x v="22"/>
    <x v="9"/>
    <n v="1.802986"/>
  </r>
  <r>
    <x v="2"/>
    <x v="22"/>
    <x v="9"/>
    <n v="1.4596999999999971E-2"/>
  </r>
  <r>
    <x v="0"/>
    <x v="22"/>
    <x v="10"/>
    <n v="2.135796"/>
  </r>
  <r>
    <x v="1"/>
    <x v="22"/>
    <x v="10"/>
    <n v="2.135796"/>
  </r>
  <r>
    <x v="2"/>
    <x v="22"/>
    <x v="10"/>
    <n v="0"/>
  </r>
  <r>
    <x v="0"/>
    <x v="22"/>
    <x v="11"/>
    <n v="1.524872"/>
  </r>
  <r>
    <x v="1"/>
    <x v="22"/>
    <x v="11"/>
    <n v="1.524872"/>
  </r>
  <r>
    <x v="2"/>
    <x v="22"/>
    <x v="11"/>
    <n v="0"/>
  </r>
  <r>
    <x v="0"/>
    <x v="22"/>
    <x v="12"/>
    <n v="1.827831"/>
  </r>
  <r>
    <x v="1"/>
    <x v="22"/>
    <x v="12"/>
    <n v="1.827831"/>
  </r>
  <r>
    <x v="2"/>
    <x v="22"/>
    <x v="12"/>
    <n v="0"/>
  </r>
  <r>
    <x v="0"/>
    <x v="22"/>
    <x v="13"/>
    <n v="2.4564409999999999"/>
  </r>
  <r>
    <x v="1"/>
    <x v="22"/>
    <x v="13"/>
    <n v="2.4354559999999998"/>
  </r>
  <r>
    <x v="2"/>
    <x v="22"/>
    <x v="13"/>
    <n v="2.0985000000000031E-2"/>
  </r>
  <r>
    <x v="0"/>
    <x v="22"/>
    <x v="14"/>
    <n v="0.47543299999999999"/>
  </r>
  <r>
    <x v="1"/>
    <x v="22"/>
    <x v="14"/>
    <n v="0.45184299999999999"/>
  </r>
  <r>
    <x v="2"/>
    <x v="22"/>
    <x v="14"/>
    <n v="2.359E-2"/>
  </r>
  <r>
    <x v="0"/>
    <x v="23"/>
    <x v="0"/>
    <n v="38.889040999999999"/>
  </r>
  <r>
    <x v="4"/>
    <x v="23"/>
    <x v="0"/>
    <n v="4.0457749999999999"/>
  </r>
  <r>
    <x v="1"/>
    <x v="23"/>
    <x v="0"/>
    <n v="33.832453000000001"/>
  </r>
  <r>
    <x v="2"/>
    <x v="23"/>
    <x v="0"/>
    <n v="1.0108129999999989"/>
  </r>
  <r>
    <x v="0"/>
    <x v="23"/>
    <x v="1"/>
    <n v="32.548197000000002"/>
  </r>
  <r>
    <x v="4"/>
    <x v="23"/>
    <x v="1"/>
    <n v="5.4037730000000002"/>
  </r>
  <r>
    <x v="1"/>
    <x v="23"/>
    <x v="1"/>
    <n v="27.131125999999998"/>
  </r>
  <r>
    <x v="2"/>
    <x v="23"/>
    <x v="1"/>
    <n v="1.3298000000006027E-2"/>
  </r>
  <r>
    <x v="0"/>
    <x v="23"/>
    <x v="2"/>
    <n v="58.576141"/>
  </r>
  <r>
    <x v="4"/>
    <x v="23"/>
    <x v="2"/>
    <n v="7.7786530000000003"/>
  </r>
  <r>
    <x v="1"/>
    <x v="23"/>
    <x v="2"/>
    <n v="50.750591"/>
  </r>
  <r>
    <x v="2"/>
    <x v="23"/>
    <x v="2"/>
    <n v="4.6897000000001299E-2"/>
  </r>
  <r>
    <x v="0"/>
    <x v="23"/>
    <x v="3"/>
    <n v="59.358212999999999"/>
  </r>
  <r>
    <x v="4"/>
    <x v="23"/>
    <x v="3"/>
    <n v="1.3155999999999999E-2"/>
  </r>
  <r>
    <x v="1"/>
    <x v="23"/>
    <x v="3"/>
    <n v="59.334671999999998"/>
  </r>
  <r>
    <x v="2"/>
    <x v="23"/>
    <x v="3"/>
    <n v="1.0384999999999422E-2"/>
  </r>
  <r>
    <x v="0"/>
    <x v="23"/>
    <x v="4"/>
    <n v="47.193286999999998"/>
  </r>
  <r>
    <x v="3"/>
    <x v="23"/>
    <x v="4"/>
    <n v="3.7753000000000002E-2"/>
  </r>
  <r>
    <x v="1"/>
    <x v="23"/>
    <x v="4"/>
    <n v="46.541594000000003"/>
  </r>
  <r>
    <x v="2"/>
    <x v="23"/>
    <x v="4"/>
    <n v="0.61393999999999238"/>
  </r>
  <r>
    <x v="0"/>
    <x v="23"/>
    <x v="5"/>
    <n v="59.123843999999998"/>
  </r>
  <r>
    <x v="3"/>
    <x v="23"/>
    <x v="5"/>
    <n v="4.5199999999999998E-4"/>
  </r>
  <r>
    <x v="1"/>
    <x v="23"/>
    <x v="5"/>
    <n v="58.559023000000003"/>
  </r>
  <r>
    <x v="2"/>
    <x v="23"/>
    <x v="5"/>
    <n v="0.56436899999999213"/>
  </r>
  <r>
    <x v="0"/>
    <x v="23"/>
    <x v="6"/>
    <n v="43.725777999999998"/>
  </r>
  <r>
    <x v="3"/>
    <x v="23"/>
    <x v="6"/>
    <n v="3.3189999999999999E-3"/>
  </r>
  <r>
    <x v="1"/>
    <x v="23"/>
    <x v="6"/>
    <n v="42.958917999999997"/>
  </r>
  <r>
    <x v="2"/>
    <x v="23"/>
    <x v="6"/>
    <n v="0.76354100000000358"/>
  </r>
  <r>
    <x v="0"/>
    <x v="23"/>
    <x v="7"/>
    <n v="2.3780100000000002"/>
  </r>
  <r>
    <x v="3"/>
    <x v="23"/>
    <x v="7"/>
    <n v="3.8769999999999999E-2"/>
  </r>
  <r>
    <x v="1"/>
    <x v="23"/>
    <x v="7"/>
    <n v="2.2998639999999999"/>
  </r>
  <r>
    <x v="2"/>
    <x v="23"/>
    <x v="7"/>
    <n v="3.93760000000003E-2"/>
  </r>
  <r>
    <x v="0"/>
    <x v="23"/>
    <x v="8"/>
    <n v="0.50073100000000004"/>
  </r>
  <r>
    <x v="0"/>
    <x v="23"/>
    <x v="9"/>
    <n v="0.15282699999999999"/>
  </r>
  <r>
    <x v="0"/>
    <x v="23"/>
    <x v="10"/>
    <n v="0.42231400000000002"/>
  </r>
  <r>
    <x v="0"/>
    <x v="23"/>
    <x v="11"/>
    <n v="0.184173"/>
  </r>
  <r>
    <x v="0"/>
    <x v="23"/>
    <x v="14"/>
    <n v="0.15707499999999999"/>
  </r>
  <r>
    <x v="0"/>
    <x v="24"/>
    <x v="2"/>
    <n v="0.30751899999999999"/>
  </r>
  <r>
    <x v="0"/>
    <x v="24"/>
    <x v="4"/>
    <n v="1.5320819999999999"/>
  </r>
  <r>
    <x v="1"/>
    <x v="24"/>
    <x v="4"/>
    <n v="1.5320819999999999"/>
  </r>
  <r>
    <x v="2"/>
    <x v="24"/>
    <x v="4"/>
    <n v="0"/>
  </r>
  <r>
    <x v="0"/>
    <x v="24"/>
    <x v="5"/>
    <n v="0.57425999999999999"/>
  </r>
  <r>
    <x v="1"/>
    <x v="24"/>
    <x v="5"/>
    <n v="0.57425999999999999"/>
  </r>
  <r>
    <x v="2"/>
    <x v="24"/>
    <x v="5"/>
    <n v="0"/>
  </r>
  <r>
    <x v="0"/>
    <x v="24"/>
    <x v="6"/>
    <n v="2.3153109999999999"/>
  </r>
  <r>
    <x v="1"/>
    <x v="24"/>
    <x v="6"/>
    <n v="2.3153109999999999"/>
  </r>
  <r>
    <x v="2"/>
    <x v="24"/>
    <x v="6"/>
    <n v="0"/>
  </r>
  <r>
    <x v="0"/>
    <x v="24"/>
    <x v="7"/>
    <n v="1.8187770000000001"/>
  </r>
  <r>
    <x v="1"/>
    <x v="24"/>
    <x v="7"/>
    <n v="1.8187770000000001"/>
  </r>
  <r>
    <x v="2"/>
    <x v="24"/>
    <x v="7"/>
    <n v="0"/>
  </r>
  <r>
    <x v="0"/>
    <x v="24"/>
    <x v="8"/>
    <n v="1.7916650000000001"/>
  </r>
  <r>
    <x v="1"/>
    <x v="24"/>
    <x v="8"/>
    <n v="1.7916650000000001"/>
  </r>
  <r>
    <x v="2"/>
    <x v="24"/>
    <x v="8"/>
    <n v="0"/>
  </r>
  <r>
    <x v="0"/>
    <x v="24"/>
    <x v="9"/>
    <n v="0.267874"/>
  </r>
  <r>
    <x v="1"/>
    <x v="24"/>
    <x v="9"/>
    <n v="0.267874"/>
  </r>
  <r>
    <x v="2"/>
    <x v="24"/>
    <x v="9"/>
    <n v="0"/>
  </r>
  <r>
    <x v="0"/>
    <x v="24"/>
    <x v="10"/>
    <n v="0.32155099999999998"/>
  </r>
  <r>
    <x v="1"/>
    <x v="24"/>
    <x v="10"/>
    <n v="0.31965900000000003"/>
  </r>
  <r>
    <x v="2"/>
    <x v="24"/>
    <x v="10"/>
    <n v="1.8919999999999493E-3"/>
  </r>
  <r>
    <x v="0"/>
    <x v="24"/>
    <x v="11"/>
    <n v="3.4943000000000002E-2"/>
  </r>
  <r>
    <x v="0"/>
    <x v="24"/>
    <x v="12"/>
    <n v="9.136E-3"/>
  </r>
  <r>
    <x v="0"/>
    <x v="24"/>
    <x v="13"/>
    <n v="2.2307E-2"/>
  </r>
  <r>
    <x v="0"/>
    <x v="24"/>
    <x v="14"/>
    <n v="2.5329999999999998E-2"/>
  </r>
  <r>
    <x v="0"/>
    <x v="25"/>
    <x v="7"/>
    <n v="6.2059999999999997E-3"/>
  </r>
  <r>
    <x v="0"/>
    <x v="25"/>
    <x v="8"/>
    <n v="0.195632"/>
  </r>
  <r>
    <x v="1"/>
    <x v="25"/>
    <x v="8"/>
    <n v="0.192519"/>
  </r>
  <r>
    <x v="2"/>
    <x v="25"/>
    <x v="8"/>
    <n v="3.1130000000000047E-3"/>
  </r>
  <r>
    <x v="0"/>
    <x v="25"/>
    <x v="9"/>
    <n v="1.054303"/>
  </r>
  <r>
    <x v="1"/>
    <x v="25"/>
    <x v="9"/>
    <n v="1.0524960000000001"/>
  </r>
  <r>
    <x v="2"/>
    <x v="25"/>
    <x v="9"/>
    <n v="1.806999999999892E-3"/>
  </r>
  <r>
    <x v="0"/>
    <x v="25"/>
    <x v="10"/>
    <n v="0.36987999999999999"/>
  </r>
  <r>
    <x v="1"/>
    <x v="25"/>
    <x v="10"/>
    <n v="0.36968200000000001"/>
  </r>
  <r>
    <x v="2"/>
    <x v="25"/>
    <x v="10"/>
    <n v="1.9799999999997597E-4"/>
  </r>
  <r>
    <x v="0"/>
    <x v="25"/>
    <x v="11"/>
    <n v="0.39238699999999999"/>
  </r>
  <r>
    <x v="1"/>
    <x v="25"/>
    <x v="11"/>
    <n v="0.39238699999999999"/>
  </r>
  <r>
    <x v="2"/>
    <x v="25"/>
    <x v="11"/>
    <n v="0"/>
  </r>
  <r>
    <x v="0"/>
    <x v="25"/>
    <x v="12"/>
    <n v="0.66823999999999995"/>
  </r>
  <r>
    <x v="1"/>
    <x v="25"/>
    <x v="12"/>
    <n v="0.66823999999999995"/>
  </r>
  <r>
    <x v="2"/>
    <x v="25"/>
    <x v="12"/>
    <n v="0"/>
  </r>
  <r>
    <x v="0"/>
    <x v="25"/>
    <x v="13"/>
    <n v="0.25344"/>
  </r>
  <r>
    <x v="1"/>
    <x v="25"/>
    <x v="13"/>
    <n v="0.193601"/>
  </r>
  <r>
    <x v="2"/>
    <x v="25"/>
    <x v="13"/>
    <n v="5.9839000000000003E-2"/>
  </r>
  <r>
    <x v="0"/>
    <x v="25"/>
    <x v="14"/>
    <n v="0.19561999999999999"/>
  </r>
  <r>
    <x v="1"/>
    <x v="25"/>
    <x v="14"/>
    <n v="0.16206999999999999"/>
  </r>
  <r>
    <x v="2"/>
    <x v="25"/>
    <x v="14"/>
    <n v="3.3549999999999996E-2"/>
  </r>
  <r>
    <x v="0"/>
    <x v="26"/>
    <x v="3"/>
    <n v="0.392372"/>
  </r>
  <r>
    <x v="1"/>
    <x v="26"/>
    <x v="3"/>
    <n v="0.392372"/>
  </r>
  <r>
    <x v="2"/>
    <x v="26"/>
    <x v="3"/>
    <n v="0"/>
  </r>
  <r>
    <x v="0"/>
    <x v="26"/>
    <x v="4"/>
    <n v="0.57308300000000001"/>
  </r>
  <r>
    <x v="1"/>
    <x v="26"/>
    <x v="4"/>
    <n v="0.57308300000000001"/>
  </r>
  <r>
    <x v="2"/>
    <x v="26"/>
    <x v="4"/>
    <n v="0"/>
  </r>
  <r>
    <x v="0"/>
    <x v="26"/>
    <x v="5"/>
    <n v="0.13220399999999999"/>
  </r>
  <r>
    <x v="1"/>
    <x v="26"/>
    <x v="5"/>
    <n v="0.13220399999999999"/>
  </r>
  <r>
    <x v="2"/>
    <x v="26"/>
    <x v="5"/>
    <n v="0"/>
  </r>
  <r>
    <x v="0"/>
    <x v="26"/>
    <x v="7"/>
    <n v="0.63846199999999997"/>
  </r>
  <r>
    <x v="1"/>
    <x v="26"/>
    <x v="7"/>
    <n v="0.63458300000000001"/>
  </r>
  <r>
    <x v="2"/>
    <x v="26"/>
    <x v="7"/>
    <n v="3.8789999999999658E-3"/>
  </r>
  <r>
    <x v="0"/>
    <x v="26"/>
    <x v="8"/>
    <n v="6.8900000000000003E-3"/>
  </r>
  <r>
    <x v="0"/>
    <x v="26"/>
    <x v="9"/>
    <n v="0.73152399999999995"/>
  </r>
  <r>
    <x v="1"/>
    <x v="26"/>
    <x v="9"/>
    <n v="0.72696000000000005"/>
  </r>
  <r>
    <x v="2"/>
    <x v="26"/>
    <x v="9"/>
    <n v="4.5639999999999015E-3"/>
  </r>
  <r>
    <x v="0"/>
    <x v="26"/>
    <x v="10"/>
    <n v="2.7658480000000001"/>
  </r>
  <r>
    <x v="1"/>
    <x v="26"/>
    <x v="10"/>
    <n v="2.7658480000000001"/>
  </r>
  <r>
    <x v="2"/>
    <x v="26"/>
    <x v="10"/>
    <n v="0"/>
  </r>
  <r>
    <x v="0"/>
    <x v="26"/>
    <x v="11"/>
    <n v="2.7179999999999999E-3"/>
  </r>
  <r>
    <x v="1"/>
    <x v="26"/>
    <x v="11"/>
    <n v="2.7179999999999999E-3"/>
  </r>
  <r>
    <x v="2"/>
    <x v="26"/>
    <x v="11"/>
    <n v="0"/>
  </r>
  <r>
    <x v="0"/>
    <x v="26"/>
    <x v="12"/>
    <n v="1.6657000000000002E-2"/>
  </r>
  <r>
    <x v="0"/>
    <x v="26"/>
    <x v="13"/>
    <n v="4.5983999999999997E-2"/>
  </r>
  <r>
    <x v="0"/>
    <x v="26"/>
    <x v="14"/>
    <n v="6.0484999999999997E-2"/>
  </r>
  <r>
    <x v="0"/>
    <x v="27"/>
    <x v="13"/>
    <n v="3.6115000000000001E-2"/>
  </r>
  <r>
    <x v="0"/>
    <x v="27"/>
    <x v="14"/>
    <n v="1.308E-2"/>
  </r>
  <r>
    <x v="0"/>
    <x v="28"/>
    <x v="3"/>
    <n v="1.8679829999999999"/>
  </r>
  <r>
    <x v="1"/>
    <x v="28"/>
    <x v="3"/>
    <n v="1.8679829999999999"/>
  </r>
  <r>
    <x v="2"/>
    <x v="28"/>
    <x v="3"/>
    <n v="0"/>
  </r>
  <r>
    <x v="0"/>
    <x v="28"/>
    <x v="4"/>
    <n v="0.91225199999999995"/>
  </r>
  <r>
    <x v="1"/>
    <x v="28"/>
    <x v="4"/>
    <n v="0.91225199999999995"/>
  </r>
  <r>
    <x v="2"/>
    <x v="28"/>
    <x v="4"/>
    <n v="0"/>
  </r>
  <r>
    <x v="0"/>
    <x v="28"/>
    <x v="5"/>
    <n v="0.55670200000000003"/>
  </r>
  <r>
    <x v="1"/>
    <x v="28"/>
    <x v="5"/>
    <n v="0.55670200000000003"/>
  </r>
  <r>
    <x v="2"/>
    <x v="28"/>
    <x v="5"/>
    <n v="0"/>
  </r>
  <r>
    <x v="0"/>
    <x v="28"/>
    <x v="11"/>
    <n v="6.2440000000000004E-3"/>
  </r>
  <r>
    <x v="0"/>
    <x v="28"/>
    <x v="12"/>
    <n v="4.7056000000000001E-2"/>
  </r>
  <r>
    <x v="0"/>
    <x v="28"/>
    <x v="13"/>
    <n v="3.7810000000000001E-3"/>
  </r>
  <r>
    <x v="0"/>
    <x v="28"/>
    <x v="14"/>
    <n v="1.0295E-2"/>
  </r>
  <r>
    <x v="0"/>
    <x v="29"/>
    <x v="0"/>
    <n v="0.46347899999999997"/>
  </r>
  <r>
    <x v="1"/>
    <x v="29"/>
    <x v="0"/>
    <n v="0.46347899999999997"/>
  </r>
  <r>
    <x v="2"/>
    <x v="29"/>
    <x v="0"/>
    <n v="0"/>
  </r>
  <r>
    <x v="0"/>
    <x v="29"/>
    <x v="1"/>
    <n v="2.6471269999999998"/>
  </r>
  <r>
    <x v="1"/>
    <x v="29"/>
    <x v="1"/>
    <n v="2.6471269999999998"/>
  </r>
  <r>
    <x v="2"/>
    <x v="29"/>
    <x v="1"/>
    <n v="0"/>
  </r>
  <r>
    <x v="0"/>
    <x v="29"/>
    <x v="2"/>
    <n v="0.88802099999999995"/>
  </r>
  <r>
    <x v="1"/>
    <x v="29"/>
    <x v="2"/>
    <n v="0.88802099999999995"/>
  </r>
  <r>
    <x v="2"/>
    <x v="29"/>
    <x v="2"/>
    <n v="0"/>
  </r>
  <r>
    <x v="0"/>
    <x v="29"/>
    <x v="3"/>
    <n v="1.5214430000000001"/>
  </r>
  <r>
    <x v="1"/>
    <x v="29"/>
    <x v="3"/>
    <n v="1.5214430000000001"/>
  </r>
  <r>
    <x v="2"/>
    <x v="29"/>
    <x v="3"/>
    <n v="0"/>
  </r>
  <r>
    <x v="0"/>
    <x v="29"/>
    <x v="4"/>
    <n v="1.209891"/>
  </r>
  <r>
    <x v="1"/>
    <x v="29"/>
    <x v="4"/>
    <n v="1.209891"/>
  </r>
  <r>
    <x v="2"/>
    <x v="29"/>
    <x v="4"/>
    <n v="0"/>
  </r>
  <r>
    <x v="0"/>
    <x v="29"/>
    <x v="5"/>
    <n v="3.1181489999999998"/>
  </r>
  <r>
    <x v="1"/>
    <x v="29"/>
    <x v="5"/>
    <n v="3.1181489999999998"/>
  </r>
  <r>
    <x v="2"/>
    <x v="29"/>
    <x v="5"/>
    <n v="0"/>
  </r>
  <r>
    <x v="0"/>
    <x v="29"/>
    <x v="6"/>
    <n v="5.8597320000000002"/>
  </r>
  <r>
    <x v="1"/>
    <x v="29"/>
    <x v="6"/>
    <n v="5.8597320000000002"/>
  </r>
  <r>
    <x v="2"/>
    <x v="29"/>
    <x v="6"/>
    <n v="0"/>
  </r>
  <r>
    <x v="0"/>
    <x v="29"/>
    <x v="7"/>
    <n v="4.5389609999999996"/>
  </r>
  <r>
    <x v="1"/>
    <x v="29"/>
    <x v="7"/>
    <n v="4.5377520000000002"/>
  </r>
  <r>
    <x v="2"/>
    <x v="29"/>
    <x v="7"/>
    <n v="1.2089999999993495E-3"/>
  </r>
  <r>
    <x v="0"/>
    <x v="29"/>
    <x v="8"/>
    <n v="6.464302"/>
  </r>
  <r>
    <x v="1"/>
    <x v="29"/>
    <x v="8"/>
    <n v="6.3846369999999997"/>
  </r>
  <r>
    <x v="2"/>
    <x v="29"/>
    <x v="8"/>
    <n v="7.9665000000000319E-2"/>
  </r>
  <r>
    <x v="0"/>
    <x v="29"/>
    <x v="9"/>
    <n v="7.3214600000000001"/>
  </r>
  <r>
    <x v="3"/>
    <x v="29"/>
    <x v="9"/>
    <n v="1.25E-4"/>
  </r>
  <r>
    <x v="1"/>
    <x v="29"/>
    <x v="9"/>
    <n v="7.3000870000000004"/>
  </r>
  <r>
    <x v="2"/>
    <x v="29"/>
    <x v="9"/>
    <n v="2.1247999999999934E-2"/>
  </r>
  <r>
    <x v="0"/>
    <x v="29"/>
    <x v="10"/>
    <n v="7.7369630000000003"/>
  </r>
  <r>
    <x v="1"/>
    <x v="29"/>
    <x v="10"/>
    <n v="7.7340200000000001"/>
  </r>
  <r>
    <x v="2"/>
    <x v="29"/>
    <x v="10"/>
    <n v="2.9430000000001399E-3"/>
  </r>
  <r>
    <x v="0"/>
    <x v="29"/>
    <x v="11"/>
    <n v="5.2176729999999996"/>
  </r>
  <r>
    <x v="1"/>
    <x v="29"/>
    <x v="11"/>
    <n v="5.2176729999999996"/>
  </r>
  <r>
    <x v="2"/>
    <x v="29"/>
    <x v="11"/>
    <n v="0"/>
  </r>
  <r>
    <x v="0"/>
    <x v="29"/>
    <x v="12"/>
    <n v="4.0576080000000001"/>
  </r>
  <r>
    <x v="1"/>
    <x v="29"/>
    <x v="12"/>
    <n v="4.0169259999999998"/>
  </r>
  <r>
    <x v="2"/>
    <x v="29"/>
    <x v="12"/>
    <n v="4.0682000000000329E-2"/>
  </r>
  <r>
    <x v="0"/>
    <x v="29"/>
    <x v="13"/>
    <n v="7.8680490000000001"/>
  </r>
  <r>
    <x v="1"/>
    <x v="29"/>
    <x v="13"/>
    <n v="7.7984640000000001"/>
  </r>
  <r>
    <x v="2"/>
    <x v="29"/>
    <x v="13"/>
    <n v="6.9585000000000008E-2"/>
  </r>
  <r>
    <x v="0"/>
    <x v="29"/>
    <x v="14"/>
    <n v="1.9577770000000001"/>
  </r>
  <r>
    <x v="1"/>
    <x v="29"/>
    <x v="14"/>
    <n v="1.897462"/>
  </r>
  <r>
    <x v="2"/>
    <x v="29"/>
    <x v="14"/>
    <n v="6.0315000000000119E-2"/>
  </r>
  <r>
    <x v="0"/>
    <x v="30"/>
    <x v="3"/>
    <n v="11.479406000000001"/>
  </r>
  <r>
    <x v="1"/>
    <x v="30"/>
    <x v="3"/>
    <n v="11.479406000000001"/>
  </r>
  <r>
    <x v="2"/>
    <x v="30"/>
    <x v="3"/>
    <n v="0"/>
  </r>
  <r>
    <x v="0"/>
    <x v="30"/>
    <x v="4"/>
    <n v="8.6039910000000006"/>
  </r>
  <r>
    <x v="1"/>
    <x v="30"/>
    <x v="4"/>
    <n v="8.6039910000000006"/>
  </r>
  <r>
    <x v="2"/>
    <x v="30"/>
    <x v="4"/>
    <n v="0"/>
  </r>
  <r>
    <x v="0"/>
    <x v="30"/>
    <x v="5"/>
    <n v="7.1059510000000001"/>
  </r>
  <r>
    <x v="1"/>
    <x v="30"/>
    <x v="5"/>
    <n v="7.1059510000000001"/>
  </r>
  <r>
    <x v="2"/>
    <x v="30"/>
    <x v="5"/>
    <n v="0"/>
  </r>
  <r>
    <x v="0"/>
    <x v="30"/>
    <x v="6"/>
    <n v="6.7713729999999996"/>
  </r>
  <r>
    <x v="1"/>
    <x v="30"/>
    <x v="6"/>
    <n v="6.6797899999999997"/>
  </r>
  <r>
    <x v="2"/>
    <x v="30"/>
    <x v="6"/>
    <n v="9.158299999999997E-2"/>
  </r>
  <r>
    <x v="0"/>
    <x v="30"/>
    <x v="7"/>
    <n v="12.154090999999999"/>
  </r>
  <r>
    <x v="1"/>
    <x v="30"/>
    <x v="7"/>
    <n v="12.137221"/>
  </r>
  <r>
    <x v="2"/>
    <x v="30"/>
    <x v="7"/>
    <n v="1.6869999999999052E-2"/>
  </r>
  <r>
    <x v="0"/>
    <x v="30"/>
    <x v="8"/>
    <n v="8.4178130000000007"/>
  </r>
  <r>
    <x v="1"/>
    <x v="30"/>
    <x v="8"/>
    <n v="8.1617119999999996"/>
  </r>
  <r>
    <x v="2"/>
    <x v="30"/>
    <x v="8"/>
    <n v="0.25610100000000102"/>
  </r>
  <r>
    <x v="0"/>
    <x v="30"/>
    <x v="9"/>
    <n v="10.996566"/>
  </r>
  <r>
    <x v="1"/>
    <x v="30"/>
    <x v="9"/>
    <n v="10.738880999999999"/>
  </r>
  <r>
    <x v="2"/>
    <x v="30"/>
    <x v="9"/>
    <n v="0.25768500000000039"/>
  </r>
  <r>
    <x v="0"/>
    <x v="30"/>
    <x v="10"/>
    <n v="9.0681139999999996"/>
  </r>
  <r>
    <x v="1"/>
    <x v="30"/>
    <x v="10"/>
    <n v="8.7034230000000008"/>
  </r>
  <r>
    <x v="2"/>
    <x v="30"/>
    <x v="10"/>
    <n v="0.36469099999999877"/>
  </r>
  <r>
    <x v="0"/>
    <x v="30"/>
    <x v="11"/>
    <n v="1.8983449999999999"/>
  </r>
  <r>
    <x v="1"/>
    <x v="30"/>
    <x v="11"/>
    <n v="1.7509889999999999"/>
  </r>
  <r>
    <x v="2"/>
    <x v="30"/>
    <x v="11"/>
    <n v="0.14735600000000004"/>
  </r>
  <r>
    <x v="0"/>
    <x v="30"/>
    <x v="12"/>
    <n v="0.42307099999999997"/>
  </r>
  <r>
    <x v="0"/>
    <x v="30"/>
    <x v="13"/>
    <n v="6.3997999999999999E-2"/>
  </r>
  <r>
    <x v="0"/>
    <x v="30"/>
    <x v="14"/>
    <n v="2.1340000000000001E-2"/>
  </r>
  <r>
    <x v="0"/>
    <x v="31"/>
    <x v="0"/>
    <n v="12.169950999999999"/>
  </r>
  <r>
    <x v="1"/>
    <x v="31"/>
    <x v="0"/>
    <n v="9.2435849999999995"/>
  </r>
  <r>
    <x v="2"/>
    <x v="31"/>
    <x v="0"/>
    <n v="2.9263659999999998"/>
  </r>
  <r>
    <x v="0"/>
    <x v="31"/>
    <x v="1"/>
    <n v="13.736423"/>
  </r>
  <r>
    <x v="3"/>
    <x v="31"/>
    <x v="1"/>
    <n v="1.1710860000000001"/>
  </r>
  <r>
    <x v="1"/>
    <x v="31"/>
    <x v="1"/>
    <n v="9.8883930000000007"/>
  </r>
  <r>
    <x v="2"/>
    <x v="31"/>
    <x v="1"/>
    <n v="2.6769439999999989"/>
  </r>
  <r>
    <x v="0"/>
    <x v="31"/>
    <x v="2"/>
    <n v="7.7056250000000004"/>
  </r>
  <r>
    <x v="3"/>
    <x v="31"/>
    <x v="2"/>
    <n v="5.6473769999999996"/>
  </r>
  <r>
    <x v="2"/>
    <x v="31"/>
    <x v="2"/>
    <n v="2.0582480000000007"/>
  </r>
  <r>
    <x v="0"/>
    <x v="31"/>
    <x v="3"/>
    <n v="13.231750999999999"/>
  </r>
  <r>
    <x v="3"/>
    <x v="31"/>
    <x v="3"/>
    <n v="4.3352029999999999"/>
  </r>
  <r>
    <x v="1"/>
    <x v="31"/>
    <x v="3"/>
    <n v="5.8918169999999996"/>
  </r>
  <r>
    <x v="2"/>
    <x v="31"/>
    <x v="3"/>
    <n v="3.0047309999999996"/>
  </r>
  <r>
    <x v="0"/>
    <x v="31"/>
    <x v="4"/>
    <n v="15.323399"/>
  </r>
  <r>
    <x v="3"/>
    <x v="31"/>
    <x v="4"/>
    <n v="6.1628600000000002"/>
  </r>
  <r>
    <x v="1"/>
    <x v="31"/>
    <x v="4"/>
    <n v="6.4868509999999997"/>
  </r>
  <r>
    <x v="2"/>
    <x v="31"/>
    <x v="4"/>
    <n v="2.6736880000000003"/>
  </r>
  <r>
    <x v="0"/>
    <x v="31"/>
    <x v="5"/>
    <n v="32.370027999999998"/>
  </r>
  <r>
    <x v="3"/>
    <x v="31"/>
    <x v="5"/>
    <n v="12.449897"/>
  </r>
  <r>
    <x v="1"/>
    <x v="31"/>
    <x v="5"/>
    <n v="17.173058000000001"/>
  </r>
  <r>
    <x v="2"/>
    <x v="31"/>
    <x v="5"/>
    <n v="2.7470729999999968"/>
  </r>
  <r>
    <x v="0"/>
    <x v="31"/>
    <x v="6"/>
    <n v="15.731973999999999"/>
  </r>
  <r>
    <x v="3"/>
    <x v="31"/>
    <x v="6"/>
    <n v="11.478704"/>
  </r>
  <r>
    <x v="1"/>
    <x v="31"/>
    <x v="6"/>
    <n v="1.5970789999999999"/>
  </r>
  <r>
    <x v="2"/>
    <x v="31"/>
    <x v="6"/>
    <n v="2.656190999999998"/>
  </r>
  <r>
    <x v="0"/>
    <x v="31"/>
    <x v="7"/>
    <n v="17.074570000000001"/>
  </r>
  <r>
    <x v="3"/>
    <x v="31"/>
    <x v="7"/>
    <n v="7.2369120000000002"/>
  </r>
  <r>
    <x v="1"/>
    <x v="31"/>
    <x v="7"/>
    <n v="5.6799020000000002"/>
  </r>
  <r>
    <x v="2"/>
    <x v="31"/>
    <x v="7"/>
    <n v="4.1577560000000009"/>
  </r>
  <r>
    <x v="0"/>
    <x v="31"/>
    <x v="8"/>
    <n v="39.539355"/>
  </r>
  <r>
    <x v="3"/>
    <x v="31"/>
    <x v="8"/>
    <n v="14.168297000000001"/>
  </r>
  <r>
    <x v="1"/>
    <x v="31"/>
    <x v="8"/>
    <n v="21.182908999999999"/>
  </r>
  <r>
    <x v="2"/>
    <x v="31"/>
    <x v="8"/>
    <n v="4.1881490000000028"/>
  </r>
  <r>
    <x v="0"/>
    <x v="31"/>
    <x v="9"/>
    <n v="37.292243999999997"/>
  </r>
  <r>
    <x v="3"/>
    <x v="31"/>
    <x v="9"/>
    <n v="8.3067209999999996"/>
  </r>
  <r>
    <x v="1"/>
    <x v="31"/>
    <x v="9"/>
    <n v="24.888072000000001"/>
  </r>
  <r>
    <x v="2"/>
    <x v="31"/>
    <x v="9"/>
    <n v="4.0974509999999924"/>
  </r>
  <r>
    <x v="0"/>
    <x v="31"/>
    <x v="10"/>
    <n v="33.533909999999999"/>
  </r>
  <r>
    <x v="3"/>
    <x v="31"/>
    <x v="10"/>
    <n v="13.731275999999999"/>
  </r>
  <r>
    <x v="1"/>
    <x v="31"/>
    <x v="10"/>
    <n v="16.4543"/>
  </r>
  <r>
    <x v="2"/>
    <x v="31"/>
    <x v="10"/>
    <n v="3.3483340000000013"/>
  </r>
  <r>
    <x v="0"/>
    <x v="31"/>
    <x v="11"/>
    <n v="28.130911999999999"/>
  </r>
  <r>
    <x v="3"/>
    <x v="31"/>
    <x v="11"/>
    <n v="16.985714999999999"/>
  </r>
  <r>
    <x v="1"/>
    <x v="31"/>
    <x v="11"/>
    <n v="7.8166789999999997"/>
  </r>
  <r>
    <x v="2"/>
    <x v="31"/>
    <x v="11"/>
    <n v="3.328517999999999"/>
  </r>
  <r>
    <x v="0"/>
    <x v="31"/>
    <x v="12"/>
    <n v="18.839967999999999"/>
  </r>
  <r>
    <x v="3"/>
    <x v="31"/>
    <x v="12"/>
    <n v="9.4716339999999999"/>
  </r>
  <r>
    <x v="1"/>
    <x v="31"/>
    <x v="12"/>
    <n v="5.8947390000000004"/>
  </r>
  <r>
    <x v="2"/>
    <x v="31"/>
    <x v="12"/>
    <n v="3.4735949999999995"/>
  </r>
  <r>
    <x v="0"/>
    <x v="31"/>
    <x v="13"/>
    <n v="17.071587999999998"/>
  </r>
  <r>
    <x v="3"/>
    <x v="31"/>
    <x v="13"/>
    <n v="9.6589620000000007"/>
  </r>
  <r>
    <x v="1"/>
    <x v="31"/>
    <x v="13"/>
    <n v="3.8634460000000002"/>
  </r>
  <r>
    <x v="2"/>
    <x v="31"/>
    <x v="13"/>
    <n v="3.549179999999998"/>
  </r>
  <r>
    <x v="0"/>
    <x v="31"/>
    <x v="14"/>
    <n v="17.820164999999999"/>
  </r>
  <r>
    <x v="3"/>
    <x v="31"/>
    <x v="14"/>
    <n v="6.77121"/>
  </r>
  <r>
    <x v="1"/>
    <x v="31"/>
    <x v="14"/>
    <n v="7.5554940000000004"/>
  </r>
  <r>
    <x v="2"/>
    <x v="31"/>
    <x v="14"/>
    <n v="3.4934609999999999"/>
  </r>
  <r>
    <x v="0"/>
    <x v="32"/>
    <x v="0"/>
    <n v="339.14059600000002"/>
  </r>
  <r>
    <x v="3"/>
    <x v="32"/>
    <x v="0"/>
    <n v="10.358896"/>
  </r>
  <r>
    <x v="4"/>
    <x v="32"/>
    <x v="0"/>
    <n v="14.087615"/>
  </r>
  <r>
    <x v="1"/>
    <x v="32"/>
    <x v="0"/>
    <n v="260.04449399999999"/>
  </r>
  <r>
    <x v="2"/>
    <x v="32"/>
    <x v="0"/>
    <n v="54.649591000000044"/>
  </r>
  <r>
    <x v="0"/>
    <x v="32"/>
    <x v="1"/>
    <n v="440.00331299999999"/>
  </r>
  <r>
    <x v="3"/>
    <x v="32"/>
    <x v="1"/>
    <n v="75.723990000000001"/>
  </r>
  <r>
    <x v="4"/>
    <x v="32"/>
    <x v="1"/>
    <n v="6.1357220000000003"/>
  </r>
  <r>
    <x v="1"/>
    <x v="32"/>
    <x v="1"/>
    <n v="305.68594300000001"/>
  </r>
  <r>
    <x v="2"/>
    <x v="32"/>
    <x v="1"/>
    <n v="52.457657999999981"/>
  </r>
  <r>
    <x v="0"/>
    <x v="32"/>
    <x v="2"/>
    <n v="547.91951200000005"/>
  </r>
  <r>
    <x v="3"/>
    <x v="32"/>
    <x v="2"/>
    <n v="122.461907"/>
  </r>
  <r>
    <x v="4"/>
    <x v="32"/>
    <x v="2"/>
    <n v="31.667452000000001"/>
  </r>
  <r>
    <x v="1"/>
    <x v="32"/>
    <x v="2"/>
    <n v="306.60581200000001"/>
  </r>
  <r>
    <x v="2"/>
    <x v="32"/>
    <x v="2"/>
    <n v="87.184341000000018"/>
  </r>
  <r>
    <x v="0"/>
    <x v="32"/>
    <x v="3"/>
    <n v="864.75455299999999"/>
  </r>
  <r>
    <x v="3"/>
    <x v="32"/>
    <x v="3"/>
    <n v="191.13898399999999"/>
  </r>
  <r>
    <x v="4"/>
    <x v="32"/>
    <x v="3"/>
    <n v="36.429012"/>
  </r>
  <r>
    <x v="1"/>
    <x v="32"/>
    <x v="3"/>
    <n v="549.45149000000004"/>
  </r>
  <r>
    <x v="2"/>
    <x v="32"/>
    <x v="3"/>
    <n v="87.735066999999844"/>
  </r>
  <r>
    <x v="0"/>
    <x v="32"/>
    <x v="4"/>
    <n v="822.69534199999998"/>
  </r>
  <r>
    <x v="3"/>
    <x v="32"/>
    <x v="4"/>
    <n v="225.87912700000001"/>
  </r>
  <r>
    <x v="4"/>
    <x v="32"/>
    <x v="4"/>
    <n v="24.330860999999999"/>
  </r>
  <r>
    <x v="1"/>
    <x v="32"/>
    <x v="4"/>
    <n v="444.922932"/>
  </r>
  <r>
    <x v="2"/>
    <x v="32"/>
    <x v="4"/>
    <n v="127.56242199999997"/>
  </r>
  <r>
    <x v="0"/>
    <x v="32"/>
    <x v="5"/>
    <n v="823.91721600000005"/>
  </r>
  <r>
    <x v="3"/>
    <x v="32"/>
    <x v="5"/>
    <n v="219.452145"/>
  </r>
  <r>
    <x v="4"/>
    <x v="32"/>
    <x v="5"/>
    <n v="11.290659"/>
  </r>
  <r>
    <x v="1"/>
    <x v="32"/>
    <x v="5"/>
    <n v="521.29996600000004"/>
  </r>
  <r>
    <x v="2"/>
    <x v="32"/>
    <x v="5"/>
    <n v="71.874446000000034"/>
  </r>
  <r>
    <x v="0"/>
    <x v="32"/>
    <x v="6"/>
    <n v="1135.152249"/>
  </r>
  <r>
    <x v="3"/>
    <x v="32"/>
    <x v="6"/>
    <n v="237.39847700000001"/>
  </r>
  <r>
    <x v="4"/>
    <x v="32"/>
    <x v="6"/>
    <n v="18.880499"/>
  </r>
  <r>
    <x v="1"/>
    <x v="32"/>
    <x v="6"/>
    <n v="806.08129299999996"/>
  </r>
  <r>
    <x v="2"/>
    <x v="32"/>
    <x v="6"/>
    <n v="72.791979999999967"/>
  </r>
  <r>
    <x v="0"/>
    <x v="32"/>
    <x v="7"/>
    <n v="823.690968"/>
  </r>
  <r>
    <x v="3"/>
    <x v="32"/>
    <x v="7"/>
    <n v="283.12980199999998"/>
  </r>
  <r>
    <x v="4"/>
    <x v="32"/>
    <x v="7"/>
    <n v="33.730024"/>
  </r>
  <r>
    <x v="1"/>
    <x v="32"/>
    <x v="7"/>
    <n v="452.54148600000002"/>
  </r>
  <r>
    <x v="2"/>
    <x v="32"/>
    <x v="7"/>
    <n v="54.289656000000036"/>
  </r>
  <r>
    <x v="0"/>
    <x v="32"/>
    <x v="8"/>
    <n v="854.17115200000001"/>
  </r>
  <r>
    <x v="3"/>
    <x v="32"/>
    <x v="8"/>
    <n v="226.28288000000001"/>
  </r>
  <r>
    <x v="4"/>
    <x v="32"/>
    <x v="8"/>
    <n v="22.424513999999999"/>
  </r>
  <r>
    <x v="1"/>
    <x v="32"/>
    <x v="8"/>
    <n v="548.80294900000001"/>
  </r>
  <r>
    <x v="2"/>
    <x v="32"/>
    <x v="8"/>
    <n v="56.660808999999972"/>
  </r>
  <r>
    <x v="0"/>
    <x v="32"/>
    <x v="9"/>
    <n v="991.65285800000004"/>
  </r>
  <r>
    <x v="3"/>
    <x v="32"/>
    <x v="9"/>
    <n v="201.669534"/>
  </r>
  <r>
    <x v="4"/>
    <x v="32"/>
    <x v="9"/>
    <n v="8.4734370000000006"/>
  </r>
  <r>
    <x v="1"/>
    <x v="32"/>
    <x v="9"/>
    <n v="688.31678199999999"/>
  </r>
  <r>
    <x v="2"/>
    <x v="32"/>
    <x v="9"/>
    <n v="93.19310500000006"/>
  </r>
  <r>
    <x v="0"/>
    <x v="32"/>
    <x v="10"/>
    <n v="1188.4393909999999"/>
  </r>
  <r>
    <x v="3"/>
    <x v="32"/>
    <x v="10"/>
    <n v="274.36458800000003"/>
  </r>
  <r>
    <x v="4"/>
    <x v="32"/>
    <x v="10"/>
    <n v="6.2043080000000002"/>
  </r>
  <r>
    <x v="1"/>
    <x v="32"/>
    <x v="10"/>
    <n v="822.84479399999998"/>
  </r>
  <r>
    <x v="2"/>
    <x v="32"/>
    <x v="10"/>
    <n v="85.025700999999799"/>
  </r>
  <r>
    <x v="0"/>
    <x v="32"/>
    <x v="11"/>
    <n v="946.15628400000003"/>
  </r>
  <r>
    <x v="3"/>
    <x v="32"/>
    <x v="11"/>
    <n v="282.81268599999999"/>
  </r>
  <r>
    <x v="4"/>
    <x v="32"/>
    <x v="11"/>
    <n v="7.113092"/>
  </r>
  <r>
    <x v="1"/>
    <x v="32"/>
    <x v="11"/>
    <n v="546.54311900000005"/>
  </r>
  <r>
    <x v="2"/>
    <x v="32"/>
    <x v="11"/>
    <n v="109.68738699999994"/>
  </r>
  <r>
    <x v="0"/>
    <x v="32"/>
    <x v="12"/>
    <n v="901.72670700000003"/>
  </r>
  <r>
    <x v="3"/>
    <x v="32"/>
    <x v="12"/>
    <n v="210.85760200000001"/>
  </r>
  <r>
    <x v="4"/>
    <x v="32"/>
    <x v="12"/>
    <n v="5.1529530000000001"/>
  </r>
  <r>
    <x v="1"/>
    <x v="32"/>
    <x v="12"/>
    <n v="578.94678399999998"/>
  </r>
  <r>
    <x v="2"/>
    <x v="32"/>
    <x v="12"/>
    <n v="106.76936799999999"/>
  </r>
  <r>
    <x v="0"/>
    <x v="32"/>
    <x v="13"/>
    <n v="977.35775899999999"/>
  </r>
  <r>
    <x v="3"/>
    <x v="32"/>
    <x v="13"/>
    <n v="239.24613099999999"/>
  </r>
  <r>
    <x v="4"/>
    <x v="32"/>
    <x v="13"/>
    <n v="4.0904600000000002"/>
  </r>
  <r>
    <x v="1"/>
    <x v="32"/>
    <x v="13"/>
    <n v="654.58752100000004"/>
  </r>
  <r>
    <x v="2"/>
    <x v="32"/>
    <x v="13"/>
    <n v="79.433646999999951"/>
  </r>
  <r>
    <x v="0"/>
    <x v="32"/>
    <x v="14"/>
    <n v="972.79763200000002"/>
  </r>
  <r>
    <x v="3"/>
    <x v="32"/>
    <x v="14"/>
    <n v="237.18778"/>
  </r>
  <r>
    <x v="4"/>
    <x v="32"/>
    <x v="14"/>
    <n v="3.2050369999999999"/>
  </r>
  <r>
    <x v="1"/>
    <x v="32"/>
    <x v="14"/>
    <n v="613.16586900000004"/>
  </r>
  <r>
    <x v="2"/>
    <x v="32"/>
    <x v="14"/>
    <n v="119.23894600000006"/>
  </r>
  <r>
    <x v="0"/>
    <x v="33"/>
    <x v="0"/>
    <n v="0.29493900000000001"/>
  </r>
  <r>
    <x v="1"/>
    <x v="33"/>
    <x v="0"/>
    <n v="0.29493900000000001"/>
  </r>
  <r>
    <x v="2"/>
    <x v="33"/>
    <x v="0"/>
    <n v="0"/>
  </r>
  <r>
    <x v="0"/>
    <x v="33"/>
    <x v="1"/>
    <n v="0.85112500000000002"/>
  </r>
  <r>
    <x v="3"/>
    <x v="33"/>
    <x v="1"/>
    <n v="0.283327"/>
  </r>
  <r>
    <x v="1"/>
    <x v="33"/>
    <x v="1"/>
    <n v="0.56779800000000002"/>
  </r>
  <r>
    <x v="2"/>
    <x v="33"/>
    <x v="1"/>
    <n v="0"/>
  </r>
  <r>
    <x v="0"/>
    <x v="33"/>
    <x v="2"/>
    <n v="0.90049400000000002"/>
  </r>
  <r>
    <x v="3"/>
    <x v="33"/>
    <x v="2"/>
    <n v="0.570608"/>
  </r>
  <r>
    <x v="1"/>
    <x v="33"/>
    <x v="2"/>
    <n v="0.326374"/>
  </r>
  <r>
    <x v="2"/>
    <x v="33"/>
    <x v="2"/>
    <n v="3.5120000000000706E-3"/>
  </r>
  <r>
    <x v="0"/>
    <x v="33"/>
    <x v="3"/>
    <n v="0.73503700000000005"/>
  </r>
  <r>
    <x v="3"/>
    <x v="33"/>
    <x v="3"/>
    <n v="0.30092799999999997"/>
  </r>
  <r>
    <x v="1"/>
    <x v="33"/>
    <x v="3"/>
    <n v="0.42516500000000002"/>
  </r>
  <r>
    <x v="2"/>
    <x v="33"/>
    <x v="3"/>
    <n v="8.944000000000063E-3"/>
  </r>
  <r>
    <x v="0"/>
    <x v="33"/>
    <x v="4"/>
    <n v="0.60729500000000003"/>
  </r>
  <r>
    <x v="3"/>
    <x v="33"/>
    <x v="4"/>
    <n v="0.33402199999999999"/>
  </r>
  <r>
    <x v="1"/>
    <x v="33"/>
    <x v="4"/>
    <n v="0.27327299999999999"/>
  </r>
  <r>
    <x v="2"/>
    <x v="33"/>
    <x v="4"/>
    <n v="1.1102230246251565E-16"/>
  </r>
  <r>
    <x v="0"/>
    <x v="33"/>
    <x v="5"/>
    <n v="0.47089900000000001"/>
  </r>
  <r>
    <x v="3"/>
    <x v="33"/>
    <x v="5"/>
    <n v="0.29841400000000001"/>
  </r>
  <r>
    <x v="1"/>
    <x v="33"/>
    <x v="5"/>
    <n v="0.172485"/>
  </r>
  <r>
    <x v="2"/>
    <x v="33"/>
    <x v="5"/>
    <n v="0"/>
  </r>
  <r>
    <x v="0"/>
    <x v="33"/>
    <x v="6"/>
    <n v="0.99052399999999996"/>
  </r>
  <r>
    <x v="3"/>
    <x v="33"/>
    <x v="6"/>
    <n v="1.835E-3"/>
  </r>
  <r>
    <x v="1"/>
    <x v="33"/>
    <x v="6"/>
    <n v="0.89995899999999995"/>
  </r>
  <r>
    <x v="2"/>
    <x v="33"/>
    <x v="6"/>
    <n v="8.8729999999999976E-2"/>
  </r>
  <r>
    <x v="0"/>
    <x v="33"/>
    <x v="7"/>
    <n v="1.229603"/>
  </r>
  <r>
    <x v="3"/>
    <x v="33"/>
    <x v="7"/>
    <n v="1.3190000000000001E-3"/>
  </r>
  <r>
    <x v="1"/>
    <x v="33"/>
    <x v="7"/>
    <n v="1.0533189999999999"/>
  </r>
  <r>
    <x v="2"/>
    <x v="33"/>
    <x v="7"/>
    <n v="0.17496500000000004"/>
  </r>
  <r>
    <x v="0"/>
    <x v="33"/>
    <x v="8"/>
    <n v="1.3800030000000001"/>
  </r>
  <r>
    <x v="1"/>
    <x v="33"/>
    <x v="8"/>
    <n v="1.0879209999999999"/>
  </r>
  <r>
    <x v="2"/>
    <x v="33"/>
    <x v="8"/>
    <n v="0.29208200000000017"/>
  </r>
  <r>
    <x v="0"/>
    <x v="33"/>
    <x v="9"/>
    <n v="0.15204300000000001"/>
  </r>
  <r>
    <x v="0"/>
    <x v="33"/>
    <x v="10"/>
    <n v="0.35261799999999999"/>
  </r>
  <r>
    <x v="0"/>
    <x v="33"/>
    <x v="11"/>
    <n v="7.8325000000000006E-2"/>
  </r>
  <r>
    <x v="0"/>
    <x v="33"/>
    <x v="12"/>
    <n v="6.8888000000000005E-2"/>
  </r>
  <r>
    <x v="0"/>
    <x v="33"/>
    <x v="13"/>
    <n v="0.25919500000000001"/>
  </r>
  <r>
    <x v="0"/>
    <x v="33"/>
    <x v="14"/>
    <n v="0.52865499999999999"/>
  </r>
  <r>
    <x v="0"/>
    <x v="34"/>
    <x v="13"/>
    <n v="1.9949000000000001E-2"/>
  </r>
  <r>
    <x v="0"/>
    <x v="34"/>
    <x v="14"/>
    <n v="4.0949999999999997E-3"/>
  </r>
  <r>
    <x v="0"/>
    <x v="35"/>
    <x v="0"/>
    <n v="1.5644100000000001"/>
  </r>
  <r>
    <x v="1"/>
    <x v="35"/>
    <x v="0"/>
    <n v="1.5644100000000001"/>
  </r>
  <r>
    <x v="2"/>
    <x v="35"/>
    <x v="0"/>
    <n v="0"/>
  </r>
  <r>
    <x v="0"/>
    <x v="35"/>
    <x v="1"/>
    <n v="3.0155449999999999"/>
  </r>
  <r>
    <x v="3"/>
    <x v="35"/>
    <x v="1"/>
    <n v="0.38465700000000003"/>
  </r>
  <r>
    <x v="1"/>
    <x v="35"/>
    <x v="1"/>
    <n v="2.6308880000000001"/>
  </r>
  <r>
    <x v="2"/>
    <x v="35"/>
    <x v="1"/>
    <n v="-4.4408920985006262E-16"/>
  </r>
  <r>
    <x v="0"/>
    <x v="35"/>
    <x v="2"/>
    <n v="1.6803600000000001"/>
  </r>
  <r>
    <x v="3"/>
    <x v="35"/>
    <x v="2"/>
    <n v="0.342526"/>
  </r>
  <r>
    <x v="1"/>
    <x v="35"/>
    <x v="2"/>
    <n v="1.3133429999999999"/>
  </r>
  <r>
    <x v="2"/>
    <x v="35"/>
    <x v="2"/>
    <n v="2.4491000000000041E-2"/>
  </r>
  <r>
    <x v="0"/>
    <x v="35"/>
    <x v="3"/>
    <n v="3.9647519999999998"/>
  </r>
  <r>
    <x v="3"/>
    <x v="35"/>
    <x v="3"/>
    <n v="1.7964359999999999"/>
  </r>
  <r>
    <x v="1"/>
    <x v="35"/>
    <x v="3"/>
    <n v="2.1683159999999999"/>
  </r>
  <r>
    <x v="2"/>
    <x v="35"/>
    <x v="3"/>
    <n v="0"/>
  </r>
  <r>
    <x v="0"/>
    <x v="35"/>
    <x v="4"/>
    <n v="4.7098719999999998"/>
  </r>
  <r>
    <x v="3"/>
    <x v="35"/>
    <x v="4"/>
    <n v="1.5856300000000001"/>
  </r>
  <r>
    <x v="1"/>
    <x v="35"/>
    <x v="4"/>
    <n v="3.1242420000000002"/>
  </r>
  <r>
    <x v="2"/>
    <x v="35"/>
    <x v="4"/>
    <n v="-8.8817841970012523E-16"/>
  </r>
  <r>
    <x v="0"/>
    <x v="35"/>
    <x v="5"/>
    <n v="6.5934980000000003"/>
  </r>
  <r>
    <x v="3"/>
    <x v="35"/>
    <x v="5"/>
    <n v="1.767029"/>
  </r>
  <r>
    <x v="1"/>
    <x v="35"/>
    <x v="5"/>
    <n v="4.8264690000000003"/>
  </r>
  <r>
    <x v="2"/>
    <x v="35"/>
    <x v="5"/>
    <n v="0"/>
  </r>
  <r>
    <x v="0"/>
    <x v="35"/>
    <x v="6"/>
    <n v="3.710547"/>
  </r>
  <r>
    <x v="3"/>
    <x v="35"/>
    <x v="6"/>
    <n v="-3.44E-2"/>
  </r>
  <r>
    <x v="1"/>
    <x v="35"/>
    <x v="6"/>
    <n v="3.7449469999999998"/>
  </r>
  <r>
    <x v="2"/>
    <x v="35"/>
    <x v="6"/>
    <n v="4.4408920985006262E-16"/>
  </r>
  <r>
    <x v="0"/>
    <x v="35"/>
    <x v="7"/>
    <n v="4.5416699999999999"/>
  </r>
  <r>
    <x v="3"/>
    <x v="35"/>
    <x v="7"/>
    <n v="1.524945"/>
  </r>
  <r>
    <x v="1"/>
    <x v="35"/>
    <x v="7"/>
    <n v="3.0167250000000001"/>
  </r>
  <r>
    <x v="2"/>
    <x v="35"/>
    <x v="7"/>
    <n v="0"/>
  </r>
  <r>
    <x v="0"/>
    <x v="35"/>
    <x v="8"/>
    <n v="2.8263720000000001"/>
  </r>
  <r>
    <x v="1"/>
    <x v="35"/>
    <x v="8"/>
    <n v="2.8263720000000001"/>
  </r>
  <r>
    <x v="2"/>
    <x v="35"/>
    <x v="8"/>
    <n v="0"/>
  </r>
  <r>
    <x v="0"/>
    <x v="35"/>
    <x v="9"/>
    <n v="1.944113"/>
  </r>
  <r>
    <x v="1"/>
    <x v="35"/>
    <x v="9"/>
    <n v="1.944113"/>
  </r>
  <r>
    <x v="2"/>
    <x v="35"/>
    <x v="9"/>
    <n v="0"/>
  </r>
  <r>
    <x v="0"/>
    <x v="35"/>
    <x v="10"/>
    <n v="1.3784620000000001"/>
  </r>
  <r>
    <x v="1"/>
    <x v="35"/>
    <x v="10"/>
    <n v="1.3205610000000001"/>
  </r>
  <r>
    <x v="2"/>
    <x v="35"/>
    <x v="10"/>
    <n v="5.790099999999998E-2"/>
  </r>
  <r>
    <x v="0"/>
    <x v="35"/>
    <x v="11"/>
    <n v="2.6546180000000001"/>
  </r>
  <r>
    <x v="1"/>
    <x v="35"/>
    <x v="11"/>
    <n v="2.6315930000000001"/>
  </r>
  <r>
    <x v="2"/>
    <x v="35"/>
    <x v="11"/>
    <n v="2.3025000000000073E-2"/>
  </r>
  <r>
    <x v="0"/>
    <x v="35"/>
    <x v="12"/>
    <n v="2.1566049999999999"/>
  </r>
  <r>
    <x v="1"/>
    <x v="35"/>
    <x v="12"/>
    <n v="2.1484990000000002"/>
  </r>
  <r>
    <x v="2"/>
    <x v="35"/>
    <x v="12"/>
    <n v="8.1059999999997245E-3"/>
  </r>
  <r>
    <x v="0"/>
    <x v="35"/>
    <x v="13"/>
    <n v="1.5666249999999999"/>
  </r>
  <r>
    <x v="1"/>
    <x v="35"/>
    <x v="13"/>
    <n v="1.554853"/>
  </r>
  <r>
    <x v="2"/>
    <x v="35"/>
    <x v="13"/>
    <n v="1.1771999999999894E-2"/>
  </r>
  <r>
    <x v="0"/>
    <x v="35"/>
    <x v="14"/>
    <n v="1.0839380000000001"/>
  </r>
  <r>
    <x v="1"/>
    <x v="35"/>
    <x v="14"/>
    <n v="1.070783"/>
  </r>
  <r>
    <x v="2"/>
    <x v="35"/>
    <x v="14"/>
    <n v="1.3155000000000028E-2"/>
  </r>
  <r>
    <x v="0"/>
    <x v="36"/>
    <x v="0"/>
    <n v="4.5930850000000003"/>
  </r>
  <r>
    <x v="1"/>
    <x v="36"/>
    <x v="0"/>
    <n v="4.5930850000000003"/>
  </r>
  <r>
    <x v="2"/>
    <x v="36"/>
    <x v="0"/>
    <n v="0"/>
  </r>
  <r>
    <x v="0"/>
    <x v="36"/>
    <x v="1"/>
    <n v="2.749323"/>
  </r>
  <r>
    <x v="1"/>
    <x v="36"/>
    <x v="1"/>
    <n v="2.5429919999999999"/>
  </r>
  <r>
    <x v="2"/>
    <x v="36"/>
    <x v="1"/>
    <n v="0.20633100000000004"/>
  </r>
  <r>
    <x v="0"/>
    <x v="36"/>
    <x v="2"/>
    <n v="4.2944880000000003"/>
  </r>
  <r>
    <x v="1"/>
    <x v="36"/>
    <x v="2"/>
    <n v="4.0884539999999996"/>
  </r>
  <r>
    <x v="2"/>
    <x v="36"/>
    <x v="2"/>
    <n v="0.20603400000000072"/>
  </r>
  <r>
    <x v="0"/>
    <x v="36"/>
    <x v="3"/>
    <n v="1.8898740000000001"/>
  </r>
  <r>
    <x v="1"/>
    <x v="36"/>
    <x v="3"/>
    <n v="1.8898740000000001"/>
  </r>
  <r>
    <x v="2"/>
    <x v="36"/>
    <x v="3"/>
    <n v="0"/>
  </r>
  <r>
    <x v="0"/>
    <x v="36"/>
    <x v="4"/>
    <n v="3.0313599999999998"/>
  </r>
  <r>
    <x v="1"/>
    <x v="36"/>
    <x v="4"/>
    <n v="2.9976029999999998"/>
  </r>
  <r>
    <x v="2"/>
    <x v="36"/>
    <x v="4"/>
    <n v="3.3757000000000037E-2"/>
  </r>
  <r>
    <x v="0"/>
    <x v="36"/>
    <x v="5"/>
    <n v="0.98223199999999999"/>
  </r>
  <r>
    <x v="1"/>
    <x v="36"/>
    <x v="5"/>
    <n v="0.98223199999999999"/>
  </r>
  <r>
    <x v="2"/>
    <x v="36"/>
    <x v="5"/>
    <n v="0"/>
  </r>
  <r>
    <x v="0"/>
    <x v="36"/>
    <x v="6"/>
    <n v="1.640301"/>
  </r>
  <r>
    <x v="1"/>
    <x v="36"/>
    <x v="6"/>
    <n v="1.640301"/>
  </r>
  <r>
    <x v="2"/>
    <x v="36"/>
    <x v="6"/>
    <n v="0"/>
  </r>
  <r>
    <x v="0"/>
    <x v="36"/>
    <x v="7"/>
    <n v="0.99367899999999998"/>
  </r>
  <r>
    <x v="1"/>
    <x v="36"/>
    <x v="7"/>
    <n v="0.99367899999999998"/>
  </r>
  <r>
    <x v="2"/>
    <x v="36"/>
    <x v="7"/>
    <n v="0"/>
  </r>
  <r>
    <x v="0"/>
    <x v="36"/>
    <x v="8"/>
    <n v="0.92818699999999998"/>
  </r>
  <r>
    <x v="1"/>
    <x v="36"/>
    <x v="8"/>
    <n v="0.92818699999999998"/>
  </r>
  <r>
    <x v="2"/>
    <x v="36"/>
    <x v="8"/>
    <n v="0"/>
  </r>
  <r>
    <x v="0"/>
    <x v="36"/>
    <x v="10"/>
    <n v="2.238E-3"/>
  </r>
  <r>
    <x v="0"/>
    <x v="36"/>
    <x v="11"/>
    <n v="1.3971000000000001E-2"/>
  </r>
  <r>
    <x v="0"/>
    <x v="36"/>
    <x v="12"/>
    <n v="-1.9000000000000001E-5"/>
  </r>
  <r>
    <x v="0"/>
    <x v="36"/>
    <x v="13"/>
    <n v="1.2381E-2"/>
  </r>
  <r>
    <x v="0"/>
    <x v="36"/>
    <x v="14"/>
    <n v="1.4395E-2"/>
  </r>
  <r>
    <x v="0"/>
    <x v="37"/>
    <x v="0"/>
    <n v="2.8452500000000001"/>
  </r>
  <r>
    <x v="1"/>
    <x v="37"/>
    <x v="0"/>
    <n v="2.805453"/>
  </r>
  <r>
    <x v="2"/>
    <x v="37"/>
    <x v="0"/>
    <n v="3.9797000000000082E-2"/>
  </r>
  <r>
    <x v="0"/>
    <x v="37"/>
    <x v="1"/>
    <n v="2.461497"/>
  </r>
  <r>
    <x v="1"/>
    <x v="37"/>
    <x v="1"/>
    <n v="2.4239549999999999"/>
  </r>
  <r>
    <x v="2"/>
    <x v="37"/>
    <x v="1"/>
    <n v="3.7542000000000186E-2"/>
  </r>
  <r>
    <x v="0"/>
    <x v="37"/>
    <x v="2"/>
    <n v="1.516696"/>
  </r>
  <r>
    <x v="1"/>
    <x v="37"/>
    <x v="2"/>
    <n v="1.49136"/>
  </r>
  <r>
    <x v="2"/>
    <x v="37"/>
    <x v="2"/>
    <n v="2.5336000000000025E-2"/>
  </r>
  <r>
    <x v="0"/>
    <x v="37"/>
    <x v="3"/>
    <n v="1.321234"/>
  </r>
  <r>
    <x v="1"/>
    <x v="37"/>
    <x v="3"/>
    <n v="1.321234"/>
  </r>
  <r>
    <x v="2"/>
    <x v="37"/>
    <x v="3"/>
    <n v="0"/>
  </r>
  <r>
    <x v="0"/>
    <x v="37"/>
    <x v="4"/>
    <n v="9.3594999999999998E-2"/>
  </r>
  <r>
    <x v="1"/>
    <x v="37"/>
    <x v="4"/>
    <n v="5.0425999999999999E-2"/>
  </r>
  <r>
    <x v="2"/>
    <x v="37"/>
    <x v="4"/>
    <n v="4.3168999999999999E-2"/>
  </r>
  <r>
    <x v="0"/>
    <x v="37"/>
    <x v="5"/>
    <n v="2.136304"/>
  </r>
  <r>
    <x v="1"/>
    <x v="37"/>
    <x v="5"/>
    <n v="2.0977009999999998"/>
  </r>
  <r>
    <x v="2"/>
    <x v="37"/>
    <x v="5"/>
    <n v="3.8603000000000165E-2"/>
  </r>
  <r>
    <x v="0"/>
    <x v="37"/>
    <x v="6"/>
    <n v="0.44785999999999998"/>
  </r>
  <r>
    <x v="1"/>
    <x v="37"/>
    <x v="6"/>
    <n v="0.38723600000000002"/>
  </r>
  <r>
    <x v="2"/>
    <x v="37"/>
    <x v="6"/>
    <n v="6.0623999999999956E-2"/>
  </r>
  <r>
    <x v="0"/>
    <x v="37"/>
    <x v="7"/>
    <n v="0.49477900000000002"/>
  </r>
  <r>
    <x v="1"/>
    <x v="37"/>
    <x v="7"/>
    <n v="0.48023199999999999"/>
  </r>
  <r>
    <x v="2"/>
    <x v="37"/>
    <x v="7"/>
    <n v="1.4547000000000032E-2"/>
  </r>
  <r>
    <x v="0"/>
    <x v="37"/>
    <x v="8"/>
    <n v="0.20350399999999999"/>
  </r>
  <r>
    <x v="1"/>
    <x v="37"/>
    <x v="8"/>
    <n v="6.5775E-2"/>
  </r>
  <r>
    <x v="2"/>
    <x v="37"/>
    <x v="8"/>
    <n v="0.13772899999999999"/>
  </r>
  <r>
    <x v="0"/>
    <x v="37"/>
    <x v="9"/>
    <n v="0.97408600000000001"/>
  </r>
  <r>
    <x v="1"/>
    <x v="37"/>
    <x v="9"/>
    <n v="0.87169200000000002"/>
  </r>
  <r>
    <x v="2"/>
    <x v="37"/>
    <x v="9"/>
    <n v="0.10239399999999999"/>
  </r>
  <r>
    <x v="0"/>
    <x v="37"/>
    <x v="10"/>
    <n v="2.9184000000000002E-2"/>
  </r>
  <r>
    <x v="0"/>
    <x v="37"/>
    <x v="11"/>
    <n v="3.5929000000000003E-2"/>
  </r>
  <r>
    <x v="0"/>
    <x v="37"/>
    <x v="12"/>
    <n v="3.0293E-2"/>
  </r>
  <r>
    <x v="0"/>
    <x v="37"/>
    <x v="13"/>
    <n v="8.5968000000000003E-2"/>
  </r>
  <r>
    <x v="0"/>
    <x v="37"/>
    <x v="14"/>
    <n v="7.1640999999999996E-2"/>
  </r>
  <r>
    <x v="0"/>
    <x v="38"/>
    <x v="0"/>
    <n v="0.52392300000000003"/>
  </r>
  <r>
    <x v="1"/>
    <x v="38"/>
    <x v="0"/>
    <n v="0.52392300000000003"/>
  </r>
  <r>
    <x v="2"/>
    <x v="38"/>
    <x v="0"/>
    <n v="0"/>
  </r>
  <r>
    <x v="0"/>
    <x v="38"/>
    <x v="1"/>
    <n v="0.65290899999999996"/>
  </r>
  <r>
    <x v="1"/>
    <x v="38"/>
    <x v="1"/>
    <n v="0.65290899999999996"/>
  </r>
  <r>
    <x v="2"/>
    <x v="38"/>
    <x v="1"/>
    <n v="0"/>
  </r>
  <r>
    <x v="0"/>
    <x v="38"/>
    <x v="3"/>
    <n v="1.840722"/>
  </r>
  <r>
    <x v="1"/>
    <x v="38"/>
    <x v="3"/>
    <n v="1.840722"/>
  </r>
  <r>
    <x v="2"/>
    <x v="38"/>
    <x v="3"/>
    <n v="0"/>
  </r>
  <r>
    <x v="0"/>
    <x v="38"/>
    <x v="4"/>
    <n v="1.1361810000000001"/>
  </r>
  <r>
    <x v="1"/>
    <x v="38"/>
    <x v="4"/>
    <n v="1.1361810000000001"/>
  </r>
  <r>
    <x v="2"/>
    <x v="38"/>
    <x v="4"/>
    <n v="0"/>
  </r>
  <r>
    <x v="0"/>
    <x v="38"/>
    <x v="5"/>
    <n v="2.0625849999999999"/>
  </r>
  <r>
    <x v="1"/>
    <x v="38"/>
    <x v="5"/>
    <n v="2.0625849999999999"/>
  </r>
  <r>
    <x v="2"/>
    <x v="38"/>
    <x v="5"/>
    <n v="0"/>
  </r>
  <r>
    <x v="0"/>
    <x v="38"/>
    <x v="6"/>
    <n v="1.3962300000000001"/>
  </r>
  <r>
    <x v="1"/>
    <x v="38"/>
    <x v="6"/>
    <n v="1.3902620000000001"/>
  </r>
  <r>
    <x v="2"/>
    <x v="38"/>
    <x v="6"/>
    <n v="5.9679999999999733E-3"/>
  </r>
  <r>
    <x v="0"/>
    <x v="38"/>
    <x v="7"/>
    <n v="0.45355899999999999"/>
  </r>
  <r>
    <x v="1"/>
    <x v="38"/>
    <x v="7"/>
    <n v="0.448405"/>
  </r>
  <r>
    <x v="2"/>
    <x v="38"/>
    <x v="7"/>
    <n v="5.1539999999999919E-3"/>
  </r>
  <r>
    <x v="0"/>
    <x v="38"/>
    <x v="8"/>
    <n v="1.242235"/>
  </r>
  <r>
    <x v="1"/>
    <x v="38"/>
    <x v="8"/>
    <n v="1.242235"/>
  </r>
  <r>
    <x v="2"/>
    <x v="38"/>
    <x v="8"/>
    <n v="0"/>
  </r>
  <r>
    <x v="0"/>
    <x v="38"/>
    <x v="9"/>
    <n v="3.7513100000000001"/>
  </r>
  <r>
    <x v="1"/>
    <x v="38"/>
    <x v="9"/>
    <n v="3.7513100000000001"/>
  </r>
  <r>
    <x v="2"/>
    <x v="38"/>
    <x v="9"/>
    <n v="0"/>
  </r>
  <r>
    <x v="0"/>
    <x v="38"/>
    <x v="10"/>
    <n v="3.4225669999999999"/>
  </r>
  <r>
    <x v="1"/>
    <x v="38"/>
    <x v="10"/>
    <n v="3.420922"/>
  </r>
  <r>
    <x v="2"/>
    <x v="38"/>
    <x v="10"/>
    <n v="1.6449999999998965E-3"/>
  </r>
  <r>
    <x v="0"/>
    <x v="38"/>
    <x v="11"/>
    <n v="3.5697649999999999"/>
  </r>
  <r>
    <x v="1"/>
    <x v="38"/>
    <x v="11"/>
    <n v="3.5697649999999999"/>
  </r>
  <r>
    <x v="2"/>
    <x v="38"/>
    <x v="11"/>
    <n v="0"/>
  </r>
  <r>
    <x v="0"/>
    <x v="38"/>
    <x v="12"/>
    <n v="1.0128630000000001"/>
  </r>
  <r>
    <x v="1"/>
    <x v="38"/>
    <x v="12"/>
    <n v="1.000119"/>
  </r>
  <r>
    <x v="2"/>
    <x v="38"/>
    <x v="12"/>
    <n v="1.2744000000000089E-2"/>
  </r>
  <r>
    <x v="0"/>
    <x v="38"/>
    <x v="13"/>
    <n v="1.416855"/>
  </r>
  <r>
    <x v="1"/>
    <x v="38"/>
    <x v="13"/>
    <n v="1.40493"/>
  </r>
  <r>
    <x v="2"/>
    <x v="38"/>
    <x v="13"/>
    <n v="1.1924999999999963E-2"/>
  </r>
  <r>
    <x v="0"/>
    <x v="38"/>
    <x v="14"/>
    <n v="1.084201"/>
  </r>
  <r>
    <x v="1"/>
    <x v="38"/>
    <x v="14"/>
    <n v="1.0739909999999999"/>
  </r>
  <r>
    <x v="2"/>
    <x v="38"/>
    <x v="14"/>
    <n v="1.0210000000000052E-2"/>
  </r>
  <r>
    <x v="0"/>
    <x v="39"/>
    <x v="7"/>
    <n v="5.7450000000000001E-3"/>
  </r>
  <r>
    <x v="0"/>
    <x v="39"/>
    <x v="8"/>
    <n v="2.4450000000000001E-3"/>
  </r>
  <r>
    <x v="0"/>
    <x v="39"/>
    <x v="11"/>
    <n v="8.0070000000000002E-3"/>
  </r>
  <r>
    <x v="0"/>
    <x v="39"/>
    <x v="12"/>
    <n v="6.4460000000000003E-3"/>
  </r>
  <r>
    <x v="0"/>
    <x v="39"/>
    <x v="13"/>
    <n v="1.9317999999999998E-2"/>
  </r>
  <r>
    <x v="0"/>
    <x v="39"/>
    <x v="14"/>
    <n v="2.1305000000000001E-2"/>
  </r>
  <r>
    <x v="0"/>
    <x v="40"/>
    <x v="0"/>
    <n v="4.9119469999999996"/>
  </r>
  <r>
    <x v="1"/>
    <x v="40"/>
    <x v="0"/>
    <n v="3.0738650000000001"/>
  </r>
  <r>
    <x v="2"/>
    <x v="40"/>
    <x v="0"/>
    <n v="1.8380819999999995"/>
  </r>
  <r>
    <x v="0"/>
    <x v="40"/>
    <x v="1"/>
    <n v="1.8347260000000001"/>
  </r>
  <r>
    <x v="1"/>
    <x v="40"/>
    <x v="1"/>
    <n v="6.9416000000000005E-2"/>
  </r>
  <r>
    <x v="2"/>
    <x v="40"/>
    <x v="1"/>
    <n v="1.7653100000000002"/>
  </r>
  <r>
    <x v="0"/>
    <x v="40"/>
    <x v="2"/>
    <n v="0.95256799999999997"/>
  </r>
  <r>
    <x v="1"/>
    <x v="40"/>
    <x v="2"/>
    <n v="0.226239"/>
  </r>
  <r>
    <x v="2"/>
    <x v="40"/>
    <x v="2"/>
    <n v="0.726329"/>
  </r>
  <r>
    <x v="0"/>
    <x v="40"/>
    <x v="3"/>
    <n v="3.6693929999999999"/>
  </r>
  <r>
    <x v="1"/>
    <x v="40"/>
    <x v="3"/>
    <n v="3.3286210000000001"/>
  </r>
  <r>
    <x v="2"/>
    <x v="40"/>
    <x v="3"/>
    <n v="0.34077199999999985"/>
  </r>
  <r>
    <x v="0"/>
    <x v="40"/>
    <x v="4"/>
    <n v="2.375715"/>
  </r>
  <r>
    <x v="1"/>
    <x v="40"/>
    <x v="4"/>
    <n v="2.375715"/>
  </r>
  <r>
    <x v="2"/>
    <x v="40"/>
    <x v="4"/>
    <n v="0"/>
  </r>
  <r>
    <x v="0"/>
    <x v="40"/>
    <x v="5"/>
    <n v="2.3827660000000002"/>
  </r>
  <r>
    <x v="1"/>
    <x v="40"/>
    <x v="5"/>
    <n v="2.3827660000000002"/>
  </r>
  <r>
    <x v="2"/>
    <x v="40"/>
    <x v="5"/>
    <n v="0"/>
  </r>
  <r>
    <x v="0"/>
    <x v="40"/>
    <x v="6"/>
    <n v="2.1036250000000001"/>
  </r>
  <r>
    <x v="1"/>
    <x v="40"/>
    <x v="6"/>
    <n v="2.1036250000000001"/>
  </r>
  <r>
    <x v="2"/>
    <x v="40"/>
    <x v="6"/>
    <n v="0"/>
  </r>
  <r>
    <x v="0"/>
    <x v="40"/>
    <x v="7"/>
    <n v="5.3706680000000002"/>
  </r>
  <r>
    <x v="1"/>
    <x v="40"/>
    <x v="7"/>
    <n v="5.3706680000000002"/>
  </r>
  <r>
    <x v="2"/>
    <x v="40"/>
    <x v="7"/>
    <n v="0"/>
  </r>
  <r>
    <x v="0"/>
    <x v="40"/>
    <x v="8"/>
    <n v="0.70030999999999999"/>
  </r>
  <r>
    <x v="1"/>
    <x v="40"/>
    <x v="8"/>
    <n v="0.70030999999999999"/>
  </r>
  <r>
    <x v="2"/>
    <x v="40"/>
    <x v="8"/>
    <n v="0"/>
  </r>
  <r>
    <x v="0"/>
    <x v="40"/>
    <x v="9"/>
    <n v="2.112711"/>
  </r>
  <r>
    <x v="1"/>
    <x v="40"/>
    <x v="9"/>
    <n v="2.098579"/>
  </r>
  <r>
    <x v="2"/>
    <x v="40"/>
    <x v="9"/>
    <n v="1.4132000000000033E-2"/>
  </r>
  <r>
    <x v="0"/>
    <x v="40"/>
    <x v="10"/>
    <n v="1.175956"/>
  </r>
  <r>
    <x v="1"/>
    <x v="40"/>
    <x v="10"/>
    <n v="1.1481520000000001"/>
  </r>
  <r>
    <x v="2"/>
    <x v="40"/>
    <x v="10"/>
    <n v="2.780399999999994E-2"/>
  </r>
  <r>
    <x v="0"/>
    <x v="40"/>
    <x v="11"/>
    <n v="2.1205590000000001"/>
  </r>
  <r>
    <x v="1"/>
    <x v="40"/>
    <x v="11"/>
    <n v="2.1090270000000002"/>
  </r>
  <r>
    <x v="2"/>
    <x v="40"/>
    <x v="11"/>
    <n v="1.1531999999999876E-2"/>
  </r>
  <r>
    <x v="0"/>
    <x v="40"/>
    <x v="12"/>
    <n v="1.378692"/>
  </r>
  <r>
    <x v="1"/>
    <x v="40"/>
    <x v="12"/>
    <n v="1.386728"/>
  </r>
  <r>
    <x v="2"/>
    <x v="40"/>
    <x v="12"/>
    <n v="-8.0359999999999321E-3"/>
  </r>
  <r>
    <x v="0"/>
    <x v="40"/>
    <x v="13"/>
    <n v="1.07054"/>
  </r>
  <r>
    <x v="1"/>
    <x v="40"/>
    <x v="13"/>
    <n v="1.0672079999999999"/>
  </r>
  <r>
    <x v="2"/>
    <x v="40"/>
    <x v="13"/>
    <n v="3.3320000000001126E-3"/>
  </r>
  <r>
    <x v="0"/>
    <x v="40"/>
    <x v="14"/>
    <n v="1.6061749999999999"/>
  </r>
  <r>
    <x v="1"/>
    <x v="40"/>
    <x v="14"/>
    <n v="1.5833999999999999"/>
  </r>
  <r>
    <x v="2"/>
    <x v="40"/>
    <x v="14"/>
    <n v="2.277499999999999E-2"/>
  </r>
  <r>
    <x v="0"/>
    <x v="41"/>
    <x v="0"/>
    <n v="0.64850699999999994"/>
  </r>
  <r>
    <x v="1"/>
    <x v="41"/>
    <x v="0"/>
    <n v="0.64850699999999994"/>
  </r>
  <r>
    <x v="2"/>
    <x v="41"/>
    <x v="0"/>
    <n v="0"/>
  </r>
  <r>
    <x v="0"/>
    <x v="41"/>
    <x v="2"/>
    <n v="1.912614"/>
  </r>
  <r>
    <x v="1"/>
    <x v="41"/>
    <x v="2"/>
    <n v="1.912614"/>
  </r>
  <r>
    <x v="2"/>
    <x v="41"/>
    <x v="2"/>
    <n v="0"/>
  </r>
  <r>
    <x v="0"/>
    <x v="41"/>
    <x v="3"/>
    <n v="0.99037500000000001"/>
  </r>
  <r>
    <x v="1"/>
    <x v="41"/>
    <x v="3"/>
    <n v="0.99037500000000001"/>
  </r>
  <r>
    <x v="2"/>
    <x v="41"/>
    <x v="3"/>
    <n v="0"/>
  </r>
  <r>
    <x v="0"/>
    <x v="41"/>
    <x v="4"/>
    <n v="1.003401"/>
  </r>
  <r>
    <x v="1"/>
    <x v="41"/>
    <x v="4"/>
    <n v="1.003401"/>
  </r>
  <r>
    <x v="2"/>
    <x v="41"/>
    <x v="4"/>
    <n v="0"/>
  </r>
  <r>
    <x v="0"/>
    <x v="41"/>
    <x v="5"/>
    <n v="2.4653930000000002"/>
  </r>
  <r>
    <x v="1"/>
    <x v="41"/>
    <x v="5"/>
    <n v="2.4653930000000002"/>
  </r>
  <r>
    <x v="2"/>
    <x v="41"/>
    <x v="5"/>
    <n v="0"/>
  </r>
  <r>
    <x v="0"/>
    <x v="41"/>
    <x v="7"/>
    <n v="0.64292000000000005"/>
  </r>
  <r>
    <x v="1"/>
    <x v="41"/>
    <x v="7"/>
    <n v="0.529053"/>
  </r>
  <r>
    <x v="2"/>
    <x v="41"/>
    <x v="7"/>
    <n v="0.11386700000000005"/>
  </r>
  <r>
    <x v="0"/>
    <x v="41"/>
    <x v="8"/>
    <n v="0.21148400000000001"/>
  </r>
  <r>
    <x v="0"/>
    <x v="41"/>
    <x v="9"/>
    <n v="11.115587"/>
  </r>
  <r>
    <x v="1"/>
    <x v="41"/>
    <x v="9"/>
    <n v="11.104654999999999"/>
  </r>
  <r>
    <x v="2"/>
    <x v="41"/>
    <x v="9"/>
    <n v="1.0932000000000386E-2"/>
  </r>
  <r>
    <x v="0"/>
    <x v="41"/>
    <x v="10"/>
    <n v="4.6926600000000001"/>
  </r>
  <r>
    <x v="1"/>
    <x v="41"/>
    <x v="10"/>
    <n v="4.6786130000000004"/>
  </r>
  <r>
    <x v="2"/>
    <x v="41"/>
    <x v="10"/>
    <n v="1.4046999999999699E-2"/>
  </r>
  <r>
    <x v="0"/>
    <x v="41"/>
    <x v="11"/>
    <n v="6.078328"/>
  </r>
  <r>
    <x v="1"/>
    <x v="41"/>
    <x v="11"/>
    <n v="6.0062600000000002"/>
  </r>
  <r>
    <x v="2"/>
    <x v="41"/>
    <x v="11"/>
    <n v="7.2067999999999799E-2"/>
  </r>
  <r>
    <x v="0"/>
    <x v="41"/>
    <x v="12"/>
    <n v="0.14476600000000001"/>
  </r>
  <r>
    <x v="0"/>
    <x v="41"/>
    <x v="13"/>
    <n v="2.1002E-2"/>
  </r>
  <r>
    <x v="0"/>
    <x v="41"/>
    <x v="14"/>
    <n v="3.7580000000000002E-2"/>
  </r>
  <r>
    <x v="0"/>
    <x v="42"/>
    <x v="0"/>
    <n v="6.1937139999999999"/>
  </r>
  <r>
    <x v="1"/>
    <x v="42"/>
    <x v="0"/>
    <n v="5.6347860000000001"/>
  </r>
  <r>
    <x v="2"/>
    <x v="42"/>
    <x v="0"/>
    <n v="0.55892799999999987"/>
  </r>
  <r>
    <x v="0"/>
    <x v="42"/>
    <x v="1"/>
    <n v="10.580183"/>
  </r>
  <r>
    <x v="1"/>
    <x v="42"/>
    <x v="1"/>
    <n v="10.449809"/>
  </r>
  <r>
    <x v="2"/>
    <x v="42"/>
    <x v="1"/>
    <n v="0.13037399999999977"/>
  </r>
  <r>
    <x v="0"/>
    <x v="42"/>
    <x v="2"/>
    <n v="5.8809019999999999"/>
  </r>
  <r>
    <x v="3"/>
    <x v="42"/>
    <x v="2"/>
    <n v="1.054624"/>
  </r>
  <r>
    <x v="1"/>
    <x v="42"/>
    <x v="2"/>
    <n v="4.703989"/>
  </r>
  <r>
    <x v="2"/>
    <x v="42"/>
    <x v="2"/>
    <n v="0.12228899999999943"/>
  </r>
  <r>
    <x v="0"/>
    <x v="42"/>
    <x v="3"/>
    <n v="19.78021"/>
  </r>
  <r>
    <x v="3"/>
    <x v="42"/>
    <x v="3"/>
    <n v="6.1682350000000001"/>
  </r>
  <r>
    <x v="1"/>
    <x v="42"/>
    <x v="3"/>
    <n v="13.611974999999999"/>
  </r>
  <r>
    <x v="2"/>
    <x v="42"/>
    <x v="3"/>
    <n v="0"/>
  </r>
  <r>
    <x v="0"/>
    <x v="42"/>
    <x v="4"/>
    <n v="16.330220000000001"/>
  </r>
  <r>
    <x v="3"/>
    <x v="42"/>
    <x v="4"/>
    <n v="5.612921"/>
  </r>
  <r>
    <x v="1"/>
    <x v="42"/>
    <x v="4"/>
    <n v="10.124667000000001"/>
  </r>
  <r>
    <x v="2"/>
    <x v="42"/>
    <x v="4"/>
    <n v="0.59263200000000005"/>
  </r>
  <r>
    <x v="0"/>
    <x v="42"/>
    <x v="5"/>
    <n v="32.682001999999997"/>
  </r>
  <r>
    <x v="3"/>
    <x v="42"/>
    <x v="5"/>
    <n v="8.6102670000000003"/>
  </r>
  <r>
    <x v="1"/>
    <x v="42"/>
    <x v="5"/>
    <n v="22.660546"/>
  </r>
  <r>
    <x v="2"/>
    <x v="42"/>
    <x v="5"/>
    <n v="1.4111889999999967"/>
  </r>
  <r>
    <x v="0"/>
    <x v="42"/>
    <x v="6"/>
    <n v="42.478293999999998"/>
  </r>
  <r>
    <x v="3"/>
    <x v="42"/>
    <x v="6"/>
    <n v="15.123620000000001"/>
  </r>
  <r>
    <x v="1"/>
    <x v="42"/>
    <x v="6"/>
    <n v="26.388186000000001"/>
  </r>
  <r>
    <x v="2"/>
    <x v="42"/>
    <x v="6"/>
    <n v="0.96648799999999824"/>
  </r>
  <r>
    <x v="0"/>
    <x v="42"/>
    <x v="7"/>
    <n v="22.076820000000001"/>
  </r>
  <r>
    <x v="3"/>
    <x v="42"/>
    <x v="7"/>
    <n v="13.561271"/>
  </r>
  <r>
    <x v="1"/>
    <x v="42"/>
    <x v="7"/>
    <n v="8.3168039999999994"/>
  </r>
  <r>
    <x v="2"/>
    <x v="42"/>
    <x v="7"/>
    <n v="0.19874500000000239"/>
  </r>
  <r>
    <x v="0"/>
    <x v="42"/>
    <x v="8"/>
    <n v="33.173470000000002"/>
  </r>
  <r>
    <x v="3"/>
    <x v="42"/>
    <x v="8"/>
    <n v="14.246736"/>
  </r>
  <r>
    <x v="1"/>
    <x v="42"/>
    <x v="8"/>
    <n v="18.750861"/>
  </r>
  <r>
    <x v="2"/>
    <x v="42"/>
    <x v="8"/>
    <n v="0.17587300000000283"/>
  </r>
  <r>
    <x v="0"/>
    <x v="42"/>
    <x v="9"/>
    <n v="35.468502999999998"/>
  </r>
  <r>
    <x v="3"/>
    <x v="42"/>
    <x v="9"/>
    <n v="10.023023999999999"/>
  </r>
  <r>
    <x v="1"/>
    <x v="42"/>
    <x v="9"/>
    <n v="25.254462"/>
  </r>
  <r>
    <x v="2"/>
    <x v="42"/>
    <x v="9"/>
    <n v="0.19101700000000221"/>
  </r>
  <r>
    <x v="0"/>
    <x v="42"/>
    <x v="10"/>
    <n v="41.224735000000003"/>
  </r>
  <r>
    <x v="3"/>
    <x v="42"/>
    <x v="10"/>
    <n v="17.292929999999998"/>
  </r>
  <r>
    <x v="1"/>
    <x v="42"/>
    <x v="10"/>
    <n v="23.790493000000001"/>
  </r>
  <r>
    <x v="2"/>
    <x v="42"/>
    <x v="10"/>
    <n v="0.14131200000000632"/>
  </r>
  <r>
    <x v="0"/>
    <x v="42"/>
    <x v="11"/>
    <n v="32.601464999999997"/>
  </r>
  <r>
    <x v="3"/>
    <x v="42"/>
    <x v="11"/>
    <n v="19.048079999999999"/>
  </r>
  <r>
    <x v="1"/>
    <x v="42"/>
    <x v="11"/>
    <n v="13.465355000000001"/>
  </r>
  <r>
    <x v="2"/>
    <x v="42"/>
    <x v="11"/>
    <n v="8.8029999999996278E-2"/>
  </r>
  <r>
    <x v="0"/>
    <x v="42"/>
    <x v="12"/>
    <n v="28.006506000000002"/>
  </r>
  <r>
    <x v="3"/>
    <x v="42"/>
    <x v="12"/>
    <n v="5.2060069999999996"/>
  </r>
  <r>
    <x v="1"/>
    <x v="42"/>
    <x v="12"/>
    <n v="22.770813"/>
  </r>
  <r>
    <x v="2"/>
    <x v="42"/>
    <x v="12"/>
    <n v="2.9686000000001656E-2"/>
  </r>
  <r>
    <x v="0"/>
    <x v="42"/>
    <x v="13"/>
    <n v="27.42248"/>
  </r>
  <r>
    <x v="3"/>
    <x v="42"/>
    <x v="13"/>
    <n v="11.258086"/>
  </r>
  <r>
    <x v="1"/>
    <x v="42"/>
    <x v="13"/>
    <n v="16.108630000000002"/>
  </r>
  <r>
    <x v="2"/>
    <x v="42"/>
    <x v="13"/>
    <n v="5.5763999999996372E-2"/>
  </r>
  <r>
    <x v="0"/>
    <x v="42"/>
    <x v="14"/>
    <n v="28.319011"/>
  </r>
  <r>
    <x v="3"/>
    <x v="42"/>
    <x v="14"/>
    <n v="12.62663"/>
  </r>
  <r>
    <x v="1"/>
    <x v="42"/>
    <x v="14"/>
    <n v="15.163437999999999"/>
  </r>
  <r>
    <x v="2"/>
    <x v="42"/>
    <x v="14"/>
    <n v="0.52894300000000172"/>
  </r>
  <r>
    <x v="0"/>
    <x v="43"/>
    <x v="3"/>
    <n v="3.1186720000000001"/>
  </r>
  <r>
    <x v="1"/>
    <x v="43"/>
    <x v="3"/>
    <n v="3.1186720000000001"/>
  </r>
  <r>
    <x v="2"/>
    <x v="43"/>
    <x v="3"/>
    <n v="0"/>
  </r>
  <r>
    <x v="0"/>
    <x v="43"/>
    <x v="4"/>
    <n v="1.597332"/>
  </r>
  <r>
    <x v="1"/>
    <x v="43"/>
    <x v="4"/>
    <n v="1.597332"/>
  </r>
  <r>
    <x v="2"/>
    <x v="43"/>
    <x v="4"/>
    <n v="0"/>
  </r>
  <r>
    <x v="0"/>
    <x v="43"/>
    <x v="5"/>
    <n v="1.200162"/>
  </r>
  <r>
    <x v="1"/>
    <x v="43"/>
    <x v="5"/>
    <n v="1.200162"/>
  </r>
  <r>
    <x v="2"/>
    <x v="43"/>
    <x v="5"/>
    <n v="0"/>
  </r>
  <r>
    <x v="0"/>
    <x v="43"/>
    <x v="6"/>
    <n v="2.055132"/>
  </r>
  <r>
    <x v="1"/>
    <x v="43"/>
    <x v="6"/>
    <n v="1.954169"/>
  </r>
  <r>
    <x v="2"/>
    <x v="43"/>
    <x v="6"/>
    <n v="0.10096299999999991"/>
  </r>
  <r>
    <x v="0"/>
    <x v="43"/>
    <x v="7"/>
    <n v="1.038117"/>
  </r>
  <r>
    <x v="1"/>
    <x v="43"/>
    <x v="7"/>
    <n v="1.021585"/>
  </r>
  <r>
    <x v="2"/>
    <x v="43"/>
    <x v="7"/>
    <n v="1.6531999999999991E-2"/>
  </r>
  <r>
    <x v="0"/>
    <x v="43"/>
    <x v="8"/>
    <n v="2.974186"/>
  </r>
  <r>
    <x v="1"/>
    <x v="43"/>
    <x v="8"/>
    <n v="2.6014870000000001"/>
  </r>
  <r>
    <x v="2"/>
    <x v="43"/>
    <x v="8"/>
    <n v="0.37269899999999989"/>
  </r>
  <r>
    <x v="0"/>
    <x v="43"/>
    <x v="9"/>
    <n v="1.223911"/>
  </r>
  <r>
    <x v="1"/>
    <x v="43"/>
    <x v="9"/>
    <n v="0.94596999999999998"/>
  </r>
  <r>
    <x v="2"/>
    <x v="43"/>
    <x v="9"/>
    <n v="0.27794099999999999"/>
  </r>
  <r>
    <x v="0"/>
    <x v="43"/>
    <x v="10"/>
    <n v="0.60006700000000002"/>
  </r>
  <r>
    <x v="1"/>
    <x v="43"/>
    <x v="10"/>
    <n v="0.52756000000000003"/>
  </r>
  <r>
    <x v="2"/>
    <x v="43"/>
    <x v="10"/>
    <n v="7.2506999999999988E-2"/>
  </r>
  <r>
    <x v="0"/>
    <x v="43"/>
    <x v="11"/>
    <n v="0.349856"/>
  </r>
  <r>
    <x v="1"/>
    <x v="43"/>
    <x v="11"/>
    <n v="0.29766399999999998"/>
  </r>
  <r>
    <x v="2"/>
    <x v="43"/>
    <x v="11"/>
    <n v="5.2192000000000016E-2"/>
  </r>
  <r>
    <x v="0"/>
    <x v="43"/>
    <x v="12"/>
    <n v="3.3932999999999998E-2"/>
  </r>
  <r>
    <x v="0"/>
    <x v="43"/>
    <x v="13"/>
    <n v="3.1544999999999997E-2"/>
  </r>
  <r>
    <x v="0"/>
    <x v="43"/>
    <x v="14"/>
    <n v="1.9179999999999999E-2"/>
  </r>
  <r>
    <x v="0"/>
    <x v="44"/>
    <x v="8"/>
    <n v="0.31771100000000002"/>
  </r>
  <r>
    <x v="0"/>
    <x v="44"/>
    <x v="9"/>
    <n v="1.329064"/>
  </r>
  <r>
    <x v="1"/>
    <x v="44"/>
    <x v="9"/>
    <n v="1.32223"/>
  </r>
  <r>
    <x v="2"/>
    <x v="44"/>
    <x v="9"/>
    <n v="6.8340000000000067E-3"/>
  </r>
  <r>
    <x v="0"/>
    <x v="44"/>
    <x v="10"/>
    <n v="0.27493400000000001"/>
  </r>
  <r>
    <x v="1"/>
    <x v="44"/>
    <x v="10"/>
    <n v="0.27493400000000001"/>
  </r>
  <r>
    <x v="2"/>
    <x v="44"/>
    <x v="10"/>
    <n v="0"/>
  </r>
  <r>
    <x v="0"/>
    <x v="44"/>
    <x v="11"/>
    <n v="1.7109939999999999"/>
  </r>
  <r>
    <x v="1"/>
    <x v="44"/>
    <x v="11"/>
    <n v="1.63913"/>
  </r>
  <r>
    <x v="2"/>
    <x v="44"/>
    <x v="11"/>
    <n v="7.1863999999999928E-2"/>
  </r>
  <r>
    <x v="0"/>
    <x v="44"/>
    <x v="12"/>
    <n v="0.50022900000000003"/>
  </r>
  <r>
    <x v="1"/>
    <x v="44"/>
    <x v="12"/>
    <n v="0.56125100000000006"/>
  </r>
  <r>
    <x v="2"/>
    <x v="44"/>
    <x v="12"/>
    <n v="-6.1022000000000021E-2"/>
  </r>
  <r>
    <x v="0"/>
    <x v="44"/>
    <x v="13"/>
    <n v="0.87333899999999998"/>
  </r>
  <r>
    <x v="1"/>
    <x v="44"/>
    <x v="13"/>
    <n v="0.81465100000000001"/>
  </r>
  <r>
    <x v="2"/>
    <x v="44"/>
    <x v="13"/>
    <n v="5.8687999999999962E-2"/>
  </r>
  <r>
    <x v="0"/>
    <x v="44"/>
    <x v="14"/>
    <n v="0.73944100000000001"/>
  </r>
  <r>
    <x v="1"/>
    <x v="44"/>
    <x v="14"/>
    <n v="0.67930599999999997"/>
  </r>
  <r>
    <x v="2"/>
    <x v="44"/>
    <x v="14"/>
    <n v="6.013500000000005E-2"/>
  </r>
  <r>
    <x v="0"/>
    <x v="45"/>
    <x v="0"/>
    <n v="0.79368099999999997"/>
  </r>
  <r>
    <x v="1"/>
    <x v="45"/>
    <x v="0"/>
    <n v="0.79368099999999997"/>
  </r>
  <r>
    <x v="2"/>
    <x v="45"/>
    <x v="0"/>
    <n v="0"/>
  </r>
  <r>
    <x v="0"/>
    <x v="45"/>
    <x v="1"/>
    <n v="1.082241"/>
  </r>
  <r>
    <x v="1"/>
    <x v="45"/>
    <x v="1"/>
    <n v="1.082241"/>
  </r>
  <r>
    <x v="2"/>
    <x v="45"/>
    <x v="1"/>
    <n v="0"/>
  </r>
  <r>
    <x v="0"/>
    <x v="45"/>
    <x v="2"/>
    <n v="0.90998400000000002"/>
  </r>
  <r>
    <x v="1"/>
    <x v="45"/>
    <x v="2"/>
    <n v="0.90998400000000002"/>
  </r>
  <r>
    <x v="2"/>
    <x v="45"/>
    <x v="2"/>
    <n v="0"/>
  </r>
  <r>
    <x v="0"/>
    <x v="45"/>
    <x v="3"/>
    <n v="3.8880150000000002"/>
  </r>
  <r>
    <x v="1"/>
    <x v="45"/>
    <x v="3"/>
    <n v="3.8880150000000002"/>
  </r>
  <r>
    <x v="2"/>
    <x v="45"/>
    <x v="3"/>
    <n v="0"/>
  </r>
  <r>
    <x v="0"/>
    <x v="45"/>
    <x v="4"/>
    <n v="3.1938650000000002"/>
  </r>
  <r>
    <x v="4"/>
    <x v="45"/>
    <x v="4"/>
    <n v="0.718642"/>
  </r>
  <r>
    <x v="1"/>
    <x v="45"/>
    <x v="4"/>
    <n v="2.4752230000000002"/>
  </r>
  <r>
    <x v="2"/>
    <x v="45"/>
    <x v="4"/>
    <n v="0"/>
  </r>
  <r>
    <x v="0"/>
    <x v="45"/>
    <x v="5"/>
    <n v="1.3457920000000001"/>
  </r>
  <r>
    <x v="1"/>
    <x v="45"/>
    <x v="5"/>
    <n v="1.3457920000000001"/>
  </r>
  <r>
    <x v="2"/>
    <x v="45"/>
    <x v="5"/>
    <n v="0"/>
  </r>
  <r>
    <x v="0"/>
    <x v="45"/>
    <x v="6"/>
    <n v="4.2369500000000002"/>
  </r>
  <r>
    <x v="4"/>
    <x v="45"/>
    <x v="6"/>
    <n v="2.464928"/>
  </r>
  <r>
    <x v="1"/>
    <x v="45"/>
    <x v="6"/>
    <n v="1.772022"/>
  </r>
  <r>
    <x v="2"/>
    <x v="45"/>
    <x v="6"/>
    <n v="0"/>
  </r>
  <r>
    <x v="0"/>
    <x v="45"/>
    <x v="7"/>
    <n v="2.752777"/>
  </r>
  <r>
    <x v="4"/>
    <x v="45"/>
    <x v="7"/>
    <n v="1.545782"/>
  </r>
  <r>
    <x v="1"/>
    <x v="45"/>
    <x v="7"/>
    <n v="1.20364"/>
  </r>
  <r>
    <x v="2"/>
    <x v="45"/>
    <x v="7"/>
    <n v="3.3549999999999969E-3"/>
  </r>
  <r>
    <x v="0"/>
    <x v="45"/>
    <x v="8"/>
    <n v="1.401262"/>
  </r>
  <r>
    <x v="4"/>
    <x v="45"/>
    <x v="8"/>
    <n v="1.056379"/>
  </r>
  <r>
    <x v="1"/>
    <x v="45"/>
    <x v="8"/>
    <n v="0.33759400000000001"/>
  </r>
  <r>
    <x v="2"/>
    <x v="45"/>
    <x v="8"/>
    <n v="7.289000000000101E-3"/>
  </r>
  <r>
    <x v="0"/>
    <x v="45"/>
    <x v="9"/>
    <n v="4.021369"/>
  </r>
  <r>
    <x v="4"/>
    <x v="45"/>
    <x v="9"/>
    <n v="6.0913000000000002E-2"/>
  </r>
  <r>
    <x v="1"/>
    <x v="45"/>
    <x v="9"/>
    <n v="3.95391"/>
  </r>
  <r>
    <x v="2"/>
    <x v="45"/>
    <x v="9"/>
    <n v="6.5460000000001628E-3"/>
  </r>
  <r>
    <x v="0"/>
    <x v="45"/>
    <x v="10"/>
    <n v="3.66892"/>
  </r>
  <r>
    <x v="1"/>
    <x v="45"/>
    <x v="10"/>
    <n v="3.6681360000000001"/>
  </r>
  <r>
    <x v="2"/>
    <x v="45"/>
    <x v="10"/>
    <n v="7.8399999999989589E-4"/>
  </r>
  <r>
    <x v="0"/>
    <x v="45"/>
    <x v="11"/>
    <n v="2.287E-3"/>
  </r>
  <r>
    <x v="1"/>
    <x v="45"/>
    <x v="11"/>
    <n v="2.287E-3"/>
  </r>
  <r>
    <x v="2"/>
    <x v="45"/>
    <x v="11"/>
    <n v="0"/>
  </r>
  <r>
    <x v="0"/>
    <x v="45"/>
    <x v="12"/>
    <n v="0.17185900000000001"/>
  </r>
  <r>
    <x v="4"/>
    <x v="45"/>
    <x v="12"/>
    <n v="0.167905"/>
  </r>
  <r>
    <x v="2"/>
    <x v="45"/>
    <x v="12"/>
    <n v="3.9540000000000131E-3"/>
  </r>
  <r>
    <x v="0"/>
    <x v="45"/>
    <x v="13"/>
    <n v="0.168209"/>
  </r>
  <r>
    <x v="4"/>
    <x v="45"/>
    <x v="13"/>
    <n v="0.150397"/>
  </r>
  <r>
    <x v="2"/>
    <x v="45"/>
    <x v="13"/>
    <n v="1.7811999999999995E-2"/>
  </r>
  <r>
    <x v="0"/>
    <x v="45"/>
    <x v="14"/>
    <n v="0.19025500000000001"/>
  </r>
  <r>
    <x v="4"/>
    <x v="45"/>
    <x v="14"/>
    <n v="0.16982"/>
  </r>
  <r>
    <x v="2"/>
    <x v="45"/>
    <x v="14"/>
    <n v="2.0435000000000009E-2"/>
  </r>
  <r>
    <x v="0"/>
    <x v="46"/>
    <x v="0"/>
    <n v="5.8435139999999999"/>
  </r>
  <r>
    <x v="3"/>
    <x v="46"/>
    <x v="0"/>
    <n v="0.394982"/>
  </r>
  <r>
    <x v="1"/>
    <x v="46"/>
    <x v="0"/>
    <n v="5.4485320000000002"/>
  </r>
  <r>
    <x v="2"/>
    <x v="46"/>
    <x v="0"/>
    <n v="0"/>
  </r>
  <r>
    <x v="0"/>
    <x v="46"/>
    <x v="1"/>
    <n v="3.8468059999999999"/>
  </r>
  <r>
    <x v="3"/>
    <x v="46"/>
    <x v="1"/>
    <n v="0.98545799999999995"/>
  </r>
  <r>
    <x v="1"/>
    <x v="46"/>
    <x v="1"/>
    <n v="2.861348"/>
  </r>
  <r>
    <x v="2"/>
    <x v="46"/>
    <x v="1"/>
    <n v="0"/>
  </r>
  <r>
    <x v="0"/>
    <x v="46"/>
    <x v="2"/>
    <n v="7.8116269999999997"/>
  </r>
  <r>
    <x v="3"/>
    <x v="46"/>
    <x v="2"/>
    <n v="1.568486"/>
  </r>
  <r>
    <x v="1"/>
    <x v="46"/>
    <x v="2"/>
    <n v="6.2431409999999996"/>
  </r>
  <r>
    <x v="2"/>
    <x v="46"/>
    <x v="2"/>
    <n v="0"/>
  </r>
  <r>
    <x v="0"/>
    <x v="46"/>
    <x v="3"/>
    <n v="3.8036819999999998"/>
  </r>
  <r>
    <x v="3"/>
    <x v="46"/>
    <x v="3"/>
    <n v="1.2137169999999999"/>
  </r>
  <r>
    <x v="1"/>
    <x v="46"/>
    <x v="3"/>
    <n v="2.5899649999999999"/>
  </r>
  <r>
    <x v="2"/>
    <x v="46"/>
    <x v="3"/>
    <n v="0"/>
  </r>
  <r>
    <x v="0"/>
    <x v="46"/>
    <x v="4"/>
    <n v="10.727365000000001"/>
  </r>
  <r>
    <x v="3"/>
    <x v="46"/>
    <x v="4"/>
    <n v="0.38242100000000001"/>
  </r>
  <r>
    <x v="1"/>
    <x v="46"/>
    <x v="4"/>
    <n v="10.344944"/>
  </r>
  <r>
    <x v="2"/>
    <x v="46"/>
    <x v="4"/>
    <n v="0"/>
  </r>
  <r>
    <x v="0"/>
    <x v="46"/>
    <x v="5"/>
    <n v="3.9903339999999998"/>
  </r>
  <r>
    <x v="3"/>
    <x v="46"/>
    <x v="5"/>
    <n v="0.78955799999999998"/>
  </r>
  <r>
    <x v="1"/>
    <x v="46"/>
    <x v="5"/>
    <n v="3.2007759999999998"/>
  </r>
  <r>
    <x v="2"/>
    <x v="46"/>
    <x v="5"/>
    <n v="0"/>
  </r>
  <r>
    <x v="0"/>
    <x v="46"/>
    <x v="6"/>
    <n v="3.6431960000000001"/>
  </r>
  <r>
    <x v="3"/>
    <x v="46"/>
    <x v="6"/>
    <n v="0.71928700000000001"/>
  </r>
  <r>
    <x v="1"/>
    <x v="46"/>
    <x v="6"/>
    <n v="2.9239090000000001"/>
  </r>
  <r>
    <x v="2"/>
    <x v="46"/>
    <x v="6"/>
    <n v="0"/>
  </r>
  <r>
    <x v="0"/>
    <x v="46"/>
    <x v="7"/>
    <n v="5.9115970000000004"/>
  </r>
  <r>
    <x v="3"/>
    <x v="46"/>
    <x v="7"/>
    <n v="0.908273"/>
  </r>
  <r>
    <x v="1"/>
    <x v="46"/>
    <x v="7"/>
    <n v="4.999053"/>
  </r>
  <r>
    <x v="2"/>
    <x v="46"/>
    <x v="7"/>
    <n v="4.2710000000001358E-3"/>
  </r>
  <r>
    <x v="0"/>
    <x v="46"/>
    <x v="8"/>
    <n v="3.112031"/>
  </r>
  <r>
    <x v="3"/>
    <x v="46"/>
    <x v="8"/>
    <n v="1.3047120000000001"/>
  </r>
  <r>
    <x v="1"/>
    <x v="46"/>
    <x v="8"/>
    <n v="1.794273"/>
  </r>
  <r>
    <x v="2"/>
    <x v="46"/>
    <x v="8"/>
    <n v="1.3046000000000113E-2"/>
  </r>
  <r>
    <x v="0"/>
    <x v="46"/>
    <x v="9"/>
    <n v="4.565747"/>
  </r>
  <r>
    <x v="3"/>
    <x v="46"/>
    <x v="9"/>
    <n v="0.32424399999999998"/>
  </r>
  <r>
    <x v="1"/>
    <x v="46"/>
    <x v="9"/>
    <n v="4.2415029999999998"/>
  </r>
  <r>
    <x v="2"/>
    <x v="46"/>
    <x v="9"/>
    <n v="0"/>
  </r>
  <r>
    <x v="0"/>
    <x v="46"/>
    <x v="10"/>
    <n v="5.4182170000000003"/>
  </r>
  <r>
    <x v="1"/>
    <x v="46"/>
    <x v="10"/>
    <n v="5.4136670000000002"/>
  </r>
  <r>
    <x v="2"/>
    <x v="46"/>
    <x v="10"/>
    <n v="4.550000000000054E-3"/>
  </r>
  <r>
    <x v="0"/>
    <x v="46"/>
    <x v="11"/>
    <n v="2.5204399999999998"/>
  </r>
  <r>
    <x v="3"/>
    <x v="46"/>
    <x v="11"/>
    <n v="9.1160000000000008E-3"/>
  </r>
  <r>
    <x v="1"/>
    <x v="46"/>
    <x v="11"/>
    <n v="2.5086369999999998"/>
  </r>
  <r>
    <x v="2"/>
    <x v="46"/>
    <x v="11"/>
    <n v="2.6869999999998839E-3"/>
  </r>
  <r>
    <x v="0"/>
    <x v="46"/>
    <x v="12"/>
    <n v="5.4414639999999999"/>
  </r>
  <r>
    <x v="3"/>
    <x v="46"/>
    <x v="12"/>
    <n v="1.2390000000000001E-3"/>
  </r>
  <r>
    <x v="1"/>
    <x v="46"/>
    <x v="12"/>
    <n v="5.4402249999999999"/>
  </r>
  <r>
    <x v="2"/>
    <x v="46"/>
    <x v="12"/>
    <n v="0"/>
  </r>
  <r>
    <x v="0"/>
    <x v="46"/>
    <x v="13"/>
    <n v="1.6430610000000001"/>
  </r>
  <r>
    <x v="1"/>
    <x v="46"/>
    <x v="13"/>
    <n v="1.6341000000000001"/>
  </r>
  <r>
    <x v="2"/>
    <x v="46"/>
    <x v="13"/>
    <n v="8.9609999999999967E-3"/>
  </r>
  <r>
    <x v="0"/>
    <x v="46"/>
    <x v="14"/>
    <n v="7.1997650000000002"/>
  </r>
  <r>
    <x v="1"/>
    <x v="46"/>
    <x v="14"/>
    <n v="7.1937949999999997"/>
  </r>
  <r>
    <x v="2"/>
    <x v="46"/>
    <x v="14"/>
    <n v="5.9700000000004749E-3"/>
  </r>
  <r>
    <x v="0"/>
    <x v="47"/>
    <x v="0"/>
    <n v="9.2543430000000004"/>
  </r>
  <r>
    <x v="1"/>
    <x v="47"/>
    <x v="0"/>
    <n v="8.6627170000000007"/>
  </r>
  <r>
    <x v="2"/>
    <x v="47"/>
    <x v="0"/>
    <n v="0.59162599999999976"/>
  </r>
  <r>
    <x v="0"/>
    <x v="47"/>
    <x v="1"/>
    <n v="10.342828000000001"/>
  </r>
  <r>
    <x v="1"/>
    <x v="47"/>
    <x v="1"/>
    <n v="9.3873619999999995"/>
  </r>
  <r>
    <x v="2"/>
    <x v="47"/>
    <x v="1"/>
    <n v="0.95546600000000126"/>
  </r>
  <r>
    <x v="0"/>
    <x v="47"/>
    <x v="2"/>
    <n v="2.7714210000000001"/>
  </r>
  <r>
    <x v="3"/>
    <x v="47"/>
    <x v="2"/>
    <n v="0.89038499999999998"/>
  </r>
  <r>
    <x v="1"/>
    <x v="47"/>
    <x v="2"/>
    <n v="1.8153170000000001"/>
  </r>
  <r>
    <x v="2"/>
    <x v="47"/>
    <x v="2"/>
    <n v="6.5719000000000083E-2"/>
  </r>
  <r>
    <x v="0"/>
    <x v="47"/>
    <x v="3"/>
    <n v="7.0884159999999996"/>
  </r>
  <r>
    <x v="3"/>
    <x v="47"/>
    <x v="3"/>
    <n v="0.62995900000000005"/>
  </r>
  <r>
    <x v="1"/>
    <x v="47"/>
    <x v="3"/>
    <n v="6.4584570000000001"/>
  </r>
  <r>
    <x v="2"/>
    <x v="47"/>
    <x v="3"/>
    <n v="-8.8817841970012523E-16"/>
  </r>
  <r>
    <x v="0"/>
    <x v="47"/>
    <x v="4"/>
    <n v="1.9678059999999999"/>
  </r>
  <r>
    <x v="3"/>
    <x v="47"/>
    <x v="4"/>
    <n v="1.1748540000000001"/>
  </r>
  <r>
    <x v="1"/>
    <x v="47"/>
    <x v="4"/>
    <n v="0.79295199999999999"/>
  </r>
  <r>
    <x v="2"/>
    <x v="47"/>
    <x v="4"/>
    <n v="0"/>
  </r>
  <r>
    <x v="0"/>
    <x v="47"/>
    <x v="5"/>
    <n v="17.521408999999998"/>
  </r>
  <r>
    <x v="1"/>
    <x v="47"/>
    <x v="5"/>
    <n v="17.51183"/>
  </r>
  <r>
    <x v="2"/>
    <x v="47"/>
    <x v="5"/>
    <n v="9.5789999999986719E-3"/>
  </r>
  <r>
    <x v="0"/>
    <x v="47"/>
    <x v="6"/>
    <n v="10.598478999999999"/>
  </r>
  <r>
    <x v="3"/>
    <x v="47"/>
    <x v="6"/>
    <n v="2.2785549999999999"/>
  </r>
  <r>
    <x v="1"/>
    <x v="47"/>
    <x v="6"/>
    <n v="8.3199240000000003"/>
  </r>
  <r>
    <x v="2"/>
    <x v="47"/>
    <x v="6"/>
    <n v="-1.7763568394002505E-15"/>
  </r>
  <r>
    <x v="0"/>
    <x v="47"/>
    <x v="7"/>
    <n v="3.3781310000000002"/>
  </r>
  <r>
    <x v="3"/>
    <x v="47"/>
    <x v="7"/>
    <n v="4.6524000000000003E-2"/>
  </r>
  <r>
    <x v="1"/>
    <x v="47"/>
    <x v="7"/>
    <n v="3.30097"/>
  </r>
  <r>
    <x v="2"/>
    <x v="47"/>
    <x v="7"/>
    <n v="3.0637000000000469E-2"/>
  </r>
  <r>
    <x v="0"/>
    <x v="47"/>
    <x v="8"/>
    <n v="6.4108099999999997"/>
  </r>
  <r>
    <x v="3"/>
    <x v="47"/>
    <x v="8"/>
    <n v="0.97744500000000001"/>
  </r>
  <r>
    <x v="1"/>
    <x v="47"/>
    <x v="8"/>
    <n v="5.3739869999999996"/>
  </r>
  <r>
    <x v="2"/>
    <x v="47"/>
    <x v="8"/>
    <n v="5.9377999999999709E-2"/>
  </r>
  <r>
    <x v="0"/>
    <x v="47"/>
    <x v="9"/>
    <n v="6.3060980000000004"/>
  </r>
  <r>
    <x v="1"/>
    <x v="47"/>
    <x v="9"/>
    <n v="6.3002099999999999"/>
  </r>
  <r>
    <x v="2"/>
    <x v="47"/>
    <x v="9"/>
    <n v="5.8880000000005595E-3"/>
  </r>
  <r>
    <x v="0"/>
    <x v="47"/>
    <x v="10"/>
    <n v="12.312454000000001"/>
  </r>
  <r>
    <x v="3"/>
    <x v="47"/>
    <x v="10"/>
    <n v="9.5999999999999992E-3"/>
  </r>
  <r>
    <x v="1"/>
    <x v="47"/>
    <x v="10"/>
    <n v="12.301907999999999"/>
  </r>
  <r>
    <x v="2"/>
    <x v="47"/>
    <x v="10"/>
    <n v="9.4600000000077955E-4"/>
  </r>
  <r>
    <x v="0"/>
    <x v="47"/>
    <x v="11"/>
    <n v="1.2762709999999999"/>
  </r>
  <r>
    <x v="1"/>
    <x v="47"/>
    <x v="11"/>
    <n v="1.2762709999999999"/>
  </r>
  <r>
    <x v="2"/>
    <x v="47"/>
    <x v="11"/>
    <n v="0"/>
  </r>
  <r>
    <x v="0"/>
    <x v="47"/>
    <x v="12"/>
    <n v="6.2700000000000004E-3"/>
  </r>
  <r>
    <x v="0"/>
    <x v="47"/>
    <x v="13"/>
    <n v="5.3911000000000001E-2"/>
  </r>
  <r>
    <x v="0"/>
    <x v="47"/>
    <x v="14"/>
    <n v="2.5995000000000001E-2"/>
  </r>
  <r>
    <x v="0"/>
    <x v="48"/>
    <x v="0"/>
    <n v="0.13602900000000001"/>
  </r>
  <r>
    <x v="0"/>
    <x v="48"/>
    <x v="1"/>
    <n v="7.9782000000000006E-2"/>
  </r>
  <r>
    <x v="0"/>
    <x v="48"/>
    <x v="2"/>
    <n v="6.8887000000000004E-2"/>
  </r>
  <r>
    <x v="0"/>
    <x v="48"/>
    <x v="13"/>
    <n v="3.5740000000000001E-2"/>
  </r>
  <r>
    <x v="0"/>
    <x v="48"/>
    <x v="14"/>
    <n v="3.5699999999999998E-3"/>
  </r>
  <r>
    <x v="0"/>
    <x v="49"/>
    <x v="0"/>
    <n v="1.495142"/>
  </r>
  <r>
    <x v="1"/>
    <x v="49"/>
    <x v="0"/>
    <n v="1.495142"/>
  </r>
  <r>
    <x v="2"/>
    <x v="49"/>
    <x v="0"/>
    <n v="0"/>
  </r>
  <r>
    <x v="0"/>
    <x v="49"/>
    <x v="1"/>
    <n v="2.0523690000000001"/>
  </r>
  <r>
    <x v="1"/>
    <x v="49"/>
    <x v="1"/>
    <n v="2.0523690000000001"/>
  </r>
  <r>
    <x v="2"/>
    <x v="49"/>
    <x v="1"/>
    <n v="0"/>
  </r>
  <r>
    <x v="0"/>
    <x v="49"/>
    <x v="2"/>
    <n v="9.6713999999999994E-2"/>
  </r>
  <r>
    <x v="1"/>
    <x v="49"/>
    <x v="2"/>
    <n v="9.6713999999999994E-2"/>
  </r>
  <r>
    <x v="2"/>
    <x v="49"/>
    <x v="2"/>
    <n v="0"/>
  </r>
  <r>
    <x v="0"/>
    <x v="49"/>
    <x v="3"/>
    <n v="1.313828"/>
  </r>
  <r>
    <x v="1"/>
    <x v="49"/>
    <x v="3"/>
    <n v="1.313828"/>
  </r>
  <r>
    <x v="2"/>
    <x v="49"/>
    <x v="3"/>
    <n v="0"/>
  </r>
  <r>
    <x v="0"/>
    <x v="49"/>
    <x v="4"/>
    <n v="1.0544020000000001"/>
  </r>
  <r>
    <x v="1"/>
    <x v="49"/>
    <x v="4"/>
    <n v="1.0544020000000001"/>
  </r>
  <r>
    <x v="2"/>
    <x v="49"/>
    <x v="4"/>
    <n v="0"/>
  </r>
  <r>
    <x v="0"/>
    <x v="49"/>
    <x v="5"/>
    <n v="0.20966699999999999"/>
  </r>
  <r>
    <x v="1"/>
    <x v="49"/>
    <x v="5"/>
    <n v="0.20966699999999999"/>
  </r>
  <r>
    <x v="2"/>
    <x v="49"/>
    <x v="5"/>
    <n v="0"/>
  </r>
  <r>
    <x v="0"/>
    <x v="49"/>
    <x v="6"/>
    <n v="0.73214500000000005"/>
  </r>
  <r>
    <x v="1"/>
    <x v="49"/>
    <x v="6"/>
    <n v="0.73214500000000005"/>
  </r>
  <r>
    <x v="2"/>
    <x v="49"/>
    <x v="6"/>
    <n v="0"/>
  </r>
  <r>
    <x v="0"/>
    <x v="49"/>
    <x v="7"/>
    <n v="0.20725199999999999"/>
  </r>
  <r>
    <x v="1"/>
    <x v="49"/>
    <x v="7"/>
    <n v="0.20725199999999999"/>
  </r>
  <r>
    <x v="2"/>
    <x v="49"/>
    <x v="7"/>
    <n v="0"/>
  </r>
  <r>
    <x v="0"/>
    <x v="49"/>
    <x v="8"/>
    <n v="4.1230999999999997E-2"/>
  </r>
  <r>
    <x v="1"/>
    <x v="49"/>
    <x v="8"/>
    <n v="4.1230999999999997E-2"/>
  </r>
  <r>
    <x v="2"/>
    <x v="49"/>
    <x v="8"/>
    <n v="0"/>
  </r>
  <r>
    <x v="0"/>
    <x v="49"/>
    <x v="9"/>
    <n v="1.94191"/>
  </r>
  <r>
    <x v="1"/>
    <x v="49"/>
    <x v="9"/>
    <n v="1.94191"/>
  </r>
  <r>
    <x v="2"/>
    <x v="49"/>
    <x v="9"/>
    <n v="0"/>
  </r>
  <r>
    <x v="0"/>
    <x v="49"/>
    <x v="10"/>
    <n v="0.40812900000000002"/>
  </r>
  <r>
    <x v="1"/>
    <x v="49"/>
    <x v="10"/>
    <n v="0.40812900000000002"/>
  </r>
  <r>
    <x v="2"/>
    <x v="49"/>
    <x v="10"/>
    <n v="0"/>
  </r>
  <r>
    <x v="0"/>
    <x v="49"/>
    <x v="11"/>
    <n v="2.8841019999999999"/>
  </r>
  <r>
    <x v="1"/>
    <x v="49"/>
    <x v="11"/>
    <n v="2.8841019999999999"/>
  </r>
  <r>
    <x v="2"/>
    <x v="49"/>
    <x v="11"/>
    <n v="0"/>
  </r>
  <r>
    <x v="0"/>
    <x v="49"/>
    <x v="12"/>
    <n v="0.65548099999999998"/>
  </r>
  <r>
    <x v="1"/>
    <x v="49"/>
    <x v="12"/>
    <n v="0.63787499999999997"/>
  </r>
  <r>
    <x v="2"/>
    <x v="49"/>
    <x v="12"/>
    <n v="1.7606000000000011E-2"/>
  </r>
  <r>
    <x v="0"/>
    <x v="49"/>
    <x v="13"/>
    <n v="2.1212260000000001"/>
  </r>
  <r>
    <x v="1"/>
    <x v="49"/>
    <x v="13"/>
    <n v="2.097731"/>
  </r>
  <r>
    <x v="2"/>
    <x v="49"/>
    <x v="13"/>
    <n v="2.3495000000000044E-2"/>
  </r>
  <r>
    <x v="0"/>
    <x v="49"/>
    <x v="14"/>
    <n v="1.1068480000000001"/>
  </r>
  <r>
    <x v="1"/>
    <x v="49"/>
    <x v="14"/>
    <n v="1.0791280000000001"/>
  </r>
  <r>
    <x v="2"/>
    <x v="49"/>
    <x v="14"/>
    <n v="2.7719999999999967E-2"/>
  </r>
  <r>
    <x v="0"/>
    <x v="50"/>
    <x v="0"/>
    <n v="1.2252099999999999"/>
  </r>
  <r>
    <x v="1"/>
    <x v="50"/>
    <x v="0"/>
    <n v="1.2252099999999999"/>
  </r>
  <r>
    <x v="2"/>
    <x v="50"/>
    <x v="0"/>
    <n v="0"/>
  </r>
  <r>
    <x v="0"/>
    <x v="50"/>
    <x v="1"/>
    <n v="1.53461"/>
  </r>
  <r>
    <x v="1"/>
    <x v="50"/>
    <x v="1"/>
    <n v="1.53461"/>
  </r>
  <r>
    <x v="2"/>
    <x v="50"/>
    <x v="1"/>
    <n v="0"/>
  </r>
  <r>
    <x v="0"/>
    <x v="50"/>
    <x v="2"/>
    <n v="0.66634800000000005"/>
  </r>
  <r>
    <x v="1"/>
    <x v="50"/>
    <x v="2"/>
    <n v="0.66634800000000005"/>
  </r>
  <r>
    <x v="2"/>
    <x v="50"/>
    <x v="2"/>
    <n v="0"/>
  </r>
  <r>
    <x v="0"/>
    <x v="50"/>
    <x v="3"/>
    <n v="1.7244170000000001"/>
  </r>
  <r>
    <x v="1"/>
    <x v="50"/>
    <x v="3"/>
    <n v="1.7244170000000001"/>
  </r>
  <r>
    <x v="2"/>
    <x v="50"/>
    <x v="3"/>
    <n v="0"/>
  </r>
  <r>
    <x v="0"/>
    <x v="50"/>
    <x v="7"/>
    <n v="3.667357"/>
  </r>
  <r>
    <x v="1"/>
    <x v="50"/>
    <x v="7"/>
    <n v="2.2367859999999999"/>
  </r>
  <r>
    <x v="2"/>
    <x v="50"/>
    <x v="7"/>
    <n v="1.430571"/>
  </r>
  <r>
    <x v="0"/>
    <x v="50"/>
    <x v="8"/>
    <n v="3.329126"/>
  </r>
  <r>
    <x v="3"/>
    <x v="50"/>
    <x v="8"/>
    <n v="1.0055E-2"/>
  </r>
  <r>
    <x v="1"/>
    <x v="50"/>
    <x v="8"/>
    <n v="1.953643"/>
  </r>
  <r>
    <x v="2"/>
    <x v="50"/>
    <x v="8"/>
    <n v="1.3654280000000001"/>
  </r>
  <r>
    <x v="0"/>
    <x v="50"/>
    <x v="9"/>
    <n v="4.3960650000000001"/>
  </r>
  <r>
    <x v="1"/>
    <x v="50"/>
    <x v="9"/>
    <n v="2.8655590000000002"/>
  </r>
  <r>
    <x v="2"/>
    <x v="50"/>
    <x v="9"/>
    <n v="1.5305059999999999"/>
  </r>
  <r>
    <x v="0"/>
    <x v="50"/>
    <x v="10"/>
    <n v="3.8951579999999999"/>
  </r>
  <r>
    <x v="1"/>
    <x v="50"/>
    <x v="10"/>
    <n v="3.5478149999999999"/>
  </r>
  <r>
    <x v="2"/>
    <x v="50"/>
    <x v="10"/>
    <n v="0.34734299999999996"/>
  </r>
  <r>
    <x v="0"/>
    <x v="50"/>
    <x v="11"/>
    <n v="0.33140399999999998"/>
  </r>
  <r>
    <x v="0"/>
    <x v="50"/>
    <x v="12"/>
    <n v="0.31191600000000003"/>
  </r>
  <r>
    <x v="0"/>
    <x v="50"/>
    <x v="13"/>
    <n v="0.407383"/>
  </r>
  <r>
    <x v="0"/>
    <x v="50"/>
    <x v="14"/>
    <n v="0.50129800000000002"/>
  </r>
  <r>
    <x v="0"/>
    <x v="51"/>
    <x v="0"/>
    <n v="1.3117890000000001"/>
  </r>
  <r>
    <x v="1"/>
    <x v="51"/>
    <x v="0"/>
    <n v="0.57709600000000005"/>
  </r>
  <r>
    <x v="2"/>
    <x v="51"/>
    <x v="0"/>
    <n v="0.73469300000000004"/>
  </r>
  <r>
    <x v="0"/>
    <x v="51"/>
    <x v="1"/>
    <n v="0.311527"/>
  </r>
  <r>
    <x v="1"/>
    <x v="51"/>
    <x v="1"/>
    <n v="0.204096"/>
  </r>
  <r>
    <x v="2"/>
    <x v="51"/>
    <x v="1"/>
    <n v="0.107431"/>
  </r>
  <r>
    <x v="0"/>
    <x v="51"/>
    <x v="2"/>
    <n v="0.63697000000000004"/>
  </r>
  <r>
    <x v="1"/>
    <x v="51"/>
    <x v="2"/>
    <n v="0.57952000000000004"/>
  </r>
  <r>
    <x v="2"/>
    <x v="51"/>
    <x v="2"/>
    <n v="5.7450000000000001E-2"/>
  </r>
  <r>
    <x v="0"/>
    <x v="51"/>
    <x v="3"/>
    <n v="3.5306609999999998"/>
  </r>
  <r>
    <x v="1"/>
    <x v="51"/>
    <x v="3"/>
    <n v="3.5052639999999999"/>
  </r>
  <r>
    <x v="2"/>
    <x v="51"/>
    <x v="3"/>
    <n v="2.5396999999999892E-2"/>
  </r>
  <r>
    <x v="0"/>
    <x v="51"/>
    <x v="5"/>
    <n v="0.89650700000000005"/>
  </r>
  <r>
    <x v="1"/>
    <x v="51"/>
    <x v="5"/>
    <n v="0.89650700000000005"/>
  </r>
  <r>
    <x v="2"/>
    <x v="51"/>
    <x v="5"/>
    <n v="0"/>
  </r>
  <r>
    <x v="0"/>
    <x v="51"/>
    <x v="6"/>
    <n v="1.8748279999999999"/>
  </r>
  <r>
    <x v="1"/>
    <x v="51"/>
    <x v="6"/>
    <n v="1.8748279999999999"/>
  </r>
  <r>
    <x v="2"/>
    <x v="51"/>
    <x v="6"/>
    <n v="0"/>
  </r>
  <r>
    <x v="0"/>
    <x v="51"/>
    <x v="7"/>
    <n v="1.502319"/>
  </r>
  <r>
    <x v="1"/>
    <x v="51"/>
    <x v="7"/>
    <n v="1.497746"/>
  </r>
  <r>
    <x v="2"/>
    <x v="51"/>
    <x v="7"/>
    <n v="4.5729999999999382E-3"/>
  </r>
  <r>
    <x v="0"/>
    <x v="51"/>
    <x v="8"/>
    <n v="1.989331"/>
  </r>
  <r>
    <x v="1"/>
    <x v="51"/>
    <x v="8"/>
    <n v="1.9541759999999999"/>
  </r>
  <r>
    <x v="2"/>
    <x v="51"/>
    <x v="8"/>
    <n v="3.5155000000000047E-2"/>
  </r>
  <r>
    <x v="0"/>
    <x v="51"/>
    <x v="9"/>
    <n v="1.3370930000000001"/>
  </r>
  <r>
    <x v="1"/>
    <x v="51"/>
    <x v="9"/>
    <n v="1.1141179999999999"/>
  </r>
  <r>
    <x v="2"/>
    <x v="51"/>
    <x v="9"/>
    <n v="0.22297500000000015"/>
  </r>
  <r>
    <x v="0"/>
    <x v="51"/>
    <x v="10"/>
    <n v="2.932131"/>
  </r>
  <r>
    <x v="1"/>
    <x v="51"/>
    <x v="10"/>
    <n v="2.7063929999999998"/>
  </r>
  <r>
    <x v="2"/>
    <x v="51"/>
    <x v="10"/>
    <n v="0.22573800000000022"/>
  </r>
  <r>
    <x v="0"/>
    <x v="51"/>
    <x v="11"/>
    <n v="0.49673699999999998"/>
  </r>
  <r>
    <x v="1"/>
    <x v="51"/>
    <x v="11"/>
    <n v="0.24005599999999999"/>
  </r>
  <r>
    <x v="2"/>
    <x v="51"/>
    <x v="11"/>
    <n v="0.25668099999999999"/>
  </r>
  <r>
    <x v="0"/>
    <x v="51"/>
    <x v="12"/>
    <n v="0.103606"/>
  </r>
  <r>
    <x v="0"/>
    <x v="51"/>
    <x v="13"/>
    <n v="5.2480000000000001E-3"/>
  </r>
  <r>
    <x v="0"/>
    <x v="51"/>
    <x v="14"/>
    <n v="1.6249999999999999E-3"/>
  </r>
  <r>
    <x v="0"/>
    <x v="52"/>
    <x v="0"/>
    <n v="0.66827700000000001"/>
  </r>
  <r>
    <x v="1"/>
    <x v="52"/>
    <x v="0"/>
    <n v="0.36063200000000001"/>
  </r>
  <r>
    <x v="2"/>
    <x v="52"/>
    <x v="0"/>
    <n v="0.307645"/>
  </r>
  <r>
    <x v="0"/>
    <x v="52"/>
    <x v="1"/>
    <n v="0.84793499999999999"/>
  </r>
  <r>
    <x v="1"/>
    <x v="52"/>
    <x v="1"/>
    <n v="0.226602"/>
  </r>
  <r>
    <x v="2"/>
    <x v="52"/>
    <x v="1"/>
    <n v="0.62133300000000002"/>
  </r>
  <r>
    <x v="0"/>
    <x v="52"/>
    <x v="2"/>
    <n v="1.0469980000000001"/>
  </r>
  <r>
    <x v="1"/>
    <x v="52"/>
    <x v="2"/>
    <n v="0.28981899999999999"/>
  </r>
  <r>
    <x v="2"/>
    <x v="52"/>
    <x v="2"/>
    <n v="0.75717900000000005"/>
  </r>
  <r>
    <x v="0"/>
    <x v="52"/>
    <x v="3"/>
    <n v="1.372784"/>
  </r>
  <r>
    <x v="1"/>
    <x v="52"/>
    <x v="3"/>
    <n v="1.242426"/>
  </r>
  <r>
    <x v="2"/>
    <x v="52"/>
    <x v="3"/>
    <n v="0.13035799999999997"/>
  </r>
  <r>
    <x v="0"/>
    <x v="52"/>
    <x v="4"/>
    <n v="0.731796"/>
  </r>
  <r>
    <x v="1"/>
    <x v="52"/>
    <x v="4"/>
    <n v="0.73913600000000002"/>
  </r>
  <r>
    <x v="2"/>
    <x v="52"/>
    <x v="4"/>
    <n v="-7.3400000000000132E-3"/>
  </r>
  <r>
    <x v="0"/>
    <x v="52"/>
    <x v="6"/>
    <n v="6.9311999999999999E-2"/>
  </r>
  <r>
    <x v="1"/>
    <x v="52"/>
    <x v="6"/>
    <n v="6.9311999999999999E-2"/>
  </r>
  <r>
    <x v="2"/>
    <x v="52"/>
    <x v="6"/>
    <n v="0"/>
  </r>
  <r>
    <x v="0"/>
    <x v="52"/>
    <x v="8"/>
    <n v="0.385967"/>
  </r>
  <r>
    <x v="1"/>
    <x v="52"/>
    <x v="8"/>
    <n v="0.385967"/>
  </r>
  <r>
    <x v="2"/>
    <x v="52"/>
    <x v="8"/>
    <n v="0"/>
  </r>
  <r>
    <x v="0"/>
    <x v="52"/>
    <x v="9"/>
    <n v="0.37646600000000002"/>
  </r>
  <r>
    <x v="1"/>
    <x v="52"/>
    <x v="9"/>
    <n v="0.37646600000000002"/>
  </r>
  <r>
    <x v="2"/>
    <x v="52"/>
    <x v="9"/>
    <n v="0"/>
  </r>
  <r>
    <x v="0"/>
    <x v="52"/>
    <x v="10"/>
    <n v="0.27786"/>
  </r>
  <r>
    <x v="1"/>
    <x v="52"/>
    <x v="10"/>
    <n v="0.26293499999999997"/>
  </r>
  <r>
    <x v="2"/>
    <x v="52"/>
    <x v="10"/>
    <n v="1.4925000000000022E-2"/>
  </r>
  <r>
    <x v="0"/>
    <x v="52"/>
    <x v="11"/>
    <n v="0.160052"/>
  </r>
  <r>
    <x v="1"/>
    <x v="52"/>
    <x v="11"/>
    <n v="0.160052"/>
  </r>
  <r>
    <x v="2"/>
    <x v="52"/>
    <x v="11"/>
    <n v="0"/>
  </r>
  <r>
    <x v="0"/>
    <x v="52"/>
    <x v="12"/>
    <n v="4.9901000000000001E-2"/>
  </r>
  <r>
    <x v="1"/>
    <x v="52"/>
    <x v="12"/>
    <n v="4.9901000000000001E-2"/>
  </r>
  <r>
    <x v="2"/>
    <x v="52"/>
    <x v="12"/>
    <n v="0"/>
  </r>
  <r>
    <x v="0"/>
    <x v="52"/>
    <x v="13"/>
    <n v="0.172037"/>
  </r>
  <r>
    <x v="1"/>
    <x v="52"/>
    <x v="13"/>
    <n v="0.16309599999999999"/>
  </r>
  <r>
    <x v="2"/>
    <x v="52"/>
    <x v="13"/>
    <n v="8.9410000000000045E-3"/>
  </r>
  <r>
    <x v="0"/>
    <x v="52"/>
    <x v="14"/>
    <n v="0.146678"/>
  </r>
  <r>
    <x v="1"/>
    <x v="52"/>
    <x v="14"/>
    <n v="0.11937300000000001"/>
  </r>
  <r>
    <x v="2"/>
    <x v="52"/>
    <x v="14"/>
    <n v="2.7304999999999996E-2"/>
  </r>
  <r>
    <x v="0"/>
    <x v="53"/>
    <x v="0"/>
    <n v="2.3039990000000001"/>
  </r>
  <r>
    <x v="1"/>
    <x v="53"/>
    <x v="0"/>
    <n v="2.3039990000000001"/>
  </r>
  <r>
    <x v="2"/>
    <x v="53"/>
    <x v="0"/>
    <n v="0"/>
  </r>
  <r>
    <x v="0"/>
    <x v="53"/>
    <x v="1"/>
    <n v="5.1651030000000002"/>
  </r>
  <r>
    <x v="3"/>
    <x v="53"/>
    <x v="1"/>
    <n v="0.76066599999999995"/>
  </r>
  <r>
    <x v="1"/>
    <x v="53"/>
    <x v="1"/>
    <n v="4.4044369999999997"/>
  </r>
  <r>
    <x v="2"/>
    <x v="53"/>
    <x v="1"/>
    <n v="8.8817841970012523E-16"/>
  </r>
  <r>
    <x v="0"/>
    <x v="53"/>
    <x v="2"/>
    <n v="2.080292"/>
  </r>
  <r>
    <x v="3"/>
    <x v="53"/>
    <x v="2"/>
    <n v="1.5407059999999999"/>
  </r>
  <r>
    <x v="1"/>
    <x v="53"/>
    <x v="2"/>
    <n v="0.51931700000000003"/>
  </r>
  <r>
    <x v="2"/>
    <x v="53"/>
    <x v="2"/>
    <n v="2.026899999999987E-2"/>
  </r>
  <r>
    <x v="0"/>
    <x v="53"/>
    <x v="3"/>
    <n v="1.5355529999999999"/>
  </r>
  <r>
    <x v="3"/>
    <x v="53"/>
    <x v="3"/>
    <n v="1.5355529999999999"/>
  </r>
  <r>
    <x v="2"/>
    <x v="53"/>
    <x v="3"/>
    <n v="0"/>
  </r>
  <r>
    <x v="0"/>
    <x v="53"/>
    <x v="4"/>
    <n v="7.1741869999999999"/>
  </r>
  <r>
    <x v="3"/>
    <x v="53"/>
    <x v="4"/>
    <n v="1.844641"/>
  </r>
  <r>
    <x v="1"/>
    <x v="53"/>
    <x v="4"/>
    <n v="4.4972880000000002"/>
  </r>
  <r>
    <x v="2"/>
    <x v="53"/>
    <x v="4"/>
    <n v="0.8322579999999995"/>
  </r>
  <r>
    <x v="0"/>
    <x v="53"/>
    <x v="5"/>
    <n v="7.8835810000000004"/>
  </r>
  <r>
    <x v="3"/>
    <x v="53"/>
    <x v="5"/>
    <n v="2.5489540000000002"/>
  </r>
  <r>
    <x v="1"/>
    <x v="53"/>
    <x v="5"/>
    <n v="5.3346270000000002"/>
  </r>
  <r>
    <x v="2"/>
    <x v="53"/>
    <x v="5"/>
    <n v="0"/>
  </r>
  <r>
    <x v="0"/>
    <x v="53"/>
    <x v="6"/>
    <n v="6.297803"/>
  </r>
  <r>
    <x v="3"/>
    <x v="53"/>
    <x v="6"/>
    <n v="2.0603400000000001"/>
  </r>
  <r>
    <x v="1"/>
    <x v="53"/>
    <x v="6"/>
    <n v="4.1224930000000004"/>
  </r>
  <r>
    <x v="2"/>
    <x v="53"/>
    <x v="6"/>
    <n v="0.11496999999999957"/>
  </r>
  <r>
    <x v="0"/>
    <x v="53"/>
    <x v="7"/>
    <n v="5.4435929999999999"/>
  </r>
  <r>
    <x v="3"/>
    <x v="53"/>
    <x v="7"/>
    <n v="1.8663620000000001"/>
  </r>
  <r>
    <x v="1"/>
    <x v="53"/>
    <x v="7"/>
    <n v="3.5772309999999998"/>
  </r>
  <r>
    <x v="2"/>
    <x v="53"/>
    <x v="7"/>
    <n v="0"/>
  </r>
  <r>
    <x v="0"/>
    <x v="53"/>
    <x v="8"/>
    <n v="5.17788"/>
  </r>
  <r>
    <x v="3"/>
    <x v="53"/>
    <x v="8"/>
    <n v="0.90285599999999999"/>
  </r>
  <r>
    <x v="1"/>
    <x v="53"/>
    <x v="8"/>
    <n v="4.2750240000000002"/>
  </r>
  <r>
    <x v="2"/>
    <x v="53"/>
    <x v="8"/>
    <n v="0"/>
  </r>
  <r>
    <x v="0"/>
    <x v="53"/>
    <x v="9"/>
    <n v="0.57642599999999999"/>
  </r>
  <r>
    <x v="3"/>
    <x v="53"/>
    <x v="9"/>
    <n v="1.1624000000000001E-2"/>
  </r>
  <r>
    <x v="1"/>
    <x v="53"/>
    <x v="9"/>
    <n v="0.56480200000000003"/>
  </r>
  <r>
    <x v="2"/>
    <x v="53"/>
    <x v="9"/>
    <n v="0"/>
  </r>
  <r>
    <x v="0"/>
    <x v="53"/>
    <x v="10"/>
    <n v="0.19170200000000001"/>
  </r>
  <r>
    <x v="3"/>
    <x v="53"/>
    <x v="10"/>
    <n v="0.19170200000000001"/>
  </r>
  <r>
    <x v="2"/>
    <x v="53"/>
    <x v="10"/>
    <n v="0"/>
  </r>
  <r>
    <x v="0"/>
    <x v="53"/>
    <x v="11"/>
    <n v="5.6339E-2"/>
  </r>
  <r>
    <x v="0"/>
    <x v="53"/>
    <x v="12"/>
    <n v="0.67002700000000004"/>
  </r>
  <r>
    <x v="3"/>
    <x v="53"/>
    <x v="12"/>
    <n v="0.65641799999999995"/>
  </r>
  <r>
    <x v="2"/>
    <x v="53"/>
    <x v="12"/>
    <n v="1.3609000000000093E-2"/>
  </r>
  <r>
    <x v="0"/>
    <x v="53"/>
    <x v="13"/>
    <n v="0.36127900000000002"/>
  </r>
  <r>
    <x v="3"/>
    <x v="53"/>
    <x v="13"/>
    <n v="0.34471000000000002"/>
  </r>
  <r>
    <x v="2"/>
    <x v="53"/>
    <x v="13"/>
    <n v="1.6569E-2"/>
  </r>
  <r>
    <x v="0"/>
    <x v="53"/>
    <x v="14"/>
    <n v="3.1725000000000003E-2"/>
  </r>
  <r>
    <x v="0"/>
    <x v="54"/>
    <x v="0"/>
    <n v="1.4355290000000001"/>
  </r>
  <r>
    <x v="1"/>
    <x v="54"/>
    <x v="0"/>
    <n v="1.4355290000000001"/>
  </r>
  <r>
    <x v="2"/>
    <x v="54"/>
    <x v="0"/>
    <n v="0"/>
  </r>
  <r>
    <x v="0"/>
    <x v="54"/>
    <x v="4"/>
    <n v="2.3348420000000001"/>
  </r>
  <r>
    <x v="1"/>
    <x v="54"/>
    <x v="4"/>
    <n v="2.3348420000000001"/>
  </r>
  <r>
    <x v="2"/>
    <x v="54"/>
    <x v="4"/>
    <n v="0"/>
  </r>
  <r>
    <x v="0"/>
    <x v="54"/>
    <x v="5"/>
    <n v="1.041104"/>
  </r>
  <r>
    <x v="1"/>
    <x v="54"/>
    <x v="5"/>
    <n v="1.041104"/>
  </r>
  <r>
    <x v="2"/>
    <x v="54"/>
    <x v="5"/>
    <n v="0"/>
  </r>
  <r>
    <x v="0"/>
    <x v="54"/>
    <x v="6"/>
    <n v="1.6705490000000001"/>
  </r>
  <r>
    <x v="1"/>
    <x v="54"/>
    <x v="6"/>
    <n v="1.6705490000000001"/>
  </r>
  <r>
    <x v="2"/>
    <x v="54"/>
    <x v="6"/>
    <n v="0"/>
  </r>
  <r>
    <x v="0"/>
    <x v="54"/>
    <x v="7"/>
    <n v="1.4519150000000001"/>
  </r>
  <r>
    <x v="1"/>
    <x v="54"/>
    <x v="7"/>
    <n v="1.417972"/>
  </r>
  <r>
    <x v="2"/>
    <x v="54"/>
    <x v="7"/>
    <n v="3.3943000000000056E-2"/>
  </r>
  <r>
    <x v="0"/>
    <x v="54"/>
    <x v="8"/>
    <n v="2.8341999999999999E-2"/>
  </r>
  <r>
    <x v="1"/>
    <x v="54"/>
    <x v="8"/>
    <n v="2.8341999999999999E-2"/>
  </r>
  <r>
    <x v="2"/>
    <x v="54"/>
    <x v="8"/>
    <n v="0"/>
  </r>
  <r>
    <x v="0"/>
    <x v="54"/>
    <x v="9"/>
    <n v="0.60602"/>
  </r>
  <r>
    <x v="1"/>
    <x v="54"/>
    <x v="9"/>
    <n v="0.60602"/>
  </r>
  <r>
    <x v="2"/>
    <x v="54"/>
    <x v="9"/>
    <n v="0"/>
  </r>
  <r>
    <x v="0"/>
    <x v="54"/>
    <x v="10"/>
    <n v="2.2591939999999999"/>
  </r>
  <r>
    <x v="1"/>
    <x v="54"/>
    <x v="10"/>
    <n v="2.2163029999999999"/>
  </r>
  <r>
    <x v="2"/>
    <x v="54"/>
    <x v="10"/>
    <n v="4.2891000000000012E-2"/>
  </r>
  <r>
    <x v="0"/>
    <x v="54"/>
    <x v="11"/>
    <n v="1.9580029999999999"/>
  </r>
  <r>
    <x v="1"/>
    <x v="54"/>
    <x v="11"/>
    <n v="1.9129670000000001"/>
  </r>
  <r>
    <x v="2"/>
    <x v="54"/>
    <x v="11"/>
    <n v="4.5035999999999854E-2"/>
  </r>
  <r>
    <x v="0"/>
    <x v="54"/>
    <x v="12"/>
    <n v="2.1171609999999998"/>
  </r>
  <r>
    <x v="1"/>
    <x v="54"/>
    <x v="12"/>
    <n v="2.1010300000000002"/>
  </r>
  <r>
    <x v="2"/>
    <x v="54"/>
    <x v="12"/>
    <n v="1.6130999999999673E-2"/>
  </r>
  <r>
    <x v="0"/>
    <x v="54"/>
    <x v="13"/>
    <n v="2.385E-2"/>
  </r>
  <r>
    <x v="0"/>
    <x v="54"/>
    <x v="14"/>
    <n v="2.4400000000000002E-2"/>
  </r>
  <r>
    <x v="0"/>
    <x v="55"/>
    <x v="0"/>
    <n v="30.577959"/>
  </r>
  <r>
    <x v="1"/>
    <x v="55"/>
    <x v="0"/>
    <n v="14.899221000000001"/>
  </r>
  <r>
    <x v="2"/>
    <x v="55"/>
    <x v="0"/>
    <n v="15.678737999999999"/>
  </r>
  <r>
    <x v="0"/>
    <x v="55"/>
    <x v="1"/>
    <n v="38.040450999999997"/>
  </r>
  <r>
    <x v="3"/>
    <x v="55"/>
    <x v="1"/>
    <n v="5.3903040000000004"/>
  </r>
  <r>
    <x v="1"/>
    <x v="55"/>
    <x v="1"/>
    <n v="22.544858999999999"/>
  </r>
  <r>
    <x v="2"/>
    <x v="55"/>
    <x v="1"/>
    <n v="10.105287999999998"/>
  </r>
  <r>
    <x v="0"/>
    <x v="55"/>
    <x v="2"/>
    <n v="57.779389999999999"/>
  </r>
  <r>
    <x v="3"/>
    <x v="55"/>
    <x v="2"/>
    <n v="2.96773"/>
  </r>
  <r>
    <x v="4"/>
    <x v="55"/>
    <x v="2"/>
    <n v="14.395417999999999"/>
  </r>
  <r>
    <x v="1"/>
    <x v="55"/>
    <x v="2"/>
    <n v="25.363648999999999"/>
  </r>
  <r>
    <x v="2"/>
    <x v="55"/>
    <x v="2"/>
    <n v="15.052593000000002"/>
  </r>
  <r>
    <x v="0"/>
    <x v="55"/>
    <x v="3"/>
    <n v="71.639972999999998"/>
  </r>
  <r>
    <x v="3"/>
    <x v="55"/>
    <x v="3"/>
    <n v="8.6704930000000004"/>
  </r>
  <r>
    <x v="4"/>
    <x v="55"/>
    <x v="3"/>
    <n v="13.613403999999999"/>
  </r>
  <r>
    <x v="1"/>
    <x v="55"/>
    <x v="3"/>
    <n v="35.848923999999997"/>
  </r>
  <r>
    <x v="2"/>
    <x v="55"/>
    <x v="3"/>
    <n v="13.507152000000005"/>
  </r>
  <r>
    <x v="0"/>
    <x v="55"/>
    <x v="4"/>
    <n v="70.189558000000005"/>
  </r>
  <r>
    <x v="3"/>
    <x v="55"/>
    <x v="4"/>
    <n v="12.816774000000001"/>
  </r>
  <r>
    <x v="4"/>
    <x v="55"/>
    <x v="4"/>
    <n v="2.4994200000000002"/>
  </r>
  <r>
    <x v="1"/>
    <x v="55"/>
    <x v="4"/>
    <n v="38.583652000000001"/>
  </r>
  <r>
    <x v="2"/>
    <x v="55"/>
    <x v="4"/>
    <n v="16.289712000000002"/>
  </r>
  <r>
    <x v="0"/>
    <x v="55"/>
    <x v="5"/>
    <n v="31.956973999999999"/>
  </r>
  <r>
    <x v="3"/>
    <x v="55"/>
    <x v="5"/>
    <n v="11.193286000000001"/>
  </r>
  <r>
    <x v="1"/>
    <x v="55"/>
    <x v="5"/>
    <n v="15.409998"/>
  </r>
  <r>
    <x v="2"/>
    <x v="55"/>
    <x v="5"/>
    <n v="5.3536899999999967"/>
  </r>
  <r>
    <x v="0"/>
    <x v="55"/>
    <x v="6"/>
    <n v="185.85341"/>
  </r>
  <r>
    <x v="3"/>
    <x v="55"/>
    <x v="6"/>
    <n v="7.6262410000000003"/>
  </r>
  <r>
    <x v="4"/>
    <x v="55"/>
    <x v="6"/>
    <n v="0.19997300000000001"/>
  </r>
  <r>
    <x v="1"/>
    <x v="55"/>
    <x v="6"/>
    <n v="168.58409599999999"/>
  </r>
  <r>
    <x v="2"/>
    <x v="55"/>
    <x v="6"/>
    <n v="9.4431000000000154"/>
  </r>
  <r>
    <x v="0"/>
    <x v="55"/>
    <x v="7"/>
    <n v="95.076339000000004"/>
  </r>
  <r>
    <x v="3"/>
    <x v="55"/>
    <x v="7"/>
    <n v="20.301283999999999"/>
  </r>
  <r>
    <x v="1"/>
    <x v="55"/>
    <x v="7"/>
    <n v="72.893850999999998"/>
  </r>
  <r>
    <x v="2"/>
    <x v="55"/>
    <x v="7"/>
    <n v="1.881204000000011"/>
  </r>
  <r>
    <x v="0"/>
    <x v="55"/>
    <x v="8"/>
    <n v="114.95817099999999"/>
  </r>
  <r>
    <x v="3"/>
    <x v="55"/>
    <x v="8"/>
    <n v="7.1273770000000001"/>
  </r>
  <r>
    <x v="1"/>
    <x v="55"/>
    <x v="8"/>
    <n v="101.94253"/>
  </r>
  <r>
    <x v="2"/>
    <x v="55"/>
    <x v="8"/>
    <n v="5.8882639999999924"/>
  </r>
  <r>
    <x v="0"/>
    <x v="55"/>
    <x v="9"/>
    <n v="132.543927"/>
  </r>
  <r>
    <x v="3"/>
    <x v="55"/>
    <x v="9"/>
    <n v="6.0120069999999997"/>
  </r>
  <r>
    <x v="4"/>
    <x v="55"/>
    <x v="9"/>
    <n v="0.167216"/>
  </r>
  <r>
    <x v="1"/>
    <x v="55"/>
    <x v="9"/>
    <n v="97.701227000000003"/>
  </r>
  <r>
    <x v="2"/>
    <x v="55"/>
    <x v="9"/>
    <n v="28.663477"/>
  </r>
  <r>
    <x v="0"/>
    <x v="55"/>
    <x v="10"/>
    <n v="30.507145000000001"/>
  </r>
  <r>
    <x v="3"/>
    <x v="55"/>
    <x v="10"/>
    <n v="9.6387169999999998"/>
  </r>
  <r>
    <x v="1"/>
    <x v="55"/>
    <x v="10"/>
    <n v="1.9726410000000001"/>
  </r>
  <r>
    <x v="2"/>
    <x v="55"/>
    <x v="10"/>
    <n v="18.895787000000002"/>
  </r>
  <r>
    <x v="0"/>
    <x v="55"/>
    <x v="11"/>
    <n v="98.332216000000003"/>
  </r>
  <r>
    <x v="3"/>
    <x v="55"/>
    <x v="11"/>
    <n v="21.904299999999999"/>
  </r>
  <r>
    <x v="1"/>
    <x v="55"/>
    <x v="11"/>
    <n v="69.033122000000006"/>
  </r>
  <r>
    <x v="2"/>
    <x v="55"/>
    <x v="11"/>
    <n v="7.3947940000000045"/>
  </r>
  <r>
    <x v="0"/>
    <x v="55"/>
    <x v="12"/>
    <n v="100.504057"/>
  </r>
  <r>
    <x v="3"/>
    <x v="55"/>
    <x v="12"/>
    <n v="7.4674480000000001"/>
  </r>
  <r>
    <x v="1"/>
    <x v="55"/>
    <x v="12"/>
    <n v="91.858850000000004"/>
  </r>
  <r>
    <x v="2"/>
    <x v="55"/>
    <x v="12"/>
    <n v="1.1777589999999947"/>
  </r>
  <r>
    <x v="0"/>
    <x v="55"/>
    <x v="13"/>
    <n v="112.69154899999999"/>
  </r>
  <r>
    <x v="3"/>
    <x v="55"/>
    <x v="13"/>
    <n v="7.4835739999999999"/>
  </r>
  <r>
    <x v="1"/>
    <x v="55"/>
    <x v="13"/>
    <n v="104.31177"/>
  </r>
  <r>
    <x v="2"/>
    <x v="55"/>
    <x v="13"/>
    <n v="0.89620499999999481"/>
  </r>
  <r>
    <x v="0"/>
    <x v="55"/>
    <x v="14"/>
    <n v="82.003097999999994"/>
  </r>
  <r>
    <x v="3"/>
    <x v="55"/>
    <x v="14"/>
    <n v="9.1600400000000004"/>
  </r>
  <r>
    <x v="1"/>
    <x v="55"/>
    <x v="14"/>
    <n v="72.188771000000003"/>
  </r>
  <r>
    <x v="2"/>
    <x v="55"/>
    <x v="14"/>
    <n v="0.65428699999999651"/>
  </r>
  <r>
    <x v="0"/>
    <x v="56"/>
    <x v="0"/>
    <n v="11.312894999999999"/>
  </r>
  <r>
    <x v="4"/>
    <x v="56"/>
    <x v="0"/>
    <n v="0.95420199999999999"/>
  </r>
  <r>
    <x v="1"/>
    <x v="56"/>
    <x v="0"/>
    <n v="8.9844449999999991"/>
  </r>
  <r>
    <x v="2"/>
    <x v="56"/>
    <x v="0"/>
    <n v="1.3742479999999997"/>
  </r>
  <r>
    <x v="0"/>
    <x v="56"/>
    <x v="1"/>
    <n v="16.403552999999999"/>
  </r>
  <r>
    <x v="3"/>
    <x v="56"/>
    <x v="1"/>
    <n v="4.1016750000000002"/>
  </r>
  <r>
    <x v="4"/>
    <x v="56"/>
    <x v="1"/>
    <n v="0.66842999999999997"/>
  </r>
  <r>
    <x v="1"/>
    <x v="56"/>
    <x v="1"/>
    <n v="11.740432"/>
  </r>
  <r>
    <x v="2"/>
    <x v="56"/>
    <x v="1"/>
    <n v="-0.10698400000000063"/>
  </r>
  <r>
    <x v="0"/>
    <x v="56"/>
    <x v="2"/>
    <n v="35.093691"/>
  </r>
  <r>
    <x v="3"/>
    <x v="56"/>
    <x v="2"/>
    <n v="0.61980100000000005"/>
  </r>
  <r>
    <x v="1"/>
    <x v="56"/>
    <x v="2"/>
    <n v="33.637369999999997"/>
  </r>
  <r>
    <x v="2"/>
    <x v="56"/>
    <x v="2"/>
    <n v="0.83652000000000015"/>
  </r>
  <r>
    <x v="0"/>
    <x v="56"/>
    <x v="3"/>
    <n v="30.948357999999999"/>
  </r>
  <r>
    <x v="3"/>
    <x v="56"/>
    <x v="3"/>
    <n v="7.8676550000000001"/>
  </r>
  <r>
    <x v="1"/>
    <x v="56"/>
    <x v="3"/>
    <n v="22.068752"/>
  </r>
  <r>
    <x v="2"/>
    <x v="56"/>
    <x v="3"/>
    <n v="1.0119509999999998"/>
  </r>
  <r>
    <x v="0"/>
    <x v="56"/>
    <x v="4"/>
    <n v="49.378990000000002"/>
  </r>
  <r>
    <x v="3"/>
    <x v="56"/>
    <x v="4"/>
    <n v="20.176956000000001"/>
  </r>
  <r>
    <x v="1"/>
    <x v="56"/>
    <x v="4"/>
    <n v="28.690877"/>
  </r>
  <r>
    <x v="2"/>
    <x v="56"/>
    <x v="4"/>
    <n v="0.5111569999999972"/>
  </r>
  <r>
    <x v="0"/>
    <x v="56"/>
    <x v="5"/>
    <n v="30.427757"/>
  </r>
  <r>
    <x v="3"/>
    <x v="56"/>
    <x v="5"/>
    <n v="16.667446999999999"/>
  </r>
  <r>
    <x v="1"/>
    <x v="56"/>
    <x v="5"/>
    <n v="13.372201"/>
  </r>
  <r>
    <x v="2"/>
    <x v="56"/>
    <x v="5"/>
    <n v="0.38810900000000004"/>
  </r>
  <r>
    <x v="0"/>
    <x v="56"/>
    <x v="6"/>
    <n v="38.838810000000002"/>
  </r>
  <r>
    <x v="3"/>
    <x v="56"/>
    <x v="6"/>
    <n v="14.457266000000001"/>
  </r>
  <r>
    <x v="1"/>
    <x v="56"/>
    <x v="6"/>
    <n v="24.380868"/>
  </r>
  <r>
    <x v="2"/>
    <x v="56"/>
    <x v="6"/>
    <n v="6.7600000000567206E-4"/>
  </r>
  <r>
    <x v="0"/>
    <x v="56"/>
    <x v="7"/>
    <n v="26.918461000000001"/>
  </r>
  <r>
    <x v="3"/>
    <x v="56"/>
    <x v="7"/>
    <n v="9.1106029999999993"/>
  </r>
  <r>
    <x v="1"/>
    <x v="56"/>
    <x v="7"/>
    <n v="17.735250000000001"/>
  </r>
  <r>
    <x v="2"/>
    <x v="56"/>
    <x v="7"/>
    <n v="7.2608000000002448E-2"/>
  </r>
  <r>
    <x v="0"/>
    <x v="56"/>
    <x v="8"/>
    <n v="32.228425000000001"/>
  </r>
  <r>
    <x v="3"/>
    <x v="56"/>
    <x v="8"/>
    <n v="9.1755250000000004"/>
  </r>
  <r>
    <x v="1"/>
    <x v="56"/>
    <x v="8"/>
    <n v="22.029053999999999"/>
  </r>
  <r>
    <x v="2"/>
    <x v="56"/>
    <x v="8"/>
    <n v="1.0238460000000025"/>
  </r>
  <r>
    <x v="0"/>
    <x v="56"/>
    <x v="9"/>
    <n v="59.569930999999997"/>
  </r>
  <r>
    <x v="3"/>
    <x v="56"/>
    <x v="9"/>
    <n v="18.056244"/>
  </r>
  <r>
    <x v="1"/>
    <x v="56"/>
    <x v="9"/>
    <n v="40.867637999999999"/>
  </r>
  <r>
    <x v="2"/>
    <x v="56"/>
    <x v="9"/>
    <n v="0.64604899999999787"/>
  </r>
  <r>
    <x v="0"/>
    <x v="56"/>
    <x v="10"/>
    <n v="150.79773499999999"/>
  </r>
  <r>
    <x v="3"/>
    <x v="56"/>
    <x v="10"/>
    <n v="14.134377000000001"/>
  </r>
  <r>
    <x v="1"/>
    <x v="56"/>
    <x v="10"/>
    <n v="136.39571000000001"/>
  </r>
  <r>
    <x v="2"/>
    <x v="56"/>
    <x v="10"/>
    <n v="0.2676479999999799"/>
  </r>
  <r>
    <x v="0"/>
    <x v="56"/>
    <x v="11"/>
    <n v="35.132658999999997"/>
  </r>
  <r>
    <x v="3"/>
    <x v="56"/>
    <x v="11"/>
    <n v="13.625590000000001"/>
  </r>
  <r>
    <x v="1"/>
    <x v="56"/>
    <x v="11"/>
    <n v="20.432946999999999"/>
  </r>
  <r>
    <x v="2"/>
    <x v="56"/>
    <x v="11"/>
    <n v="1.0741219999999956"/>
  </r>
  <r>
    <x v="0"/>
    <x v="56"/>
    <x v="12"/>
    <n v="45.310302999999998"/>
  </r>
  <r>
    <x v="3"/>
    <x v="56"/>
    <x v="12"/>
    <n v="11.395958"/>
  </r>
  <r>
    <x v="1"/>
    <x v="56"/>
    <x v="12"/>
    <n v="32.739745999999997"/>
  </r>
  <r>
    <x v="2"/>
    <x v="56"/>
    <x v="12"/>
    <n v="1.1745990000000006"/>
  </r>
  <r>
    <x v="0"/>
    <x v="56"/>
    <x v="13"/>
    <n v="65.414981999999995"/>
  </r>
  <r>
    <x v="3"/>
    <x v="56"/>
    <x v="13"/>
    <n v="7.7158179999999996"/>
  </r>
  <r>
    <x v="1"/>
    <x v="56"/>
    <x v="13"/>
    <n v="57.465882999999998"/>
  </r>
  <r>
    <x v="2"/>
    <x v="56"/>
    <x v="13"/>
    <n v="0.23328099999999097"/>
  </r>
  <r>
    <x v="0"/>
    <x v="56"/>
    <x v="14"/>
    <n v="44.100323000000003"/>
  </r>
  <r>
    <x v="3"/>
    <x v="56"/>
    <x v="14"/>
    <n v="6.8605999999999998"/>
  </r>
  <r>
    <x v="1"/>
    <x v="56"/>
    <x v="14"/>
    <n v="36.68186"/>
  </r>
  <r>
    <x v="2"/>
    <x v="56"/>
    <x v="14"/>
    <n v="0.55786300000000466"/>
  </r>
  <r>
    <x v="0"/>
    <x v="57"/>
    <x v="1"/>
    <n v="1.2076499999999999"/>
  </r>
  <r>
    <x v="1"/>
    <x v="57"/>
    <x v="1"/>
    <n v="1.2076499999999999"/>
  </r>
  <r>
    <x v="2"/>
    <x v="57"/>
    <x v="1"/>
    <n v="0"/>
  </r>
  <r>
    <x v="0"/>
    <x v="57"/>
    <x v="3"/>
    <n v="3.11578"/>
  </r>
  <r>
    <x v="1"/>
    <x v="57"/>
    <x v="3"/>
    <n v="3.11578"/>
  </r>
  <r>
    <x v="2"/>
    <x v="57"/>
    <x v="3"/>
    <n v="0"/>
  </r>
  <r>
    <x v="0"/>
    <x v="57"/>
    <x v="4"/>
    <n v="2.064657"/>
  </r>
  <r>
    <x v="1"/>
    <x v="57"/>
    <x v="4"/>
    <n v="2.064657"/>
  </r>
  <r>
    <x v="2"/>
    <x v="57"/>
    <x v="4"/>
    <n v="0"/>
  </r>
  <r>
    <x v="0"/>
    <x v="57"/>
    <x v="5"/>
    <n v="2.5614469999999998"/>
  </r>
  <r>
    <x v="1"/>
    <x v="57"/>
    <x v="5"/>
    <n v="2.5614469999999998"/>
  </r>
  <r>
    <x v="2"/>
    <x v="57"/>
    <x v="5"/>
    <n v="0"/>
  </r>
  <r>
    <x v="0"/>
    <x v="57"/>
    <x v="6"/>
    <n v="1.2986390000000001"/>
  </r>
  <r>
    <x v="1"/>
    <x v="57"/>
    <x v="6"/>
    <n v="1.2986390000000001"/>
  </r>
  <r>
    <x v="2"/>
    <x v="57"/>
    <x v="6"/>
    <n v="0"/>
  </r>
  <r>
    <x v="0"/>
    <x v="57"/>
    <x v="7"/>
    <n v="0.95407299999999995"/>
  </r>
  <r>
    <x v="1"/>
    <x v="57"/>
    <x v="7"/>
    <n v="0.95287500000000003"/>
  </r>
  <r>
    <x v="2"/>
    <x v="57"/>
    <x v="7"/>
    <n v="1.1979999999999214E-3"/>
  </r>
  <r>
    <x v="0"/>
    <x v="57"/>
    <x v="8"/>
    <n v="1.8362E-2"/>
  </r>
  <r>
    <x v="0"/>
    <x v="57"/>
    <x v="10"/>
    <n v="1.8484E-2"/>
  </r>
  <r>
    <x v="0"/>
    <x v="57"/>
    <x v="11"/>
    <n v="4.0860000000000002E-3"/>
  </r>
  <r>
    <x v="0"/>
    <x v="57"/>
    <x v="12"/>
    <n v="1.455E-2"/>
  </r>
  <r>
    <x v="0"/>
    <x v="57"/>
    <x v="13"/>
    <n v="5.0201999999999997E-2"/>
  </r>
  <r>
    <x v="0"/>
    <x v="57"/>
    <x v="14"/>
    <n v="4.274E-2"/>
  </r>
  <r>
    <x v="0"/>
    <x v="58"/>
    <x v="0"/>
    <n v="3.5757889999999999"/>
  </r>
  <r>
    <x v="1"/>
    <x v="58"/>
    <x v="0"/>
    <n v="3.5757889999999999"/>
  </r>
  <r>
    <x v="2"/>
    <x v="58"/>
    <x v="0"/>
    <n v="0"/>
  </r>
  <r>
    <x v="0"/>
    <x v="58"/>
    <x v="1"/>
    <n v="3.473878"/>
  </r>
  <r>
    <x v="1"/>
    <x v="58"/>
    <x v="1"/>
    <n v="3.3097759999999998"/>
  </r>
  <r>
    <x v="2"/>
    <x v="58"/>
    <x v="1"/>
    <n v="0.16410200000000019"/>
  </r>
  <r>
    <x v="0"/>
    <x v="58"/>
    <x v="2"/>
    <n v="1.0545000000000001E-2"/>
  </r>
  <r>
    <x v="0"/>
    <x v="58"/>
    <x v="3"/>
    <n v="11.137364"/>
  </r>
  <r>
    <x v="1"/>
    <x v="58"/>
    <x v="3"/>
    <n v="11.116724"/>
  </r>
  <r>
    <x v="2"/>
    <x v="58"/>
    <x v="3"/>
    <n v="2.0640000000000214E-2"/>
  </r>
  <r>
    <x v="0"/>
    <x v="58"/>
    <x v="4"/>
    <n v="4.1293509999999998"/>
  </r>
  <r>
    <x v="1"/>
    <x v="58"/>
    <x v="4"/>
    <n v="4.1293509999999998"/>
  </r>
  <r>
    <x v="2"/>
    <x v="58"/>
    <x v="4"/>
    <n v="0"/>
  </r>
  <r>
    <x v="0"/>
    <x v="58"/>
    <x v="5"/>
    <n v="2.7715580000000002"/>
  </r>
  <r>
    <x v="1"/>
    <x v="58"/>
    <x v="5"/>
    <n v="2.706045"/>
  </r>
  <r>
    <x v="2"/>
    <x v="58"/>
    <x v="5"/>
    <n v="6.5513000000000154E-2"/>
  </r>
  <r>
    <x v="0"/>
    <x v="58"/>
    <x v="6"/>
    <n v="4.5466730000000002"/>
  </r>
  <r>
    <x v="1"/>
    <x v="58"/>
    <x v="6"/>
    <n v="4.436731"/>
  </r>
  <r>
    <x v="2"/>
    <x v="58"/>
    <x v="6"/>
    <n v="0.10994200000000021"/>
  </r>
  <r>
    <x v="0"/>
    <x v="58"/>
    <x v="7"/>
    <n v="2.4560759999999999"/>
  </r>
  <r>
    <x v="1"/>
    <x v="58"/>
    <x v="7"/>
    <n v="2.421367"/>
  </r>
  <r>
    <x v="2"/>
    <x v="58"/>
    <x v="7"/>
    <n v="3.4708999999999879E-2"/>
  </r>
  <r>
    <x v="0"/>
    <x v="58"/>
    <x v="8"/>
    <n v="6.7135949999999998"/>
  </r>
  <r>
    <x v="1"/>
    <x v="58"/>
    <x v="8"/>
    <n v="6.4937860000000001"/>
  </r>
  <r>
    <x v="2"/>
    <x v="58"/>
    <x v="8"/>
    <n v="0.2198089999999997"/>
  </r>
  <r>
    <x v="0"/>
    <x v="58"/>
    <x v="9"/>
    <n v="2.3239359999999998"/>
  </r>
  <r>
    <x v="1"/>
    <x v="58"/>
    <x v="9"/>
    <n v="2.254232"/>
  </r>
  <r>
    <x v="2"/>
    <x v="58"/>
    <x v="9"/>
    <n v="6.9703999999999766E-2"/>
  </r>
  <r>
    <x v="0"/>
    <x v="58"/>
    <x v="10"/>
    <n v="2.7529279999999998"/>
  </r>
  <r>
    <x v="1"/>
    <x v="58"/>
    <x v="10"/>
    <n v="2.716815"/>
  </r>
  <r>
    <x v="2"/>
    <x v="58"/>
    <x v="10"/>
    <n v="3.611299999999984E-2"/>
  </r>
  <r>
    <x v="0"/>
    <x v="58"/>
    <x v="11"/>
    <n v="3.024019"/>
  </r>
  <r>
    <x v="1"/>
    <x v="58"/>
    <x v="11"/>
    <n v="2.970618"/>
  </r>
  <r>
    <x v="2"/>
    <x v="58"/>
    <x v="11"/>
    <n v="5.3401000000000032E-2"/>
  </r>
  <r>
    <x v="0"/>
    <x v="58"/>
    <x v="12"/>
    <n v="0.108677"/>
  </r>
  <r>
    <x v="0"/>
    <x v="58"/>
    <x v="13"/>
    <n v="4.7829999999999998E-2"/>
  </r>
  <r>
    <x v="0"/>
    <x v="58"/>
    <x v="14"/>
    <n v="3.5823000000000001E-2"/>
  </r>
  <r>
    <x v="0"/>
    <x v="59"/>
    <x v="12"/>
    <n v="3.3096E-2"/>
  </r>
  <r>
    <x v="0"/>
    <x v="59"/>
    <x v="13"/>
    <n v="2.9454999999999999E-2"/>
  </r>
  <r>
    <x v="0"/>
    <x v="59"/>
    <x v="14"/>
    <n v="2.0670000000000001E-2"/>
  </r>
  <r>
    <x v="0"/>
    <x v="60"/>
    <x v="0"/>
    <n v="0.56487200000000004"/>
  </r>
  <r>
    <x v="1"/>
    <x v="60"/>
    <x v="0"/>
    <n v="0.56487200000000004"/>
  </r>
  <r>
    <x v="2"/>
    <x v="60"/>
    <x v="0"/>
    <n v="0"/>
  </r>
  <r>
    <x v="0"/>
    <x v="60"/>
    <x v="1"/>
    <n v="0.78035200000000005"/>
  </r>
  <r>
    <x v="1"/>
    <x v="60"/>
    <x v="1"/>
    <n v="0.78035200000000005"/>
  </r>
  <r>
    <x v="2"/>
    <x v="60"/>
    <x v="1"/>
    <n v="0"/>
  </r>
  <r>
    <x v="0"/>
    <x v="60"/>
    <x v="2"/>
    <n v="0.61519000000000001"/>
  </r>
  <r>
    <x v="1"/>
    <x v="60"/>
    <x v="2"/>
    <n v="0.61519000000000001"/>
  </r>
  <r>
    <x v="2"/>
    <x v="60"/>
    <x v="2"/>
    <n v="0"/>
  </r>
  <r>
    <x v="0"/>
    <x v="60"/>
    <x v="3"/>
    <n v="0.63117699999999999"/>
  </r>
  <r>
    <x v="1"/>
    <x v="60"/>
    <x v="3"/>
    <n v="0.63117699999999999"/>
  </r>
  <r>
    <x v="2"/>
    <x v="60"/>
    <x v="3"/>
    <n v="0"/>
  </r>
  <r>
    <x v="0"/>
    <x v="60"/>
    <x v="5"/>
    <n v="0.50919099999999995"/>
  </r>
  <r>
    <x v="1"/>
    <x v="60"/>
    <x v="5"/>
    <n v="0.50919099999999995"/>
  </r>
  <r>
    <x v="2"/>
    <x v="60"/>
    <x v="5"/>
    <n v="0"/>
  </r>
  <r>
    <x v="0"/>
    <x v="60"/>
    <x v="6"/>
    <n v="0.41875400000000002"/>
  </r>
  <r>
    <x v="1"/>
    <x v="60"/>
    <x v="6"/>
    <n v="0.41875400000000002"/>
  </r>
  <r>
    <x v="2"/>
    <x v="60"/>
    <x v="6"/>
    <n v="0"/>
  </r>
  <r>
    <x v="0"/>
    <x v="60"/>
    <x v="7"/>
    <n v="3.9498999999999999E-2"/>
  </r>
  <r>
    <x v="1"/>
    <x v="60"/>
    <x v="7"/>
    <n v="3.9498999999999999E-2"/>
  </r>
  <r>
    <x v="2"/>
    <x v="60"/>
    <x v="7"/>
    <n v="0"/>
  </r>
  <r>
    <x v="0"/>
    <x v="60"/>
    <x v="8"/>
    <n v="4.7091000000000001E-2"/>
  </r>
  <r>
    <x v="1"/>
    <x v="60"/>
    <x v="8"/>
    <n v="3.7353999999999998E-2"/>
  </r>
  <r>
    <x v="2"/>
    <x v="60"/>
    <x v="8"/>
    <n v="9.7370000000000026E-3"/>
  </r>
  <r>
    <x v="0"/>
    <x v="60"/>
    <x v="9"/>
    <n v="7.7677999999999997E-2"/>
  </r>
  <r>
    <x v="1"/>
    <x v="60"/>
    <x v="9"/>
    <n v="7.7677999999999997E-2"/>
  </r>
  <r>
    <x v="2"/>
    <x v="60"/>
    <x v="9"/>
    <n v="0"/>
  </r>
  <r>
    <x v="0"/>
    <x v="60"/>
    <x v="11"/>
    <n v="1.9768000000000001E-2"/>
  </r>
  <r>
    <x v="3"/>
    <x v="60"/>
    <x v="11"/>
    <n v="6.9179999999999997E-3"/>
  </r>
  <r>
    <x v="2"/>
    <x v="60"/>
    <x v="11"/>
    <n v="1.285E-2"/>
  </r>
  <r>
    <x v="0"/>
    <x v="60"/>
    <x v="12"/>
    <n v="2.0462000000000001E-2"/>
  </r>
  <r>
    <x v="0"/>
    <x v="60"/>
    <x v="13"/>
    <n v="2.2447999999999999E-2"/>
  </r>
  <r>
    <x v="0"/>
    <x v="60"/>
    <x v="14"/>
    <n v="1.2109999999999999E-2"/>
  </r>
  <r>
    <x v="0"/>
    <x v="61"/>
    <x v="0"/>
    <n v="1.963436"/>
  </r>
  <r>
    <x v="3"/>
    <x v="61"/>
    <x v="0"/>
    <n v="5.3997000000000003E-2"/>
  </r>
  <r>
    <x v="1"/>
    <x v="61"/>
    <x v="0"/>
    <n v="1.9094390000000001"/>
  </r>
  <r>
    <x v="2"/>
    <x v="61"/>
    <x v="0"/>
    <n v="-2.2204460492503131E-16"/>
  </r>
  <r>
    <x v="0"/>
    <x v="61"/>
    <x v="1"/>
    <n v="4.0856009999999996"/>
  </r>
  <r>
    <x v="3"/>
    <x v="61"/>
    <x v="1"/>
    <n v="0.43471300000000002"/>
  </r>
  <r>
    <x v="1"/>
    <x v="61"/>
    <x v="1"/>
    <n v="3.6508880000000001"/>
  </r>
  <r>
    <x v="2"/>
    <x v="61"/>
    <x v="1"/>
    <n v="-8.8817841970012523E-16"/>
  </r>
  <r>
    <x v="0"/>
    <x v="61"/>
    <x v="2"/>
    <n v="11.164759999999999"/>
  </r>
  <r>
    <x v="3"/>
    <x v="61"/>
    <x v="2"/>
    <n v="1.364301"/>
  </r>
  <r>
    <x v="1"/>
    <x v="61"/>
    <x v="2"/>
    <n v="9.800459"/>
  </r>
  <r>
    <x v="2"/>
    <x v="61"/>
    <x v="2"/>
    <n v="0"/>
  </r>
  <r>
    <x v="0"/>
    <x v="61"/>
    <x v="3"/>
    <n v="17.757683"/>
  </r>
  <r>
    <x v="3"/>
    <x v="61"/>
    <x v="3"/>
    <n v="0.712005"/>
  </r>
  <r>
    <x v="1"/>
    <x v="61"/>
    <x v="3"/>
    <n v="17.045677999999999"/>
  </r>
  <r>
    <x v="2"/>
    <x v="61"/>
    <x v="3"/>
    <n v="0"/>
  </r>
  <r>
    <x v="0"/>
    <x v="61"/>
    <x v="4"/>
    <n v="18.080500000000001"/>
  </r>
  <r>
    <x v="3"/>
    <x v="61"/>
    <x v="4"/>
    <n v="2.3576540000000001"/>
  </r>
  <r>
    <x v="1"/>
    <x v="61"/>
    <x v="4"/>
    <n v="13.703302000000001"/>
  </r>
  <r>
    <x v="2"/>
    <x v="61"/>
    <x v="4"/>
    <n v="2.0195439999999998"/>
  </r>
  <r>
    <x v="0"/>
    <x v="61"/>
    <x v="5"/>
    <n v="13.520574"/>
  </r>
  <r>
    <x v="3"/>
    <x v="61"/>
    <x v="5"/>
    <n v="3.1104720000000001"/>
  </r>
  <r>
    <x v="1"/>
    <x v="61"/>
    <x v="5"/>
    <n v="10.356303"/>
  </r>
  <r>
    <x v="2"/>
    <x v="61"/>
    <x v="5"/>
    <n v="5.3798999999999708E-2"/>
  </r>
  <r>
    <x v="0"/>
    <x v="61"/>
    <x v="6"/>
    <n v="6.7847059999999999"/>
  </r>
  <r>
    <x v="3"/>
    <x v="61"/>
    <x v="6"/>
    <n v="2.1104790000000002"/>
  </r>
  <r>
    <x v="1"/>
    <x v="61"/>
    <x v="6"/>
    <n v="4.6742270000000001"/>
  </r>
  <r>
    <x v="2"/>
    <x v="61"/>
    <x v="6"/>
    <n v="0"/>
  </r>
  <r>
    <x v="0"/>
    <x v="61"/>
    <x v="7"/>
    <n v="8.3204709999999995"/>
  </r>
  <r>
    <x v="3"/>
    <x v="61"/>
    <x v="7"/>
    <n v="3.293501"/>
  </r>
  <r>
    <x v="1"/>
    <x v="61"/>
    <x v="7"/>
    <n v="5.0251970000000004"/>
  </r>
  <r>
    <x v="2"/>
    <x v="61"/>
    <x v="7"/>
    <n v="1.7729999999982482E-3"/>
  </r>
  <r>
    <x v="0"/>
    <x v="61"/>
    <x v="8"/>
    <n v="3.3519030000000001"/>
  </r>
  <r>
    <x v="3"/>
    <x v="61"/>
    <x v="8"/>
    <n v="1.114293"/>
  </r>
  <r>
    <x v="1"/>
    <x v="61"/>
    <x v="8"/>
    <n v="2.2183199999999998"/>
  </r>
  <r>
    <x v="2"/>
    <x v="61"/>
    <x v="8"/>
    <n v="1.9290000000000251E-2"/>
  </r>
  <r>
    <x v="0"/>
    <x v="61"/>
    <x v="9"/>
    <n v="3.961236"/>
  </r>
  <r>
    <x v="3"/>
    <x v="61"/>
    <x v="9"/>
    <n v="7.5459999999999998E-3"/>
  </r>
  <r>
    <x v="1"/>
    <x v="61"/>
    <x v="9"/>
    <n v="3.815534"/>
  </r>
  <r>
    <x v="2"/>
    <x v="61"/>
    <x v="9"/>
    <n v="0.13815599999999995"/>
  </r>
  <r>
    <x v="0"/>
    <x v="61"/>
    <x v="10"/>
    <n v="7.1797329999999997"/>
  </r>
  <r>
    <x v="1"/>
    <x v="61"/>
    <x v="10"/>
    <n v="6.5866150000000001"/>
  </r>
  <r>
    <x v="2"/>
    <x v="61"/>
    <x v="10"/>
    <n v="0.59311799999999959"/>
  </r>
  <r>
    <x v="0"/>
    <x v="61"/>
    <x v="11"/>
    <n v="5.6517210000000002"/>
  </r>
  <r>
    <x v="3"/>
    <x v="61"/>
    <x v="11"/>
    <n v="0.203376"/>
  </r>
  <r>
    <x v="1"/>
    <x v="61"/>
    <x v="11"/>
    <n v="5.4254540000000002"/>
  </r>
  <r>
    <x v="2"/>
    <x v="61"/>
    <x v="11"/>
    <n v="2.2890999999999551E-2"/>
  </r>
  <r>
    <x v="0"/>
    <x v="61"/>
    <x v="12"/>
    <n v="6.8955219999999997"/>
  </r>
  <r>
    <x v="1"/>
    <x v="61"/>
    <x v="12"/>
    <n v="6.8549730000000002"/>
  </r>
  <r>
    <x v="2"/>
    <x v="61"/>
    <x v="12"/>
    <n v="4.0548999999999502E-2"/>
  </r>
  <r>
    <x v="0"/>
    <x v="61"/>
    <x v="13"/>
    <n v="4.5941190000000001"/>
  </r>
  <r>
    <x v="1"/>
    <x v="61"/>
    <x v="13"/>
    <n v="4.569261"/>
  </r>
  <r>
    <x v="2"/>
    <x v="61"/>
    <x v="13"/>
    <n v="2.4858000000000047E-2"/>
  </r>
  <r>
    <x v="0"/>
    <x v="61"/>
    <x v="14"/>
    <n v="3.074335"/>
  </r>
  <r>
    <x v="1"/>
    <x v="61"/>
    <x v="14"/>
    <n v="3.073455"/>
  </r>
  <r>
    <x v="2"/>
    <x v="61"/>
    <x v="14"/>
    <n v="8.799999999999919E-4"/>
  </r>
  <r>
    <x v="0"/>
    <x v="62"/>
    <x v="0"/>
    <n v="1.0575870000000001"/>
  </r>
  <r>
    <x v="1"/>
    <x v="62"/>
    <x v="0"/>
    <n v="0.92079100000000003"/>
  </r>
  <r>
    <x v="2"/>
    <x v="62"/>
    <x v="0"/>
    <n v="0.13679600000000003"/>
  </r>
  <r>
    <x v="0"/>
    <x v="62"/>
    <x v="1"/>
    <n v="1.878514"/>
  </r>
  <r>
    <x v="3"/>
    <x v="62"/>
    <x v="1"/>
    <n v="9.4441999999999998E-2"/>
  </r>
  <r>
    <x v="1"/>
    <x v="62"/>
    <x v="1"/>
    <n v="1.7840720000000001"/>
  </r>
  <r>
    <x v="2"/>
    <x v="62"/>
    <x v="1"/>
    <n v="0"/>
  </r>
  <r>
    <x v="0"/>
    <x v="62"/>
    <x v="2"/>
    <n v="8.0034209999999995"/>
  </r>
  <r>
    <x v="3"/>
    <x v="62"/>
    <x v="2"/>
    <n v="5.2250670000000001"/>
  </r>
  <r>
    <x v="1"/>
    <x v="62"/>
    <x v="2"/>
    <n v="1.350309"/>
  </r>
  <r>
    <x v="2"/>
    <x v="62"/>
    <x v="2"/>
    <n v="1.4280449999999991"/>
  </r>
  <r>
    <x v="0"/>
    <x v="62"/>
    <x v="3"/>
    <n v="5.4580029999999997"/>
  </r>
  <r>
    <x v="3"/>
    <x v="62"/>
    <x v="3"/>
    <n v="1.4263330000000001"/>
  </r>
  <r>
    <x v="1"/>
    <x v="62"/>
    <x v="3"/>
    <n v="1.7752330000000001"/>
  </r>
  <r>
    <x v="2"/>
    <x v="62"/>
    <x v="3"/>
    <n v="2.2564369999999996"/>
  </r>
  <r>
    <x v="0"/>
    <x v="62"/>
    <x v="4"/>
    <n v="14.310127"/>
  </r>
  <r>
    <x v="3"/>
    <x v="62"/>
    <x v="4"/>
    <n v="2.225949"/>
  </r>
  <r>
    <x v="1"/>
    <x v="62"/>
    <x v="4"/>
    <n v="8.9524620000000006"/>
  </r>
  <r>
    <x v="2"/>
    <x v="62"/>
    <x v="4"/>
    <n v="3.1317159999999991"/>
  </r>
  <r>
    <x v="0"/>
    <x v="62"/>
    <x v="5"/>
    <n v="16.500063000000001"/>
  </r>
  <r>
    <x v="3"/>
    <x v="62"/>
    <x v="5"/>
    <n v="0.36170200000000002"/>
  </r>
  <r>
    <x v="1"/>
    <x v="62"/>
    <x v="5"/>
    <n v="11.817774"/>
  </r>
  <r>
    <x v="2"/>
    <x v="62"/>
    <x v="5"/>
    <n v="4.3205870000000015"/>
  </r>
  <r>
    <x v="0"/>
    <x v="62"/>
    <x v="6"/>
    <n v="16.932441000000001"/>
  </r>
  <r>
    <x v="3"/>
    <x v="62"/>
    <x v="6"/>
    <n v="0.69545000000000001"/>
  </r>
  <r>
    <x v="1"/>
    <x v="62"/>
    <x v="6"/>
    <n v="12.663093999999999"/>
  </r>
  <r>
    <x v="2"/>
    <x v="62"/>
    <x v="6"/>
    <n v="3.5738970000000023"/>
  </r>
  <r>
    <x v="0"/>
    <x v="62"/>
    <x v="7"/>
    <n v="19.496554"/>
  </r>
  <r>
    <x v="3"/>
    <x v="62"/>
    <x v="7"/>
    <n v="5.9726530000000002"/>
  </r>
  <r>
    <x v="1"/>
    <x v="62"/>
    <x v="7"/>
    <n v="8.9553750000000001"/>
  </r>
  <r>
    <x v="2"/>
    <x v="62"/>
    <x v="7"/>
    <n v="4.5685259999999985"/>
  </r>
  <r>
    <x v="0"/>
    <x v="62"/>
    <x v="8"/>
    <n v="33.408982000000002"/>
  </r>
  <r>
    <x v="3"/>
    <x v="62"/>
    <x v="8"/>
    <n v="15.156712000000001"/>
  </r>
  <r>
    <x v="1"/>
    <x v="62"/>
    <x v="8"/>
    <n v="13.582916000000001"/>
  </r>
  <r>
    <x v="2"/>
    <x v="62"/>
    <x v="8"/>
    <n v="4.6693539999999985"/>
  </r>
  <r>
    <x v="0"/>
    <x v="62"/>
    <x v="9"/>
    <n v="26.874133"/>
  </r>
  <r>
    <x v="3"/>
    <x v="62"/>
    <x v="9"/>
    <n v="5.5021699999999996"/>
  </r>
  <r>
    <x v="1"/>
    <x v="62"/>
    <x v="9"/>
    <n v="17.720119"/>
  </r>
  <r>
    <x v="2"/>
    <x v="62"/>
    <x v="9"/>
    <n v="3.6518440000000005"/>
  </r>
  <r>
    <x v="0"/>
    <x v="62"/>
    <x v="10"/>
    <n v="35.956758999999998"/>
  </r>
  <r>
    <x v="3"/>
    <x v="62"/>
    <x v="10"/>
    <n v="5.5606730000000004"/>
  </r>
  <r>
    <x v="1"/>
    <x v="62"/>
    <x v="10"/>
    <n v="26.990169000000002"/>
  </r>
  <r>
    <x v="2"/>
    <x v="62"/>
    <x v="10"/>
    <n v="3.4059169999999952"/>
  </r>
  <r>
    <x v="0"/>
    <x v="62"/>
    <x v="11"/>
    <n v="42.311239"/>
  </r>
  <r>
    <x v="3"/>
    <x v="62"/>
    <x v="11"/>
    <n v="4.8059620000000001"/>
  </r>
  <r>
    <x v="1"/>
    <x v="62"/>
    <x v="11"/>
    <n v="35.331791000000003"/>
  </r>
  <r>
    <x v="2"/>
    <x v="62"/>
    <x v="11"/>
    <n v="2.1734859999999969"/>
  </r>
  <r>
    <x v="0"/>
    <x v="62"/>
    <x v="12"/>
    <n v="26.583946999999998"/>
  </r>
  <r>
    <x v="3"/>
    <x v="62"/>
    <x v="12"/>
    <n v="4.3485670000000001"/>
  </r>
  <r>
    <x v="1"/>
    <x v="62"/>
    <x v="12"/>
    <n v="19.952176999999999"/>
  </r>
  <r>
    <x v="2"/>
    <x v="62"/>
    <x v="12"/>
    <n v="2.2832030000000003"/>
  </r>
  <r>
    <x v="0"/>
    <x v="62"/>
    <x v="13"/>
    <n v="19.962181999999999"/>
  </r>
  <r>
    <x v="3"/>
    <x v="62"/>
    <x v="13"/>
    <n v="5.1540679999999996"/>
  </r>
  <r>
    <x v="1"/>
    <x v="62"/>
    <x v="13"/>
    <n v="14.230492"/>
  </r>
  <r>
    <x v="2"/>
    <x v="62"/>
    <x v="13"/>
    <n v="0.57762199999999808"/>
  </r>
  <r>
    <x v="0"/>
    <x v="62"/>
    <x v="14"/>
    <n v="35.885440000000003"/>
  </r>
  <r>
    <x v="3"/>
    <x v="62"/>
    <x v="14"/>
    <n v="5.9742899999999999"/>
  </r>
  <r>
    <x v="1"/>
    <x v="62"/>
    <x v="14"/>
    <n v="29.89067"/>
  </r>
  <r>
    <x v="2"/>
    <x v="62"/>
    <x v="14"/>
    <n v="2.0480000000006271E-2"/>
  </r>
  <r>
    <x v="0"/>
    <x v="63"/>
    <x v="0"/>
    <n v="0.93243799999999999"/>
  </r>
  <r>
    <x v="0"/>
    <x v="63"/>
    <x v="5"/>
    <n v="0.68233999999999995"/>
  </r>
  <r>
    <x v="0"/>
    <x v="63"/>
    <x v="6"/>
    <n v="0.55849099999999996"/>
  </r>
  <r>
    <x v="0"/>
    <x v="63"/>
    <x v="8"/>
    <n v="0.54181500000000005"/>
  </r>
  <r>
    <x v="0"/>
    <x v="63"/>
    <x v="9"/>
    <n v="0.36446899999999999"/>
  </r>
  <r>
    <x v="0"/>
    <x v="63"/>
    <x v="10"/>
    <n v="0.236538"/>
  </r>
  <r>
    <x v="0"/>
    <x v="63"/>
    <x v="14"/>
    <n v="1.7805000000000001E-2"/>
  </r>
  <r>
    <x v="0"/>
    <x v="64"/>
    <x v="2"/>
    <n v="0.52222100000000005"/>
  </r>
  <r>
    <x v="1"/>
    <x v="64"/>
    <x v="2"/>
    <n v="0.52222100000000005"/>
  </r>
  <r>
    <x v="2"/>
    <x v="64"/>
    <x v="2"/>
    <n v="0"/>
  </r>
  <r>
    <x v="0"/>
    <x v="64"/>
    <x v="3"/>
    <n v="0.63292800000000005"/>
  </r>
  <r>
    <x v="1"/>
    <x v="64"/>
    <x v="3"/>
    <n v="0.63292800000000005"/>
  </r>
  <r>
    <x v="2"/>
    <x v="64"/>
    <x v="3"/>
    <n v="0"/>
  </r>
  <r>
    <x v="0"/>
    <x v="64"/>
    <x v="4"/>
    <n v="0.89341099999999996"/>
  </r>
  <r>
    <x v="1"/>
    <x v="64"/>
    <x v="4"/>
    <n v="0.89341099999999996"/>
  </r>
  <r>
    <x v="2"/>
    <x v="64"/>
    <x v="4"/>
    <n v="0"/>
  </r>
  <r>
    <x v="0"/>
    <x v="64"/>
    <x v="5"/>
    <n v="1.409829"/>
  </r>
  <r>
    <x v="1"/>
    <x v="64"/>
    <x v="5"/>
    <n v="1.409829"/>
  </r>
  <r>
    <x v="2"/>
    <x v="64"/>
    <x v="5"/>
    <n v="0"/>
  </r>
  <r>
    <x v="0"/>
    <x v="64"/>
    <x v="6"/>
    <n v="3.0699999999999998E-4"/>
  </r>
  <r>
    <x v="1"/>
    <x v="64"/>
    <x v="6"/>
    <n v="3.0699999999999998E-4"/>
  </r>
  <r>
    <x v="2"/>
    <x v="64"/>
    <x v="6"/>
    <n v="0"/>
  </r>
  <r>
    <x v="0"/>
    <x v="64"/>
    <x v="7"/>
    <n v="1.447532"/>
  </r>
  <r>
    <x v="1"/>
    <x v="64"/>
    <x v="7"/>
    <n v="1.447532"/>
  </r>
  <r>
    <x v="2"/>
    <x v="64"/>
    <x v="7"/>
    <n v="0"/>
  </r>
  <r>
    <x v="0"/>
    <x v="64"/>
    <x v="8"/>
    <n v="0.441388"/>
  </r>
  <r>
    <x v="1"/>
    <x v="64"/>
    <x v="8"/>
    <n v="0.43006699999999998"/>
  </r>
  <r>
    <x v="2"/>
    <x v="64"/>
    <x v="8"/>
    <n v="1.1321000000000025E-2"/>
  </r>
  <r>
    <x v="0"/>
    <x v="64"/>
    <x v="9"/>
    <n v="1.1513770000000001"/>
  </r>
  <r>
    <x v="1"/>
    <x v="64"/>
    <x v="9"/>
    <n v="1.1513770000000001"/>
  </r>
  <r>
    <x v="2"/>
    <x v="64"/>
    <x v="9"/>
    <n v="0"/>
  </r>
  <r>
    <x v="0"/>
    <x v="64"/>
    <x v="10"/>
    <n v="0.66707099999999997"/>
  </r>
  <r>
    <x v="1"/>
    <x v="64"/>
    <x v="10"/>
    <n v="0.66707099999999997"/>
  </r>
  <r>
    <x v="2"/>
    <x v="64"/>
    <x v="10"/>
    <n v="0"/>
  </r>
  <r>
    <x v="0"/>
    <x v="64"/>
    <x v="11"/>
    <n v="0.47087899999999999"/>
  </r>
  <r>
    <x v="1"/>
    <x v="64"/>
    <x v="11"/>
    <n v="0.47087899999999999"/>
  </r>
  <r>
    <x v="2"/>
    <x v="64"/>
    <x v="11"/>
    <n v="0"/>
  </r>
  <r>
    <x v="0"/>
    <x v="64"/>
    <x v="12"/>
    <n v="0.68921200000000005"/>
  </r>
  <r>
    <x v="1"/>
    <x v="64"/>
    <x v="12"/>
    <n v="0.68921200000000005"/>
  </r>
  <r>
    <x v="2"/>
    <x v="64"/>
    <x v="12"/>
    <n v="0"/>
  </r>
  <r>
    <x v="0"/>
    <x v="64"/>
    <x v="13"/>
    <n v="0.75550700000000004"/>
  </r>
  <r>
    <x v="1"/>
    <x v="64"/>
    <x v="13"/>
    <n v="0.75550700000000004"/>
  </r>
  <r>
    <x v="2"/>
    <x v="64"/>
    <x v="13"/>
    <n v="0"/>
  </r>
  <r>
    <x v="0"/>
    <x v="64"/>
    <x v="14"/>
    <n v="0.50166699999999997"/>
  </r>
  <r>
    <x v="1"/>
    <x v="64"/>
    <x v="14"/>
    <n v="0.49841200000000002"/>
  </r>
  <r>
    <x v="2"/>
    <x v="64"/>
    <x v="14"/>
    <n v="3.2549999999999524E-3"/>
  </r>
  <r>
    <x v="0"/>
    <x v="65"/>
    <x v="0"/>
    <n v="2.6820819999999999"/>
  </r>
  <r>
    <x v="3"/>
    <x v="65"/>
    <x v="0"/>
    <n v="0.212057"/>
  </r>
  <r>
    <x v="1"/>
    <x v="65"/>
    <x v="0"/>
    <n v="2.4700250000000001"/>
  </r>
  <r>
    <x v="2"/>
    <x v="65"/>
    <x v="0"/>
    <n v="-4.4408920985006262E-16"/>
  </r>
  <r>
    <x v="0"/>
    <x v="65"/>
    <x v="1"/>
    <n v="3.4581339999999998"/>
  </r>
  <r>
    <x v="3"/>
    <x v="65"/>
    <x v="1"/>
    <n v="1.0370980000000001"/>
  </r>
  <r>
    <x v="1"/>
    <x v="65"/>
    <x v="1"/>
    <n v="2.3436620000000001"/>
  </r>
  <r>
    <x v="2"/>
    <x v="65"/>
    <x v="1"/>
    <n v="7.7373999999999388E-2"/>
  </r>
  <r>
    <x v="0"/>
    <x v="65"/>
    <x v="2"/>
    <n v="2.2596989999999999"/>
  </r>
  <r>
    <x v="3"/>
    <x v="65"/>
    <x v="2"/>
    <n v="1.0415909999999999"/>
  </r>
  <r>
    <x v="1"/>
    <x v="65"/>
    <x v="2"/>
    <n v="1.218108"/>
  </r>
  <r>
    <x v="2"/>
    <x v="65"/>
    <x v="2"/>
    <n v="0"/>
  </r>
  <r>
    <x v="0"/>
    <x v="65"/>
    <x v="3"/>
    <n v="2.760748"/>
  </r>
  <r>
    <x v="3"/>
    <x v="65"/>
    <x v="3"/>
    <n v="0.57193700000000003"/>
  </r>
  <r>
    <x v="1"/>
    <x v="65"/>
    <x v="3"/>
    <n v="2.0398619999999998"/>
  </r>
  <r>
    <x v="2"/>
    <x v="65"/>
    <x v="3"/>
    <n v="0.148949"/>
  </r>
  <r>
    <x v="0"/>
    <x v="65"/>
    <x v="4"/>
    <n v="7.7826409999999999"/>
  </r>
  <r>
    <x v="3"/>
    <x v="65"/>
    <x v="4"/>
    <n v="1.7823629999999999"/>
  </r>
  <r>
    <x v="1"/>
    <x v="65"/>
    <x v="4"/>
    <n v="6.0002779999999998"/>
  </r>
  <r>
    <x v="2"/>
    <x v="65"/>
    <x v="4"/>
    <n v="0"/>
  </r>
  <r>
    <x v="0"/>
    <x v="65"/>
    <x v="5"/>
    <n v="8.5514620000000008"/>
  </r>
  <r>
    <x v="3"/>
    <x v="65"/>
    <x v="5"/>
    <n v="2.4618280000000001"/>
  </r>
  <r>
    <x v="1"/>
    <x v="65"/>
    <x v="5"/>
    <n v="6.0896340000000002"/>
  </r>
  <r>
    <x v="2"/>
    <x v="65"/>
    <x v="5"/>
    <n v="0"/>
  </r>
  <r>
    <x v="0"/>
    <x v="65"/>
    <x v="6"/>
    <n v="7.4101850000000002"/>
  </r>
  <r>
    <x v="3"/>
    <x v="65"/>
    <x v="6"/>
    <n v="1.3809089999999999"/>
  </r>
  <r>
    <x v="1"/>
    <x v="65"/>
    <x v="6"/>
    <n v="5.9908049999999999"/>
  </r>
  <r>
    <x v="2"/>
    <x v="65"/>
    <x v="6"/>
    <n v="3.8471000000000366E-2"/>
  </r>
  <r>
    <x v="0"/>
    <x v="65"/>
    <x v="7"/>
    <n v="10.402189"/>
  </r>
  <r>
    <x v="3"/>
    <x v="65"/>
    <x v="7"/>
    <n v="5.1461639999999997"/>
  </r>
  <r>
    <x v="1"/>
    <x v="65"/>
    <x v="7"/>
    <n v="5.2174680000000002"/>
  </r>
  <r>
    <x v="2"/>
    <x v="65"/>
    <x v="7"/>
    <n v="3.8557000000000841E-2"/>
  </r>
  <r>
    <x v="0"/>
    <x v="65"/>
    <x v="8"/>
    <n v="14.009480999999999"/>
  </r>
  <r>
    <x v="3"/>
    <x v="65"/>
    <x v="8"/>
    <n v="4.9470330000000002"/>
  </r>
  <r>
    <x v="1"/>
    <x v="65"/>
    <x v="8"/>
    <n v="8.5437799999999999"/>
  </r>
  <r>
    <x v="2"/>
    <x v="65"/>
    <x v="8"/>
    <n v="0.51866799999999991"/>
  </r>
  <r>
    <x v="0"/>
    <x v="65"/>
    <x v="9"/>
    <n v="4.9762849999999998"/>
  </r>
  <r>
    <x v="3"/>
    <x v="65"/>
    <x v="9"/>
    <n v="3.2735059999999998"/>
  </r>
  <r>
    <x v="1"/>
    <x v="65"/>
    <x v="9"/>
    <n v="0.28747899999999998"/>
  </r>
  <r>
    <x v="2"/>
    <x v="65"/>
    <x v="9"/>
    <n v="1.4153000000000002"/>
  </r>
  <r>
    <x v="0"/>
    <x v="65"/>
    <x v="10"/>
    <n v="6.7607670000000004"/>
  </r>
  <r>
    <x v="3"/>
    <x v="65"/>
    <x v="10"/>
    <n v="5.0140349999999998"/>
  </r>
  <r>
    <x v="2"/>
    <x v="65"/>
    <x v="10"/>
    <n v="1.7467320000000006"/>
  </r>
  <r>
    <x v="0"/>
    <x v="65"/>
    <x v="11"/>
    <n v="6.7850700000000002"/>
  </r>
  <r>
    <x v="3"/>
    <x v="65"/>
    <x v="11"/>
    <n v="5.9318439999999999"/>
  </r>
  <r>
    <x v="2"/>
    <x v="65"/>
    <x v="11"/>
    <n v="0.85322600000000026"/>
  </r>
  <r>
    <x v="0"/>
    <x v="65"/>
    <x v="12"/>
    <n v="3.8369589999999998"/>
  </r>
  <r>
    <x v="3"/>
    <x v="65"/>
    <x v="12"/>
    <n v="3.7023929999999998"/>
  </r>
  <r>
    <x v="2"/>
    <x v="65"/>
    <x v="12"/>
    <n v="0.13456599999999996"/>
  </r>
  <r>
    <x v="0"/>
    <x v="65"/>
    <x v="13"/>
    <n v="4.0090599999999998"/>
  </r>
  <r>
    <x v="3"/>
    <x v="65"/>
    <x v="13"/>
    <n v="3.9699499999999999"/>
  </r>
  <r>
    <x v="2"/>
    <x v="65"/>
    <x v="13"/>
    <n v="3.9109999999999978E-2"/>
  </r>
  <r>
    <x v="0"/>
    <x v="65"/>
    <x v="14"/>
    <n v="4.5347949999999999"/>
  </r>
  <r>
    <x v="3"/>
    <x v="65"/>
    <x v="14"/>
    <n v="4.5053299999999998"/>
  </r>
  <r>
    <x v="2"/>
    <x v="65"/>
    <x v="14"/>
    <n v="2.9465000000000074E-2"/>
  </r>
  <r>
    <x v="0"/>
    <x v="66"/>
    <x v="0"/>
    <n v="1.4808079999999999"/>
  </r>
  <r>
    <x v="1"/>
    <x v="66"/>
    <x v="0"/>
    <n v="1.3460209999999999"/>
  </r>
  <r>
    <x v="2"/>
    <x v="66"/>
    <x v="0"/>
    <n v="0.13478699999999999"/>
  </r>
  <r>
    <x v="0"/>
    <x v="66"/>
    <x v="1"/>
    <n v="4.0291870000000003"/>
  </r>
  <r>
    <x v="1"/>
    <x v="66"/>
    <x v="1"/>
    <n v="3.9383010000000001"/>
  </r>
  <r>
    <x v="2"/>
    <x v="66"/>
    <x v="1"/>
    <n v="9.0886000000000244E-2"/>
  </r>
  <r>
    <x v="0"/>
    <x v="66"/>
    <x v="2"/>
    <n v="1.6053329999999999"/>
  </r>
  <r>
    <x v="1"/>
    <x v="66"/>
    <x v="2"/>
    <n v="1.6053329999999999"/>
  </r>
  <r>
    <x v="2"/>
    <x v="66"/>
    <x v="2"/>
    <n v="0"/>
  </r>
  <r>
    <x v="0"/>
    <x v="66"/>
    <x v="3"/>
    <n v="1.4458059999999999"/>
  </r>
  <r>
    <x v="1"/>
    <x v="66"/>
    <x v="3"/>
    <n v="1.4458059999999999"/>
  </r>
  <r>
    <x v="2"/>
    <x v="66"/>
    <x v="3"/>
    <n v="0"/>
  </r>
  <r>
    <x v="0"/>
    <x v="66"/>
    <x v="4"/>
    <n v="3.8101310000000002"/>
  </r>
  <r>
    <x v="1"/>
    <x v="66"/>
    <x v="4"/>
    <n v="3.8101310000000002"/>
  </r>
  <r>
    <x v="2"/>
    <x v="66"/>
    <x v="4"/>
    <n v="0"/>
  </r>
  <r>
    <x v="0"/>
    <x v="66"/>
    <x v="5"/>
    <n v="3.0086680000000001"/>
  </r>
  <r>
    <x v="1"/>
    <x v="66"/>
    <x v="5"/>
    <n v="3.0086680000000001"/>
  </r>
  <r>
    <x v="2"/>
    <x v="66"/>
    <x v="5"/>
    <n v="0"/>
  </r>
  <r>
    <x v="0"/>
    <x v="66"/>
    <x v="6"/>
    <n v="2.318918"/>
  </r>
  <r>
    <x v="1"/>
    <x v="66"/>
    <x v="6"/>
    <n v="2.318918"/>
  </r>
  <r>
    <x v="2"/>
    <x v="66"/>
    <x v="6"/>
    <n v="0"/>
  </r>
  <r>
    <x v="0"/>
    <x v="66"/>
    <x v="7"/>
    <n v="3.909494"/>
  </r>
  <r>
    <x v="1"/>
    <x v="66"/>
    <x v="7"/>
    <n v="3.9069419999999999"/>
  </r>
  <r>
    <x v="2"/>
    <x v="66"/>
    <x v="7"/>
    <n v="2.5520000000001097E-3"/>
  </r>
  <r>
    <x v="0"/>
    <x v="66"/>
    <x v="8"/>
    <n v="2.405192"/>
  </r>
  <r>
    <x v="1"/>
    <x v="66"/>
    <x v="8"/>
    <n v="2.3507769999999999"/>
  </r>
  <r>
    <x v="2"/>
    <x v="66"/>
    <x v="8"/>
    <n v="5.4415000000000102E-2"/>
  </r>
  <r>
    <x v="0"/>
    <x v="66"/>
    <x v="9"/>
    <n v="3.6449880000000001"/>
  </r>
  <r>
    <x v="1"/>
    <x v="66"/>
    <x v="9"/>
    <n v="3.6449880000000001"/>
  </r>
  <r>
    <x v="2"/>
    <x v="66"/>
    <x v="9"/>
    <n v="0"/>
  </r>
  <r>
    <x v="0"/>
    <x v="66"/>
    <x v="10"/>
    <n v="1.857524"/>
  </r>
  <r>
    <x v="1"/>
    <x v="66"/>
    <x v="10"/>
    <n v="1.8352310000000001"/>
  </r>
  <r>
    <x v="2"/>
    <x v="66"/>
    <x v="10"/>
    <n v="2.2292999999999896E-2"/>
  </r>
  <r>
    <x v="0"/>
    <x v="66"/>
    <x v="11"/>
    <n v="3.2720009999999999"/>
  </r>
  <r>
    <x v="1"/>
    <x v="66"/>
    <x v="11"/>
    <n v="3.2461869999999999"/>
  </r>
  <r>
    <x v="2"/>
    <x v="66"/>
    <x v="11"/>
    <n v="2.5814000000000004E-2"/>
  </r>
  <r>
    <x v="0"/>
    <x v="66"/>
    <x v="12"/>
    <n v="2.599342"/>
  </r>
  <r>
    <x v="1"/>
    <x v="66"/>
    <x v="12"/>
    <n v="2.5705619999999998"/>
  </r>
  <r>
    <x v="2"/>
    <x v="66"/>
    <x v="12"/>
    <n v="2.878000000000025E-2"/>
  </r>
  <r>
    <x v="0"/>
    <x v="66"/>
    <x v="13"/>
    <n v="3.1852589999999998"/>
  </r>
  <r>
    <x v="1"/>
    <x v="66"/>
    <x v="13"/>
    <n v="3.1628880000000001"/>
  </r>
  <r>
    <x v="2"/>
    <x v="66"/>
    <x v="13"/>
    <n v="2.2370999999999697E-2"/>
  </r>
  <r>
    <x v="0"/>
    <x v="66"/>
    <x v="14"/>
    <n v="0.121014"/>
  </r>
  <r>
    <x v="1"/>
    <x v="66"/>
    <x v="14"/>
    <n v="9.4546000000000005E-2"/>
  </r>
  <r>
    <x v="2"/>
    <x v="66"/>
    <x v="14"/>
    <n v="2.6467999999999992E-2"/>
  </r>
  <r>
    <x v="0"/>
    <x v="67"/>
    <x v="8"/>
    <n v="9.129E-3"/>
  </r>
  <r>
    <x v="0"/>
    <x v="67"/>
    <x v="9"/>
    <n v="2.6699999999999998E-4"/>
  </r>
  <r>
    <x v="0"/>
    <x v="67"/>
    <x v="10"/>
    <n v="1.5710999999999999E-2"/>
  </r>
  <r>
    <x v="0"/>
    <x v="67"/>
    <x v="11"/>
    <n v="8.7469999999999996E-3"/>
  </r>
  <r>
    <x v="0"/>
    <x v="67"/>
    <x v="12"/>
    <n v="3.4035000000000003E-2"/>
  </r>
  <r>
    <x v="0"/>
    <x v="67"/>
    <x v="13"/>
    <n v="4.7999999999999996E-3"/>
  </r>
  <r>
    <x v="0"/>
    <x v="67"/>
    <x v="14"/>
    <n v="1.3950000000000001E-2"/>
  </r>
  <r>
    <x v="0"/>
    <x v="68"/>
    <x v="0"/>
    <n v="1.2085680000000001"/>
  </r>
  <r>
    <x v="1"/>
    <x v="68"/>
    <x v="0"/>
    <n v="1.2085680000000001"/>
  </r>
  <r>
    <x v="2"/>
    <x v="68"/>
    <x v="0"/>
    <n v="0"/>
  </r>
  <r>
    <x v="0"/>
    <x v="68"/>
    <x v="1"/>
    <n v="3.7410890000000001"/>
  </r>
  <r>
    <x v="1"/>
    <x v="68"/>
    <x v="1"/>
    <n v="3.7410890000000001"/>
  </r>
  <r>
    <x v="2"/>
    <x v="68"/>
    <x v="1"/>
    <n v="0"/>
  </r>
  <r>
    <x v="0"/>
    <x v="68"/>
    <x v="2"/>
    <n v="1.8219730000000001"/>
  </r>
  <r>
    <x v="1"/>
    <x v="68"/>
    <x v="2"/>
    <n v="1.8059270000000001"/>
  </r>
  <r>
    <x v="2"/>
    <x v="68"/>
    <x v="2"/>
    <n v="1.6046000000000005E-2"/>
  </r>
  <r>
    <x v="0"/>
    <x v="68"/>
    <x v="3"/>
    <n v="2.3853270000000002"/>
  </r>
  <r>
    <x v="1"/>
    <x v="68"/>
    <x v="3"/>
    <n v="2.3853270000000002"/>
  </r>
  <r>
    <x v="2"/>
    <x v="68"/>
    <x v="3"/>
    <n v="0"/>
  </r>
  <r>
    <x v="0"/>
    <x v="68"/>
    <x v="4"/>
    <n v="0.45173000000000002"/>
  </r>
  <r>
    <x v="1"/>
    <x v="68"/>
    <x v="4"/>
    <n v="0.45173000000000002"/>
  </r>
  <r>
    <x v="2"/>
    <x v="68"/>
    <x v="4"/>
    <n v="0"/>
  </r>
  <r>
    <x v="0"/>
    <x v="68"/>
    <x v="5"/>
    <n v="3.1377730000000001"/>
  </r>
  <r>
    <x v="1"/>
    <x v="68"/>
    <x v="5"/>
    <n v="3.1377730000000001"/>
  </r>
  <r>
    <x v="2"/>
    <x v="68"/>
    <x v="5"/>
    <n v="0"/>
  </r>
  <r>
    <x v="0"/>
    <x v="68"/>
    <x v="6"/>
    <n v="2.2454999999999999E-2"/>
  </r>
  <r>
    <x v="1"/>
    <x v="68"/>
    <x v="6"/>
    <n v="2.2454999999999999E-2"/>
  </r>
  <r>
    <x v="2"/>
    <x v="68"/>
    <x v="6"/>
    <n v="0"/>
  </r>
  <r>
    <x v="0"/>
    <x v="68"/>
    <x v="7"/>
    <n v="1.479644"/>
  </r>
  <r>
    <x v="1"/>
    <x v="68"/>
    <x v="7"/>
    <n v="1.3739980000000001"/>
  </r>
  <r>
    <x v="2"/>
    <x v="68"/>
    <x v="7"/>
    <n v="0.10564599999999991"/>
  </r>
  <r>
    <x v="0"/>
    <x v="68"/>
    <x v="8"/>
    <n v="2.0913000000000001E-2"/>
  </r>
  <r>
    <x v="0"/>
    <x v="68"/>
    <x v="9"/>
    <n v="0.70994500000000005"/>
  </r>
  <r>
    <x v="1"/>
    <x v="68"/>
    <x v="9"/>
    <n v="0.70994500000000005"/>
  </r>
  <r>
    <x v="2"/>
    <x v="68"/>
    <x v="9"/>
    <n v="0"/>
  </r>
  <r>
    <x v="0"/>
    <x v="68"/>
    <x v="10"/>
    <n v="1.0642229999999999"/>
  </r>
  <r>
    <x v="0"/>
    <x v="68"/>
    <x v="11"/>
    <n v="1.6540440000000001"/>
  </r>
  <r>
    <x v="0"/>
    <x v="68"/>
    <x v="12"/>
    <n v="2.8297789999999998"/>
  </r>
  <r>
    <x v="0"/>
    <x v="68"/>
    <x v="13"/>
    <n v="0.41706900000000002"/>
  </r>
  <r>
    <x v="0"/>
    <x v="68"/>
    <x v="14"/>
    <n v="2.1014680000000001"/>
  </r>
  <r>
    <x v="0"/>
    <x v="69"/>
    <x v="1"/>
    <n v="2.018777"/>
  </r>
  <r>
    <x v="1"/>
    <x v="69"/>
    <x v="1"/>
    <n v="2.018777"/>
  </r>
  <r>
    <x v="2"/>
    <x v="69"/>
    <x v="1"/>
    <n v="0"/>
  </r>
  <r>
    <x v="0"/>
    <x v="69"/>
    <x v="3"/>
    <n v="3.5927709999999999"/>
  </r>
  <r>
    <x v="3"/>
    <x v="69"/>
    <x v="3"/>
    <n v="0.92850200000000005"/>
  </r>
  <r>
    <x v="1"/>
    <x v="69"/>
    <x v="3"/>
    <n v="2.664269"/>
  </r>
  <r>
    <x v="2"/>
    <x v="69"/>
    <x v="3"/>
    <n v="0"/>
  </r>
  <r>
    <x v="0"/>
    <x v="69"/>
    <x v="4"/>
    <n v="1.8577729999999999"/>
  </r>
  <r>
    <x v="1"/>
    <x v="69"/>
    <x v="4"/>
    <n v="1.8577729999999999"/>
  </r>
  <r>
    <x v="2"/>
    <x v="69"/>
    <x v="4"/>
    <n v="0"/>
  </r>
  <r>
    <x v="0"/>
    <x v="69"/>
    <x v="5"/>
    <n v="4.9720199999999997"/>
  </r>
  <r>
    <x v="3"/>
    <x v="69"/>
    <x v="5"/>
    <n v="0.439911"/>
  </r>
  <r>
    <x v="1"/>
    <x v="69"/>
    <x v="5"/>
    <n v="4.5321090000000002"/>
  </r>
  <r>
    <x v="2"/>
    <x v="69"/>
    <x v="5"/>
    <n v="-8.8817841970012523E-16"/>
  </r>
  <r>
    <x v="0"/>
    <x v="69"/>
    <x v="6"/>
    <n v="2.9475730000000002"/>
  </r>
  <r>
    <x v="1"/>
    <x v="69"/>
    <x v="6"/>
    <n v="2.9475730000000002"/>
  </r>
  <r>
    <x v="2"/>
    <x v="69"/>
    <x v="6"/>
    <n v="0"/>
  </r>
  <r>
    <x v="0"/>
    <x v="69"/>
    <x v="7"/>
    <n v="0.28648200000000001"/>
  </r>
  <r>
    <x v="1"/>
    <x v="69"/>
    <x v="7"/>
    <n v="0.28339199999999998"/>
  </r>
  <r>
    <x v="2"/>
    <x v="69"/>
    <x v="7"/>
    <n v="3.0900000000000372E-3"/>
  </r>
  <r>
    <x v="0"/>
    <x v="69"/>
    <x v="8"/>
    <n v="1.092821"/>
  </r>
  <r>
    <x v="1"/>
    <x v="69"/>
    <x v="8"/>
    <n v="1.0919570000000001"/>
  </r>
  <r>
    <x v="2"/>
    <x v="69"/>
    <x v="8"/>
    <n v="8.639999999999759E-4"/>
  </r>
  <r>
    <x v="0"/>
    <x v="69"/>
    <x v="9"/>
    <n v="0.84884899999999996"/>
  </r>
  <r>
    <x v="1"/>
    <x v="69"/>
    <x v="9"/>
    <n v="0.79769999999999996"/>
  </r>
  <r>
    <x v="2"/>
    <x v="69"/>
    <x v="9"/>
    <n v="5.1149E-2"/>
  </r>
  <r>
    <x v="0"/>
    <x v="69"/>
    <x v="10"/>
    <n v="0.1032"/>
  </r>
  <r>
    <x v="0"/>
    <x v="69"/>
    <x v="11"/>
    <n v="2.3258999999999998E-2"/>
  </r>
  <r>
    <x v="0"/>
    <x v="69"/>
    <x v="12"/>
    <n v="7.4878E-2"/>
  </r>
  <r>
    <x v="0"/>
    <x v="69"/>
    <x v="13"/>
    <n v="4.5642000000000002E-2"/>
  </r>
  <r>
    <x v="0"/>
    <x v="69"/>
    <x v="14"/>
    <n v="0.108197"/>
  </r>
  <r>
    <x v="0"/>
    <x v="70"/>
    <x v="8"/>
    <n v="8.9599999999999999E-4"/>
  </r>
  <r>
    <x v="0"/>
    <x v="70"/>
    <x v="11"/>
    <n v="0.54570700000000005"/>
  </r>
  <r>
    <x v="0"/>
    <x v="70"/>
    <x v="13"/>
    <n v="6.679E-3"/>
  </r>
  <r>
    <x v="0"/>
    <x v="70"/>
    <x v="14"/>
    <n v="1.2849999999999999E-3"/>
  </r>
  <r>
    <x v="0"/>
    <x v="71"/>
    <x v="0"/>
    <n v="1.5046219999999999"/>
  </r>
  <r>
    <x v="1"/>
    <x v="71"/>
    <x v="0"/>
    <n v="1.5046219999999999"/>
  </r>
  <r>
    <x v="2"/>
    <x v="71"/>
    <x v="0"/>
    <n v="0"/>
  </r>
  <r>
    <x v="0"/>
    <x v="71"/>
    <x v="1"/>
    <n v="1.9878340000000001"/>
  </r>
  <r>
    <x v="1"/>
    <x v="71"/>
    <x v="1"/>
    <n v="1.9878340000000001"/>
  </r>
  <r>
    <x v="2"/>
    <x v="71"/>
    <x v="1"/>
    <n v="0"/>
  </r>
  <r>
    <x v="0"/>
    <x v="71"/>
    <x v="2"/>
    <n v="1.1432279999999999"/>
  </r>
  <r>
    <x v="1"/>
    <x v="71"/>
    <x v="2"/>
    <n v="1.1432279999999999"/>
  </r>
  <r>
    <x v="2"/>
    <x v="71"/>
    <x v="2"/>
    <n v="0"/>
  </r>
  <r>
    <x v="0"/>
    <x v="71"/>
    <x v="3"/>
    <n v="3.2746870000000001"/>
  </r>
  <r>
    <x v="1"/>
    <x v="71"/>
    <x v="3"/>
    <n v="3.2746870000000001"/>
  </r>
  <r>
    <x v="2"/>
    <x v="71"/>
    <x v="3"/>
    <n v="0"/>
  </r>
  <r>
    <x v="0"/>
    <x v="71"/>
    <x v="4"/>
    <n v="4.2259190000000002"/>
  </r>
  <r>
    <x v="1"/>
    <x v="71"/>
    <x v="4"/>
    <n v="4.2259190000000002"/>
  </r>
  <r>
    <x v="2"/>
    <x v="71"/>
    <x v="4"/>
    <n v="0"/>
  </r>
  <r>
    <x v="0"/>
    <x v="71"/>
    <x v="5"/>
    <n v="0.441023"/>
  </r>
  <r>
    <x v="1"/>
    <x v="71"/>
    <x v="5"/>
    <n v="0.441023"/>
  </r>
  <r>
    <x v="2"/>
    <x v="71"/>
    <x v="5"/>
    <n v="0"/>
  </r>
  <r>
    <x v="0"/>
    <x v="71"/>
    <x v="6"/>
    <n v="1.2816259999999999"/>
  </r>
  <r>
    <x v="1"/>
    <x v="71"/>
    <x v="6"/>
    <n v="1.2816259999999999"/>
  </r>
  <r>
    <x v="2"/>
    <x v="71"/>
    <x v="6"/>
    <n v="0"/>
  </r>
  <r>
    <x v="0"/>
    <x v="71"/>
    <x v="7"/>
    <n v="2.0598749999999999"/>
  </r>
  <r>
    <x v="1"/>
    <x v="71"/>
    <x v="7"/>
    <n v="2.0524749999999998"/>
  </r>
  <r>
    <x v="2"/>
    <x v="71"/>
    <x v="7"/>
    <n v="7.4000000000000732E-3"/>
  </r>
  <r>
    <x v="0"/>
    <x v="71"/>
    <x v="8"/>
    <n v="1.9983979999999999"/>
  </r>
  <r>
    <x v="1"/>
    <x v="71"/>
    <x v="8"/>
    <n v="1.9510700000000001"/>
  </r>
  <r>
    <x v="2"/>
    <x v="71"/>
    <x v="8"/>
    <n v="4.7327999999999815E-2"/>
  </r>
  <r>
    <x v="0"/>
    <x v="71"/>
    <x v="9"/>
    <n v="4.2320219999999997"/>
  </r>
  <r>
    <x v="1"/>
    <x v="71"/>
    <x v="9"/>
    <n v="4.2267020000000004"/>
  </r>
  <r>
    <x v="2"/>
    <x v="71"/>
    <x v="9"/>
    <n v="5.3199999999993253E-3"/>
  </r>
  <r>
    <x v="0"/>
    <x v="71"/>
    <x v="10"/>
    <n v="1.252931"/>
  </r>
  <r>
    <x v="1"/>
    <x v="71"/>
    <x v="10"/>
    <n v="1.2187429999999999"/>
  </r>
  <r>
    <x v="2"/>
    <x v="71"/>
    <x v="10"/>
    <n v="3.4188000000000107E-2"/>
  </r>
  <r>
    <x v="0"/>
    <x v="71"/>
    <x v="11"/>
    <n v="3.486329"/>
  </r>
  <r>
    <x v="1"/>
    <x v="71"/>
    <x v="11"/>
    <n v="3.4073869999999999"/>
  </r>
  <r>
    <x v="2"/>
    <x v="71"/>
    <x v="11"/>
    <n v="7.8942000000000068E-2"/>
  </r>
  <r>
    <x v="0"/>
    <x v="71"/>
    <x v="12"/>
    <n v="2.631348"/>
  </r>
  <r>
    <x v="1"/>
    <x v="71"/>
    <x v="12"/>
    <n v="2.6121799999999999"/>
  </r>
  <r>
    <x v="2"/>
    <x v="71"/>
    <x v="12"/>
    <n v="1.9168000000000074E-2"/>
  </r>
  <r>
    <x v="0"/>
    <x v="71"/>
    <x v="13"/>
    <n v="4.4848610000000004"/>
  </r>
  <r>
    <x v="1"/>
    <x v="71"/>
    <x v="13"/>
    <n v="4.4094249999999997"/>
  </r>
  <r>
    <x v="2"/>
    <x v="71"/>
    <x v="13"/>
    <n v="7.5436000000000725E-2"/>
  </r>
  <r>
    <x v="0"/>
    <x v="71"/>
    <x v="14"/>
    <n v="4.7569330000000001"/>
  </r>
  <r>
    <x v="1"/>
    <x v="71"/>
    <x v="14"/>
    <n v="4.7076919999999998"/>
  </r>
  <r>
    <x v="2"/>
    <x v="71"/>
    <x v="14"/>
    <n v="4.9241000000000312E-2"/>
  </r>
  <r>
    <x v="0"/>
    <x v="72"/>
    <x v="0"/>
    <n v="0.15359500000000001"/>
  </r>
  <r>
    <x v="3"/>
    <x v="72"/>
    <x v="0"/>
    <n v="0.15359500000000001"/>
  </r>
  <r>
    <x v="2"/>
    <x v="72"/>
    <x v="0"/>
    <n v="0"/>
  </r>
  <r>
    <x v="0"/>
    <x v="72"/>
    <x v="1"/>
    <n v="3.1733790000000002"/>
  </r>
  <r>
    <x v="3"/>
    <x v="72"/>
    <x v="1"/>
    <n v="0.22706499999999999"/>
  </r>
  <r>
    <x v="1"/>
    <x v="72"/>
    <x v="1"/>
    <n v="2.9463140000000001"/>
  </r>
  <r>
    <x v="2"/>
    <x v="72"/>
    <x v="1"/>
    <n v="0"/>
  </r>
  <r>
    <x v="0"/>
    <x v="72"/>
    <x v="2"/>
    <n v="5.398212"/>
  </r>
  <r>
    <x v="3"/>
    <x v="72"/>
    <x v="2"/>
    <n v="3.8192390000000001"/>
  </r>
  <r>
    <x v="2"/>
    <x v="72"/>
    <x v="2"/>
    <n v="1.578973"/>
  </r>
  <r>
    <x v="0"/>
    <x v="72"/>
    <x v="3"/>
    <n v="3.1440769999999998"/>
  </r>
  <r>
    <x v="3"/>
    <x v="72"/>
    <x v="3"/>
    <n v="1.526799"/>
  </r>
  <r>
    <x v="2"/>
    <x v="72"/>
    <x v="3"/>
    <n v="1.6172779999999998"/>
  </r>
  <r>
    <x v="0"/>
    <x v="72"/>
    <x v="4"/>
    <n v="2.7326359999999998"/>
  </r>
  <r>
    <x v="3"/>
    <x v="72"/>
    <x v="4"/>
    <n v="0.64887099999999998"/>
  </r>
  <r>
    <x v="1"/>
    <x v="72"/>
    <x v="4"/>
    <n v="0.627641"/>
  </r>
  <r>
    <x v="2"/>
    <x v="72"/>
    <x v="4"/>
    <n v="1.456124"/>
  </r>
  <r>
    <x v="0"/>
    <x v="72"/>
    <x v="5"/>
    <n v="4.5934429999999997"/>
  </r>
  <r>
    <x v="3"/>
    <x v="72"/>
    <x v="5"/>
    <n v="1.4244680000000001"/>
  </r>
  <r>
    <x v="1"/>
    <x v="72"/>
    <x v="5"/>
    <n v="1.7620279999999999"/>
  </r>
  <r>
    <x v="2"/>
    <x v="72"/>
    <x v="5"/>
    <n v="1.4069469999999997"/>
  </r>
  <r>
    <x v="0"/>
    <x v="72"/>
    <x v="6"/>
    <n v="4.9758990000000001"/>
  </r>
  <r>
    <x v="3"/>
    <x v="72"/>
    <x v="6"/>
    <n v="1.6841790000000001"/>
  </r>
  <r>
    <x v="1"/>
    <x v="72"/>
    <x v="6"/>
    <n v="1.8660680000000001"/>
  </r>
  <r>
    <x v="2"/>
    <x v="72"/>
    <x v="6"/>
    <n v="1.4256519999999999"/>
  </r>
  <r>
    <x v="0"/>
    <x v="72"/>
    <x v="7"/>
    <n v="3.4983749999999998"/>
  </r>
  <r>
    <x v="3"/>
    <x v="72"/>
    <x v="7"/>
    <n v="3.4339659999999999"/>
  </r>
  <r>
    <x v="2"/>
    <x v="72"/>
    <x v="7"/>
    <n v="6.4408999999999939E-2"/>
  </r>
  <r>
    <x v="0"/>
    <x v="72"/>
    <x v="8"/>
    <n v="4.2460969999999998"/>
  </r>
  <r>
    <x v="3"/>
    <x v="72"/>
    <x v="8"/>
    <n v="2.1133959999999998"/>
  </r>
  <r>
    <x v="1"/>
    <x v="72"/>
    <x v="8"/>
    <n v="1.3765179999999999"/>
  </r>
  <r>
    <x v="2"/>
    <x v="72"/>
    <x v="8"/>
    <n v="0.75618300000000005"/>
  </r>
  <r>
    <x v="0"/>
    <x v="72"/>
    <x v="9"/>
    <n v="1.5019549999999999"/>
  </r>
  <r>
    <x v="3"/>
    <x v="72"/>
    <x v="9"/>
    <n v="0.169428"/>
  </r>
  <r>
    <x v="1"/>
    <x v="72"/>
    <x v="9"/>
    <n v="0.467553"/>
  </r>
  <r>
    <x v="2"/>
    <x v="72"/>
    <x v="9"/>
    <n v="0.86497399999999991"/>
  </r>
  <r>
    <x v="0"/>
    <x v="72"/>
    <x v="10"/>
    <n v="5.380744"/>
  </r>
  <r>
    <x v="3"/>
    <x v="72"/>
    <x v="10"/>
    <n v="3.1157400000000002"/>
  </r>
  <r>
    <x v="2"/>
    <x v="72"/>
    <x v="10"/>
    <n v="2.2650039999999998"/>
  </r>
  <r>
    <x v="0"/>
    <x v="72"/>
    <x v="11"/>
    <n v="6.8866360000000002"/>
  </r>
  <r>
    <x v="3"/>
    <x v="72"/>
    <x v="11"/>
    <n v="3.6636470000000001"/>
  </r>
  <r>
    <x v="2"/>
    <x v="72"/>
    <x v="11"/>
    <n v="3.2229890000000001"/>
  </r>
  <r>
    <x v="0"/>
    <x v="72"/>
    <x v="12"/>
    <n v="4.2124800000000002"/>
  </r>
  <r>
    <x v="3"/>
    <x v="72"/>
    <x v="12"/>
    <n v="1.4821070000000001"/>
  </r>
  <r>
    <x v="2"/>
    <x v="72"/>
    <x v="12"/>
    <n v="2.7303730000000002"/>
  </r>
  <r>
    <x v="0"/>
    <x v="72"/>
    <x v="13"/>
    <n v="1.826241"/>
  </r>
  <r>
    <x v="3"/>
    <x v="72"/>
    <x v="13"/>
    <n v="1.1760630000000001"/>
  </r>
  <r>
    <x v="2"/>
    <x v="72"/>
    <x v="13"/>
    <n v="0.65017799999999992"/>
  </r>
  <r>
    <x v="0"/>
    <x v="72"/>
    <x v="14"/>
    <n v="4.1896639999999996"/>
  </r>
  <r>
    <x v="3"/>
    <x v="72"/>
    <x v="14"/>
    <n v="1.26475"/>
  </r>
  <r>
    <x v="2"/>
    <x v="72"/>
    <x v="14"/>
    <n v="2.9249139999999993"/>
  </r>
  <r>
    <x v="0"/>
    <x v="73"/>
    <x v="1"/>
    <n v="4.3899999999999998E-3"/>
  </r>
  <r>
    <x v="0"/>
    <x v="73"/>
    <x v="11"/>
    <n v="1.1953999999999999E-2"/>
  </r>
  <r>
    <x v="0"/>
    <x v="73"/>
    <x v="12"/>
    <n v="1.6715000000000001E-2"/>
  </r>
  <r>
    <x v="0"/>
    <x v="73"/>
    <x v="13"/>
    <n v="6.9620000000000003E-3"/>
  </r>
  <r>
    <x v="0"/>
    <x v="73"/>
    <x v="14"/>
    <n v="5.6299999999999996E-3"/>
  </r>
  <r>
    <x v="0"/>
    <x v="74"/>
    <x v="7"/>
    <n v="3.7683000000000001E-2"/>
  </r>
  <r>
    <x v="0"/>
    <x v="74"/>
    <x v="8"/>
    <n v="1.0226000000000001E-2"/>
  </r>
  <r>
    <x v="0"/>
    <x v="74"/>
    <x v="9"/>
    <n v="8.3424999999999999E-2"/>
  </r>
  <r>
    <x v="0"/>
    <x v="74"/>
    <x v="10"/>
    <n v="2.0230999999999999E-2"/>
  </r>
  <r>
    <x v="0"/>
    <x v="74"/>
    <x v="11"/>
    <n v="4.07E-2"/>
  </r>
  <r>
    <x v="0"/>
    <x v="74"/>
    <x v="12"/>
    <n v="0.166379"/>
  </r>
  <r>
    <x v="0"/>
    <x v="74"/>
    <x v="13"/>
    <n v="7.5445999999999999E-2"/>
  </r>
  <r>
    <x v="0"/>
    <x v="74"/>
    <x v="14"/>
    <n v="5.3414999999999997E-2"/>
  </r>
  <r>
    <x v="0"/>
    <x v="75"/>
    <x v="0"/>
    <n v="1.9655750000000001"/>
  </r>
  <r>
    <x v="1"/>
    <x v="75"/>
    <x v="0"/>
    <n v="1.9655750000000001"/>
  </r>
  <r>
    <x v="2"/>
    <x v="75"/>
    <x v="0"/>
    <n v="0"/>
  </r>
  <r>
    <x v="0"/>
    <x v="75"/>
    <x v="1"/>
    <n v="5.5437969999999996"/>
  </r>
  <r>
    <x v="1"/>
    <x v="75"/>
    <x v="1"/>
    <n v="3.6323660000000002"/>
  </r>
  <r>
    <x v="2"/>
    <x v="75"/>
    <x v="1"/>
    <n v="1.9114309999999994"/>
  </r>
  <r>
    <x v="0"/>
    <x v="75"/>
    <x v="2"/>
    <n v="1.3376490000000001"/>
  </r>
  <r>
    <x v="1"/>
    <x v="75"/>
    <x v="2"/>
    <n v="1.3376490000000001"/>
  </r>
  <r>
    <x v="2"/>
    <x v="75"/>
    <x v="2"/>
    <n v="0"/>
  </r>
  <r>
    <x v="0"/>
    <x v="75"/>
    <x v="3"/>
    <n v="0.240837"/>
  </r>
  <r>
    <x v="1"/>
    <x v="75"/>
    <x v="3"/>
    <n v="0.150006"/>
  </r>
  <r>
    <x v="2"/>
    <x v="75"/>
    <x v="3"/>
    <n v="9.0830999999999995E-2"/>
  </r>
  <r>
    <x v="0"/>
    <x v="75"/>
    <x v="6"/>
    <n v="3.1662210000000002"/>
  </r>
  <r>
    <x v="1"/>
    <x v="75"/>
    <x v="6"/>
    <n v="3.1662210000000002"/>
  </r>
  <r>
    <x v="2"/>
    <x v="75"/>
    <x v="6"/>
    <n v="0"/>
  </r>
  <r>
    <x v="0"/>
    <x v="75"/>
    <x v="7"/>
    <n v="2.830857"/>
  </r>
  <r>
    <x v="1"/>
    <x v="75"/>
    <x v="7"/>
    <n v="2.829555"/>
  </r>
  <r>
    <x v="2"/>
    <x v="75"/>
    <x v="7"/>
    <n v="1.3019999999999143E-3"/>
  </r>
  <r>
    <x v="0"/>
    <x v="75"/>
    <x v="8"/>
    <n v="1.0600989999999999"/>
  </r>
  <r>
    <x v="1"/>
    <x v="75"/>
    <x v="8"/>
    <n v="1.0530379999999999"/>
  </r>
  <r>
    <x v="2"/>
    <x v="75"/>
    <x v="8"/>
    <n v="7.060999999999984E-3"/>
  </r>
  <r>
    <x v="0"/>
    <x v="75"/>
    <x v="9"/>
    <n v="3.6818019999999998"/>
  </r>
  <r>
    <x v="1"/>
    <x v="75"/>
    <x v="9"/>
    <n v="3.6818019999999998"/>
  </r>
  <r>
    <x v="2"/>
    <x v="75"/>
    <x v="9"/>
    <n v="0"/>
  </r>
  <r>
    <x v="0"/>
    <x v="75"/>
    <x v="10"/>
    <n v="3.137607"/>
  </r>
  <r>
    <x v="1"/>
    <x v="75"/>
    <x v="10"/>
    <n v="3.137607"/>
  </r>
  <r>
    <x v="2"/>
    <x v="75"/>
    <x v="10"/>
    <n v="0"/>
  </r>
  <r>
    <x v="0"/>
    <x v="75"/>
    <x v="11"/>
    <n v="2.8137219999999998"/>
  </r>
  <r>
    <x v="1"/>
    <x v="75"/>
    <x v="11"/>
    <n v="2.7726160000000002"/>
  </r>
  <r>
    <x v="2"/>
    <x v="75"/>
    <x v="11"/>
    <n v="4.1105999999999643E-2"/>
  </r>
  <r>
    <x v="0"/>
    <x v="75"/>
    <x v="12"/>
    <n v="2.3435839999999999"/>
  </r>
  <r>
    <x v="1"/>
    <x v="75"/>
    <x v="12"/>
    <n v="2.240386"/>
  </r>
  <r>
    <x v="2"/>
    <x v="75"/>
    <x v="12"/>
    <n v="0.1031979999999999"/>
  </r>
  <r>
    <x v="0"/>
    <x v="75"/>
    <x v="13"/>
    <n v="2.855375"/>
  </r>
  <r>
    <x v="1"/>
    <x v="75"/>
    <x v="13"/>
    <n v="2.8404400000000001"/>
  </r>
  <r>
    <x v="2"/>
    <x v="75"/>
    <x v="13"/>
    <n v="1.4934999999999921E-2"/>
  </r>
  <r>
    <x v="0"/>
    <x v="75"/>
    <x v="14"/>
    <n v="0.625726"/>
  </r>
  <r>
    <x v="1"/>
    <x v="75"/>
    <x v="14"/>
    <n v="0.59273100000000001"/>
  </r>
  <r>
    <x v="2"/>
    <x v="75"/>
    <x v="14"/>
    <n v="3.2994999999999997E-2"/>
  </r>
  <r>
    <x v="0"/>
    <x v="76"/>
    <x v="7"/>
    <n v="4.0829999999999998E-3"/>
  </r>
  <r>
    <x v="0"/>
    <x v="76"/>
    <x v="9"/>
    <n v="1.1396E-2"/>
  </r>
  <r>
    <x v="0"/>
    <x v="76"/>
    <x v="10"/>
    <n v="3.1625E-2"/>
  </r>
  <r>
    <x v="0"/>
    <x v="76"/>
    <x v="11"/>
    <n v="1.8839999999999999E-2"/>
  </r>
  <r>
    <x v="0"/>
    <x v="76"/>
    <x v="12"/>
    <n v="1.6060999999999999E-2"/>
  </r>
  <r>
    <x v="0"/>
    <x v="76"/>
    <x v="13"/>
    <n v="6.3730000000000002E-3"/>
  </r>
  <r>
    <x v="0"/>
    <x v="76"/>
    <x v="14"/>
    <n v="4.6499999999999996E-3"/>
  </r>
  <r>
    <x v="0"/>
    <x v="77"/>
    <x v="0"/>
    <n v="2.8248039999999999"/>
  </r>
  <r>
    <x v="1"/>
    <x v="77"/>
    <x v="0"/>
    <n v="2.3460200000000002"/>
  </r>
  <r>
    <x v="2"/>
    <x v="77"/>
    <x v="0"/>
    <n v="0.47878399999999965"/>
  </r>
  <r>
    <x v="0"/>
    <x v="77"/>
    <x v="1"/>
    <n v="2.2116280000000001"/>
  </r>
  <r>
    <x v="1"/>
    <x v="77"/>
    <x v="1"/>
    <n v="1.7553609999999999"/>
  </r>
  <r>
    <x v="2"/>
    <x v="77"/>
    <x v="1"/>
    <n v="0.4562670000000002"/>
  </r>
  <r>
    <x v="0"/>
    <x v="77"/>
    <x v="2"/>
    <n v="9.1339999999999998E-3"/>
  </r>
  <r>
    <x v="0"/>
    <x v="77"/>
    <x v="3"/>
    <n v="0.58967999999999998"/>
  </r>
  <r>
    <x v="1"/>
    <x v="77"/>
    <x v="3"/>
    <n v="0.61937799999999998"/>
  </r>
  <r>
    <x v="2"/>
    <x v="77"/>
    <x v="3"/>
    <n v="-2.9698000000000002E-2"/>
  </r>
  <r>
    <x v="0"/>
    <x v="77"/>
    <x v="4"/>
    <n v="0.245033"/>
  </r>
  <r>
    <x v="0"/>
    <x v="77"/>
    <x v="5"/>
    <n v="-1.9314999999999999E-2"/>
  </r>
  <r>
    <x v="0"/>
    <x v="77"/>
    <x v="6"/>
    <n v="-6.3400000000000001E-4"/>
  </r>
  <r>
    <x v="0"/>
    <x v="77"/>
    <x v="7"/>
    <n v="1.957E-3"/>
  </r>
  <r>
    <x v="0"/>
    <x v="77"/>
    <x v="8"/>
    <n v="7.1590000000000004E-3"/>
  </r>
  <r>
    <x v="0"/>
    <x v="77"/>
    <x v="9"/>
    <n v="0.91477699999999995"/>
  </r>
  <r>
    <x v="1"/>
    <x v="77"/>
    <x v="9"/>
    <n v="0.85250899999999996"/>
  </r>
  <r>
    <x v="2"/>
    <x v="77"/>
    <x v="9"/>
    <n v="6.226799999999999E-2"/>
  </r>
  <r>
    <x v="0"/>
    <x v="77"/>
    <x v="10"/>
    <n v="0.69211699999999998"/>
  </r>
  <r>
    <x v="1"/>
    <x v="77"/>
    <x v="10"/>
    <n v="0.63803100000000001"/>
  </r>
  <r>
    <x v="2"/>
    <x v="77"/>
    <x v="10"/>
    <n v="5.4085999999999967E-2"/>
  </r>
  <r>
    <x v="0"/>
    <x v="77"/>
    <x v="11"/>
    <n v="1.1288739999999999"/>
  </r>
  <r>
    <x v="1"/>
    <x v="77"/>
    <x v="11"/>
    <n v="1.059204"/>
  </r>
  <r>
    <x v="2"/>
    <x v="77"/>
    <x v="11"/>
    <n v="6.9669999999999899E-2"/>
  </r>
  <r>
    <x v="0"/>
    <x v="77"/>
    <x v="12"/>
    <n v="0.35708800000000002"/>
  </r>
  <r>
    <x v="1"/>
    <x v="77"/>
    <x v="12"/>
    <n v="0.22368199999999999"/>
  </r>
  <r>
    <x v="2"/>
    <x v="77"/>
    <x v="12"/>
    <n v="0.13340600000000002"/>
  </r>
  <r>
    <x v="0"/>
    <x v="77"/>
    <x v="13"/>
    <n v="0.164604"/>
  </r>
  <r>
    <x v="0"/>
    <x v="77"/>
    <x v="14"/>
    <n v="0.15232699999999999"/>
  </r>
  <r>
    <x v="0"/>
    <x v="78"/>
    <x v="7"/>
    <n v="2.8839999999999998E-3"/>
  </r>
  <r>
    <x v="0"/>
    <x v="78"/>
    <x v="8"/>
    <n v="2.653E-3"/>
  </r>
  <r>
    <x v="0"/>
    <x v="78"/>
    <x v="9"/>
    <n v="1.513E-3"/>
  </r>
  <r>
    <x v="0"/>
    <x v="78"/>
    <x v="10"/>
    <n v="4.1159999999999999E-3"/>
  </r>
  <r>
    <x v="0"/>
    <x v="78"/>
    <x v="13"/>
    <n v="1.1552E-2"/>
  </r>
  <r>
    <x v="0"/>
    <x v="78"/>
    <x v="14"/>
    <n v="7.5100000000000002E-3"/>
  </r>
  <r>
    <x v="0"/>
    <x v="79"/>
    <x v="0"/>
    <n v="1.1880539999999999"/>
  </r>
  <r>
    <x v="3"/>
    <x v="79"/>
    <x v="0"/>
    <n v="1.1880539999999999"/>
  </r>
  <r>
    <x v="2"/>
    <x v="79"/>
    <x v="0"/>
    <n v="0"/>
  </r>
  <r>
    <x v="0"/>
    <x v="79"/>
    <x v="1"/>
    <n v="0.77377700000000005"/>
  </r>
  <r>
    <x v="3"/>
    <x v="79"/>
    <x v="1"/>
    <n v="0.77377700000000005"/>
  </r>
  <r>
    <x v="2"/>
    <x v="79"/>
    <x v="1"/>
    <n v="0"/>
  </r>
  <r>
    <x v="0"/>
    <x v="79"/>
    <x v="2"/>
    <n v="0.65576199999999996"/>
  </r>
  <r>
    <x v="3"/>
    <x v="79"/>
    <x v="2"/>
    <n v="0.65576199999999996"/>
  </r>
  <r>
    <x v="2"/>
    <x v="79"/>
    <x v="2"/>
    <n v="0"/>
  </r>
  <r>
    <x v="0"/>
    <x v="79"/>
    <x v="3"/>
    <n v="0.88148300000000002"/>
  </r>
  <r>
    <x v="3"/>
    <x v="79"/>
    <x v="3"/>
    <n v="0.88148300000000002"/>
  </r>
  <r>
    <x v="2"/>
    <x v="79"/>
    <x v="3"/>
    <n v="0"/>
  </r>
  <r>
    <x v="0"/>
    <x v="79"/>
    <x v="4"/>
    <n v="1.039879"/>
  </r>
  <r>
    <x v="3"/>
    <x v="79"/>
    <x v="4"/>
    <n v="1.039879"/>
  </r>
  <r>
    <x v="2"/>
    <x v="79"/>
    <x v="4"/>
    <n v="0"/>
  </r>
  <r>
    <x v="0"/>
    <x v="79"/>
    <x v="5"/>
    <n v="1.1667110000000001"/>
  </r>
  <r>
    <x v="3"/>
    <x v="79"/>
    <x v="5"/>
    <n v="1.1472420000000001"/>
  </r>
  <r>
    <x v="2"/>
    <x v="79"/>
    <x v="5"/>
    <n v="1.9468999999999959E-2"/>
  </r>
  <r>
    <x v="0"/>
    <x v="79"/>
    <x v="6"/>
    <n v="0.59245099999999995"/>
  </r>
  <r>
    <x v="3"/>
    <x v="79"/>
    <x v="6"/>
    <n v="0.57302699999999995"/>
  </r>
  <r>
    <x v="2"/>
    <x v="79"/>
    <x v="6"/>
    <n v="1.9423999999999997E-2"/>
  </r>
  <r>
    <x v="0"/>
    <x v="79"/>
    <x v="7"/>
    <n v="1.9314000000000001E-2"/>
  </r>
  <r>
    <x v="0"/>
    <x v="79"/>
    <x v="10"/>
    <n v="2.3229E-2"/>
  </r>
  <r>
    <x v="3"/>
    <x v="79"/>
    <x v="10"/>
    <n v="9.214E-3"/>
  </r>
  <r>
    <x v="2"/>
    <x v="79"/>
    <x v="10"/>
    <n v="1.4015E-2"/>
  </r>
  <r>
    <x v="0"/>
    <x v="79"/>
    <x v="12"/>
    <n v="2.9759999999999999E-3"/>
  </r>
  <r>
    <x v="3"/>
    <x v="79"/>
    <x v="12"/>
    <n v="2.2889999999999998E-3"/>
  </r>
  <r>
    <x v="2"/>
    <x v="79"/>
    <x v="12"/>
    <n v="6.8700000000000011E-4"/>
  </r>
  <r>
    <x v="0"/>
    <x v="79"/>
    <x v="13"/>
    <n v="6.4948000000000006E-2"/>
  </r>
  <r>
    <x v="0"/>
    <x v="79"/>
    <x v="14"/>
    <n v="4.5975000000000002E-2"/>
  </r>
  <r>
    <x v="0"/>
    <x v="80"/>
    <x v="7"/>
    <n v="2.1912999999999998E-2"/>
  </r>
  <r>
    <x v="0"/>
    <x v="80"/>
    <x v="8"/>
    <n v="1.5809999999999999E-3"/>
  </r>
  <r>
    <x v="0"/>
    <x v="80"/>
    <x v="12"/>
    <n v="4.7760999999999998E-2"/>
  </r>
  <r>
    <x v="0"/>
    <x v="80"/>
    <x v="13"/>
    <n v="6.4475000000000005E-2"/>
  </r>
  <r>
    <x v="0"/>
    <x v="80"/>
    <x v="14"/>
    <n v="1.7425E-2"/>
  </r>
  <r>
    <x v="0"/>
    <x v="81"/>
    <x v="0"/>
    <n v="3.0417209999999999"/>
  </r>
  <r>
    <x v="3"/>
    <x v="81"/>
    <x v="0"/>
    <n v="8.4942000000000004E-2"/>
  </r>
  <r>
    <x v="1"/>
    <x v="81"/>
    <x v="0"/>
    <n v="2.9671150000000002"/>
  </r>
  <r>
    <x v="2"/>
    <x v="81"/>
    <x v="0"/>
    <n v="-1.0336000000000123E-2"/>
  </r>
  <r>
    <x v="0"/>
    <x v="81"/>
    <x v="1"/>
    <n v="3.0626440000000001"/>
  </r>
  <r>
    <x v="3"/>
    <x v="81"/>
    <x v="1"/>
    <n v="8.2484000000000002E-2"/>
  </r>
  <r>
    <x v="1"/>
    <x v="81"/>
    <x v="1"/>
    <n v="2.8889130000000001"/>
  </r>
  <r>
    <x v="2"/>
    <x v="81"/>
    <x v="1"/>
    <n v="9.1247000000000078E-2"/>
  </r>
  <r>
    <x v="0"/>
    <x v="81"/>
    <x v="2"/>
    <n v="5.1781410000000001"/>
  </r>
  <r>
    <x v="3"/>
    <x v="81"/>
    <x v="2"/>
    <n v="3.9269999999999999E-3"/>
  </r>
  <r>
    <x v="1"/>
    <x v="81"/>
    <x v="2"/>
    <n v="5.002669"/>
  </r>
  <r>
    <x v="2"/>
    <x v="81"/>
    <x v="2"/>
    <n v="0.17154500000000006"/>
  </r>
  <r>
    <x v="0"/>
    <x v="81"/>
    <x v="3"/>
    <n v="9.1649919999999998"/>
  </r>
  <r>
    <x v="3"/>
    <x v="81"/>
    <x v="3"/>
    <n v="1.4923000000000001E-2"/>
  </r>
  <r>
    <x v="1"/>
    <x v="81"/>
    <x v="3"/>
    <n v="9.0091110000000008"/>
  </r>
  <r>
    <x v="2"/>
    <x v="81"/>
    <x v="3"/>
    <n v="0.14095799999999947"/>
  </r>
  <r>
    <x v="0"/>
    <x v="81"/>
    <x v="4"/>
    <n v="1.9621249999999999"/>
  </r>
  <r>
    <x v="1"/>
    <x v="81"/>
    <x v="4"/>
    <n v="1.8142229999999999"/>
  </r>
  <r>
    <x v="2"/>
    <x v="81"/>
    <x v="4"/>
    <n v="0.14790199999999998"/>
  </r>
  <r>
    <x v="0"/>
    <x v="81"/>
    <x v="5"/>
    <n v="5.7756499999999997"/>
  </r>
  <r>
    <x v="1"/>
    <x v="81"/>
    <x v="5"/>
    <n v="5.7756499999999997"/>
  </r>
  <r>
    <x v="2"/>
    <x v="81"/>
    <x v="5"/>
    <n v="0"/>
  </r>
  <r>
    <x v="0"/>
    <x v="81"/>
    <x v="6"/>
    <n v="11.307524000000001"/>
  </r>
  <r>
    <x v="1"/>
    <x v="81"/>
    <x v="6"/>
    <n v="11.307524000000001"/>
  </r>
  <r>
    <x v="2"/>
    <x v="81"/>
    <x v="6"/>
    <n v="0"/>
  </r>
  <r>
    <x v="0"/>
    <x v="81"/>
    <x v="7"/>
    <n v="3.9490000000000003E-3"/>
  </r>
  <r>
    <x v="0"/>
    <x v="81"/>
    <x v="8"/>
    <n v="6.0154889999999996"/>
  </r>
  <r>
    <x v="1"/>
    <x v="81"/>
    <x v="8"/>
    <n v="5.998602"/>
  </r>
  <r>
    <x v="2"/>
    <x v="81"/>
    <x v="8"/>
    <n v="1.6886999999999652E-2"/>
  </r>
  <r>
    <x v="0"/>
    <x v="81"/>
    <x v="9"/>
    <n v="4.2346769999999996"/>
  </r>
  <r>
    <x v="1"/>
    <x v="81"/>
    <x v="9"/>
    <n v="4.21197"/>
  </r>
  <r>
    <x v="2"/>
    <x v="81"/>
    <x v="9"/>
    <n v="2.2706999999999589E-2"/>
  </r>
  <r>
    <x v="0"/>
    <x v="81"/>
    <x v="10"/>
    <n v="7.8333870000000001"/>
  </r>
  <r>
    <x v="1"/>
    <x v="81"/>
    <x v="10"/>
    <n v="7.8333870000000001"/>
  </r>
  <r>
    <x v="2"/>
    <x v="81"/>
    <x v="10"/>
    <n v="0"/>
  </r>
  <r>
    <x v="0"/>
    <x v="81"/>
    <x v="11"/>
    <n v="2.0823800000000001"/>
  </r>
  <r>
    <x v="3"/>
    <x v="81"/>
    <x v="11"/>
    <n v="9.0189999999999992E-3"/>
  </r>
  <r>
    <x v="1"/>
    <x v="81"/>
    <x v="11"/>
    <n v="2.0733220000000001"/>
  </r>
  <r>
    <x v="2"/>
    <x v="81"/>
    <x v="11"/>
    <n v="3.900000000012227E-5"/>
  </r>
  <r>
    <x v="0"/>
    <x v="81"/>
    <x v="12"/>
    <n v="2.2487759999999999"/>
  </r>
  <r>
    <x v="1"/>
    <x v="81"/>
    <x v="12"/>
    <n v="2.2009029999999998"/>
  </r>
  <r>
    <x v="2"/>
    <x v="81"/>
    <x v="12"/>
    <n v="4.7873000000000054E-2"/>
  </r>
  <r>
    <x v="0"/>
    <x v="81"/>
    <x v="13"/>
    <n v="0.68303899999999995"/>
  </r>
  <r>
    <x v="1"/>
    <x v="81"/>
    <x v="13"/>
    <n v="0.65219899999999997"/>
  </r>
  <r>
    <x v="2"/>
    <x v="81"/>
    <x v="13"/>
    <n v="3.0839999999999979E-2"/>
  </r>
  <r>
    <x v="0"/>
    <x v="81"/>
    <x v="14"/>
    <n v="6.4994999999999997E-2"/>
  </r>
  <r>
    <x v="0"/>
    <x v="82"/>
    <x v="0"/>
    <n v="1.547779"/>
  </r>
  <r>
    <x v="1"/>
    <x v="82"/>
    <x v="0"/>
    <n v="1.547779"/>
  </r>
  <r>
    <x v="2"/>
    <x v="82"/>
    <x v="0"/>
    <n v="0"/>
  </r>
  <r>
    <x v="0"/>
    <x v="82"/>
    <x v="1"/>
    <n v="1.914925"/>
  </r>
  <r>
    <x v="1"/>
    <x v="82"/>
    <x v="1"/>
    <n v="1.914925"/>
  </r>
  <r>
    <x v="2"/>
    <x v="82"/>
    <x v="1"/>
    <n v="0"/>
  </r>
  <r>
    <x v="0"/>
    <x v="82"/>
    <x v="2"/>
    <n v="2.767509"/>
  </r>
  <r>
    <x v="1"/>
    <x v="82"/>
    <x v="2"/>
    <n v="2.7560609999999999"/>
  </r>
  <r>
    <x v="2"/>
    <x v="82"/>
    <x v="2"/>
    <n v="1.1448000000000125E-2"/>
  </r>
  <r>
    <x v="0"/>
    <x v="82"/>
    <x v="3"/>
    <n v="2.3289800000000001"/>
  </r>
  <r>
    <x v="1"/>
    <x v="82"/>
    <x v="3"/>
    <n v="2.3289800000000001"/>
  </r>
  <r>
    <x v="2"/>
    <x v="82"/>
    <x v="3"/>
    <n v="0"/>
  </r>
  <r>
    <x v="0"/>
    <x v="82"/>
    <x v="4"/>
    <n v="2.702461"/>
  </r>
  <r>
    <x v="1"/>
    <x v="82"/>
    <x v="4"/>
    <n v="2.702461"/>
  </r>
  <r>
    <x v="2"/>
    <x v="82"/>
    <x v="4"/>
    <n v="0"/>
  </r>
  <r>
    <x v="0"/>
    <x v="82"/>
    <x v="5"/>
    <n v="3.2813379999999999"/>
  </r>
  <r>
    <x v="1"/>
    <x v="82"/>
    <x v="5"/>
    <n v="3.2813379999999999"/>
  </r>
  <r>
    <x v="2"/>
    <x v="82"/>
    <x v="5"/>
    <n v="0"/>
  </r>
  <r>
    <x v="0"/>
    <x v="82"/>
    <x v="6"/>
    <n v="0.57255999999999996"/>
  </r>
  <r>
    <x v="3"/>
    <x v="82"/>
    <x v="6"/>
    <n v="0.57255999999999996"/>
  </r>
  <r>
    <x v="2"/>
    <x v="82"/>
    <x v="6"/>
    <n v="0"/>
  </r>
  <r>
    <x v="0"/>
    <x v="82"/>
    <x v="7"/>
    <n v="3.3566009999999999"/>
  </r>
  <r>
    <x v="1"/>
    <x v="82"/>
    <x v="7"/>
    <n v="3.321234"/>
  </r>
  <r>
    <x v="2"/>
    <x v="82"/>
    <x v="7"/>
    <n v="3.5366999999999926E-2"/>
  </r>
  <r>
    <x v="0"/>
    <x v="82"/>
    <x v="8"/>
    <n v="1.967876"/>
  </r>
  <r>
    <x v="1"/>
    <x v="82"/>
    <x v="8"/>
    <n v="1.9199280000000001"/>
  </r>
  <r>
    <x v="2"/>
    <x v="82"/>
    <x v="8"/>
    <n v="4.794799999999988E-2"/>
  </r>
  <r>
    <x v="0"/>
    <x v="82"/>
    <x v="9"/>
    <n v="1.303855"/>
  </r>
  <r>
    <x v="1"/>
    <x v="82"/>
    <x v="9"/>
    <n v="1.2711859999999999"/>
  </r>
  <r>
    <x v="2"/>
    <x v="82"/>
    <x v="9"/>
    <n v="3.2669000000000059E-2"/>
  </r>
  <r>
    <x v="0"/>
    <x v="82"/>
    <x v="10"/>
    <n v="3.568184"/>
  </r>
  <r>
    <x v="1"/>
    <x v="82"/>
    <x v="10"/>
    <n v="3.417484"/>
  </r>
  <r>
    <x v="2"/>
    <x v="82"/>
    <x v="10"/>
    <n v="0.15070000000000006"/>
  </r>
  <r>
    <x v="0"/>
    <x v="82"/>
    <x v="11"/>
    <n v="3.3847040000000002"/>
  </r>
  <r>
    <x v="1"/>
    <x v="82"/>
    <x v="11"/>
    <n v="3.3359380000000001"/>
  </r>
  <r>
    <x v="2"/>
    <x v="82"/>
    <x v="11"/>
    <n v="4.8766000000000087E-2"/>
  </r>
  <r>
    <x v="0"/>
    <x v="82"/>
    <x v="12"/>
    <n v="2.4985309999999998"/>
  </r>
  <r>
    <x v="1"/>
    <x v="82"/>
    <x v="12"/>
    <n v="2.4020820000000001"/>
  </r>
  <r>
    <x v="2"/>
    <x v="82"/>
    <x v="12"/>
    <n v="9.6448999999999785E-2"/>
  </r>
  <r>
    <x v="0"/>
    <x v="82"/>
    <x v="13"/>
    <n v="3.6190630000000001"/>
  </r>
  <r>
    <x v="1"/>
    <x v="82"/>
    <x v="13"/>
    <n v="3.4538959999999999"/>
  </r>
  <r>
    <x v="2"/>
    <x v="82"/>
    <x v="13"/>
    <n v="0.16516700000000029"/>
  </r>
  <r>
    <x v="0"/>
    <x v="82"/>
    <x v="14"/>
    <n v="1.508928"/>
  </r>
  <r>
    <x v="1"/>
    <x v="82"/>
    <x v="14"/>
    <n v="1.354225"/>
  </r>
  <r>
    <x v="2"/>
    <x v="82"/>
    <x v="14"/>
    <n v="0.15470300000000003"/>
  </r>
  <r>
    <x v="0"/>
    <x v="83"/>
    <x v="0"/>
    <n v="0.72068399999999999"/>
  </r>
  <r>
    <x v="1"/>
    <x v="83"/>
    <x v="0"/>
    <n v="0.72068399999999999"/>
  </r>
  <r>
    <x v="2"/>
    <x v="83"/>
    <x v="0"/>
    <n v="0"/>
  </r>
  <r>
    <x v="0"/>
    <x v="83"/>
    <x v="1"/>
    <n v="0.54312300000000002"/>
  </r>
  <r>
    <x v="1"/>
    <x v="83"/>
    <x v="1"/>
    <n v="0.54312300000000002"/>
  </r>
  <r>
    <x v="2"/>
    <x v="83"/>
    <x v="1"/>
    <n v="0"/>
  </r>
  <r>
    <x v="0"/>
    <x v="83"/>
    <x v="3"/>
    <n v="0.36684299999999997"/>
  </r>
  <r>
    <x v="1"/>
    <x v="83"/>
    <x v="3"/>
    <n v="0.224466"/>
  </r>
  <r>
    <x v="2"/>
    <x v="83"/>
    <x v="3"/>
    <n v="0.14237699999999998"/>
  </r>
  <r>
    <x v="0"/>
    <x v="83"/>
    <x v="4"/>
    <n v="0.14308599999999999"/>
  </r>
  <r>
    <x v="1"/>
    <x v="83"/>
    <x v="4"/>
    <n v="0.14308599999999999"/>
  </r>
  <r>
    <x v="2"/>
    <x v="83"/>
    <x v="4"/>
    <n v="0"/>
  </r>
  <r>
    <x v="0"/>
    <x v="83"/>
    <x v="13"/>
    <n v="4.0698999999999999E-2"/>
  </r>
  <r>
    <x v="0"/>
    <x v="83"/>
    <x v="14"/>
    <n v="7.9550000000000003E-3"/>
  </r>
  <r>
    <x v="0"/>
    <x v="84"/>
    <x v="0"/>
    <n v="0.80967699999999998"/>
  </r>
  <r>
    <x v="1"/>
    <x v="84"/>
    <x v="0"/>
    <n v="0.80967699999999998"/>
  </r>
  <r>
    <x v="2"/>
    <x v="84"/>
    <x v="0"/>
    <n v="0"/>
  </r>
  <r>
    <x v="0"/>
    <x v="84"/>
    <x v="1"/>
    <n v="1.0083930000000001"/>
  </r>
  <r>
    <x v="1"/>
    <x v="84"/>
    <x v="1"/>
    <n v="1.0083930000000001"/>
  </r>
  <r>
    <x v="2"/>
    <x v="84"/>
    <x v="1"/>
    <n v="0"/>
  </r>
  <r>
    <x v="0"/>
    <x v="84"/>
    <x v="2"/>
    <n v="0.82920000000000005"/>
  </r>
  <r>
    <x v="1"/>
    <x v="84"/>
    <x v="2"/>
    <n v="0.82920000000000005"/>
  </r>
  <r>
    <x v="2"/>
    <x v="84"/>
    <x v="2"/>
    <n v="0"/>
  </r>
  <r>
    <x v="0"/>
    <x v="84"/>
    <x v="3"/>
    <n v="0.543072"/>
  </r>
  <r>
    <x v="1"/>
    <x v="84"/>
    <x v="3"/>
    <n v="0.543072"/>
  </r>
  <r>
    <x v="2"/>
    <x v="84"/>
    <x v="3"/>
    <n v="0"/>
  </r>
  <r>
    <x v="0"/>
    <x v="84"/>
    <x v="4"/>
    <n v="1.5208010000000001"/>
  </r>
  <r>
    <x v="1"/>
    <x v="84"/>
    <x v="4"/>
    <n v="1.5208010000000001"/>
  </r>
  <r>
    <x v="2"/>
    <x v="84"/>
    <x v="4"/>
    <n v="0"/>
  </r>
  <r>
    <x v="0"/>
    <x v="84"/>
    <x v="5"/>
    <n v="1.1423220000000001"/>
  </r>
  <r>
    <x v="1"/>
    <x v="84"/>
    <x v="5"/>
    <n v="1.1423220000000001"/>
  </r>
  <r>
    <x v="2"/>
    <x v="84"/>
    <x v="5"/>
    <n v="0"/>
  </r>
  <r>
    <x v="0"/>
    <x v="84"/>
    <x v="6"/>
    <n v="2.1798329999999999"/>
  </r>
  <r>
    <x v="1"/>
    <x v="84"/>
    <x v="6"/>
    <n v="2.1798329999999999"/>
  </r>
  <r>
    <x v="2"/>
    <x v="84"/>
    <x v="6"/>
    <n v="0"/>
  </r>
  <r>
    <x v="0"/>
    <x v="84"/>
    <x v="7"/>
    <n v="1.254121"/>
  </r>
  <r>
    <x v="1"/>
    <x v="84"/>
    <x v="7"/>
    <n v="1.042028"/>
  </r>
  <r>
    <x v="2"/>
    <x v="84"/>
    <x v="7"/>
    <n v="0.21209300000000009"/>
  </r>
  <r>
    <x v="0"/>
    <x v="84"/>
    <x v="8"/>
    <n v="1.0434030000000001"/>
  </r>
  <r>
    <x v="1"/>
    <x v="84"/>
    <x v="8"/>
    <n v="0.53629099999999996"/>
  </r>
  <r>
    <x v="2"/>
    <x v="84"/>
    <x v="8"/>
    <n v="0.50711200000000012"/>
  </r>
  <r>
    <x v="0"/>
    <x v="84"/>
    <x v="9"/>
    <n v="1.699579"/>
  </r>
  <r>
    <x v="1"/>
    <x v="84"/>
    <x v="9"/>
    <n v="1.3381259999999999"/>
  </r>
  <r>
    <x v="2"/>
    <x v="84"/>
    <x v="9"/>
    <n v="0.36145300000000002"/>
  </r>
  <r>
    <x v="0"/>
    <x v="84"/>
    <x v="10"/>
    <n v="1.195605"/>
  </r>
  <r>
    <x v="1"/>
    <x v="84"/>
    <x v="10"/>
    <n v="0.85492000000000001"/>
  </r>
  <r>
    <x v="2"/>
    <x v="84"/>
    <x v="10"/>
    <n v="0.34068500000000002"/>
  </r>
  <r>
    <x v="0"/>
    <x v="84"/>
    <x v="11"/>
    <n v="0.71828199999999998"/>
  </r>
  <r>
    <x v="1"/>
    <x v="84"/>
    <x v="11"/>
    <n v="0.40858699999999998"/>
  </r>
  <r>
    <x v="2"/>
    <x v="84"/>
    <x v="11"/>
    <n v="0.309695"/>
  </r>
  <r>
    <x v="0"/>
    <x v="84"/>
    <x v="12"/>
    <n v="1.0365519999999999"/>
  </r>
  <r>
    <x v="1"/>
    <x v="84"/>
    <x v="12"/>
    <n v="0.73283200000000004"/>
  </r>
  <r>
    <x v="2"/>
    <x v="84"/>
    <x v="12"/>
    <n v="0.30371999999999988"/>
  </r>
  <r>
    <x v="0"/>
    <x v="84"/>
    <x v="13"/>
    <n v="1.1269929999999999"/>
  </r>
  <r>
    <x v="1"/>
    <x v="84"/>
    <x v="13"/>
    <n v="0.80057800000000001"/>
  </r>
  <r>
    <x v="2"/>
    <x v="84"/>
    <x v="13"/>
    <n v="0.3264149999999999"/>
  </r>
  <r>
    <x v="0"/>
    <x v="84"/>
    <x v="14"/>
    <n v="3.8989999999999997E-2"/>
  </r>
  <r>
    <x v="1"/>
    <x v="84"/>
    <x v="14"/>
    <n v="1.15E-2"/>
  </r>
  <r>
    <x v="2"/>
    <x v="84"/>
    <x v="14"/>
    <n v="2.7489999999999997E-2"/>
  </r>
  <r>
    <x v="0"/>
    <x v="85"/>
    <x v="0"/>
    <n v="1.0005630000000001"/>
  </r>
  <r>
    <x v="0"/>
    <x v="85"/>
    <x v="1"/>
    <n v="4.8152780000000002"/>
  </r>
  <r>
    <x v="3"/>
    <x v="85"/>
    <x v="1"/>
    <n v="8.3446000000000006E-2"/>
  </r>
  <r>
    <x v="1"/>
    <x v="85"/>
    <x v="1"/>
    <n v="4.4245340000000004"/>
  </r>
  <r>
    <x v="2"/>
    <x v="85"/>
    <x v="1"/>
    <n v="0.3072979999999994"/>
  </r>
  <r>
    <x v="0"/>
    <x v="85"/>
    <x v="2"/>
    <n v="4.3513739999999999"/>
  </r>
  <r>
    <x v="3"/>
    <x v="85"/>
    <x v="2"/>
    <n v="4.6690740000000002"/>
  </r>
  <r>
    <x v="2"/>
    <x v="85"/>
    <x v="2"/>
    <n v="-0.31770000000000032"/>
  </r>
  <r>
    <x v="0"/>
    <x v="85"/>
    <x v="3"/>
    <n v="4.8719049999999999"/>
  </r>
  <r>
    <x v="3"/>
    <x v="85"/>
    <x v="3"/>
    <n v="3.1883249999999999"/>
  </r>
  <r>
    <x v="1"/>
    <x v="85"/>
    <x v="3"/>
    <n v="1.2633939999999999"/>
  </r>
  <r>
    <x v="2"/>
    <x v="85"/>
    <x v="3"/>
    <n v="0.42018600000000017"/>
  </r>
  <r>
    <x v="0"/>
    <x v="85"/>
    <x v="4"/>
    <n v="14.178808999999999"/>
  </r>
  <r>
    <x v="3"/>
    <x v="85"/>
    <x v="4"/>
    <n v="5.7777260000000004"/>
  </r>
  <r>
    <x v="2"/>
    <x v="85"/>
    <x v="4"/>
    <n v="8.4010829999999999"/>
  </r>
  <r>
    <x v="0"/>
    <x v="85"/>
    <x v="5"/>
    <n v="10.697835"/>
  </r>
  <r>
    <x v="3"/>
    <x v="85"/>
    <x v="5"/>
    <n v="5.4909499999999998"/>
  </r>
  <r>
    <x v="1"/>
    <x v="85"/>
    <x v="5"/>
    <n v="2.1276540000000002"/>
  </r>
  <r>
    <x v="2"/>
    <x v="85"/>
    <x v="5"/>
    <n v="3.0792310000000001"/>
  </r>
  <r>
    <x v="0"/>
    <x v="85"/>
    <x v="6"/>
    <n v="14.943434999999999"/>
  </r>
  <r>
    <x v="3"/>
    <x v="85"/>
    <x v="6"/>
    <n v="6.8274030000000003"/>
  </r>
  <r>
    <x v="1"/>
    <x v="85"/>
    <x v="6"/>
    <n v="4.8685210000000003"/>
  </r>
  <r>
    <x v="2"/>
    <x v="85"/>
    <x v="6"/>
    <n v="3.2475109999999976"/>
  </r>
  <r>
    <x v="0"/>
    <x v="85"/>
    <x v="7"/>
    <n v="6.2864959999999996"/>
  </r>
  <r>
    <x v="3"/>
    <x v="85"/>
    <x v="7"/>
    <n v="4.1050310000000003"/>
  </r>
  <r>
    <x v="1"/>
    <x v="85"/>
    <x v="7"/>
    <n v="1.1979789999999999"/>
  </r>
  <r>
    <x v="2"/>
    <x v="85"/>
    <x v="7"/>
    <n v="0.98348599999999919"/>
  </r>
  <r>
    <x v="0"/>
    <x v="85"/>
    <x v="8"/>
    <n v="7.0541960000000001"/>
  </r>
  <r>
    <x v="3"/>
    <x v="85"/>
    <x v="8"/>
    <n v="2.4406020000000002"/>
  </r>
  <r>
    <x v="1"/>
    <x v="85"/>
    <x v="8"/>
    <n v="3.9002460000000001"/>
  </r>
  <r>
    <x v="2"/>
    <x v="85"/>
    <x v="8"/>
    <n v="0.71334799999999987"/>
  </r>
  <r>
    <x v="0"/>
    <x v="85"/>
    <x v="9"/>
    <n v="17.100767000000001"/>
  </r>
  <r>
    <x v="3"/>
    <x v="85"/>
    <x v="9"/>
    <n v="2.736621"/>
  </r>
  <r>
    <x v="1"/>
    <x v="85"/>
    <x v="9"/>
    <n v="12.940312"/>
  </r>
  <r>
    <x v="2"/>
    <x v="85"/>
    <x v="9"/>
    <n v="1.4238340000000012"/>
  </r>
  <r>
    <x v="0"/>
    <x v="85"/>
    <x v="10"/>
    <n v="27.770624000000002"/>
  </r>
  <r>
    <x v="3"/>
    <x v="85"/>
    <x v="10"/>
    <n v="6.948766"/>
  </r>
  <r>
    <x v="1"/>
    <x v="85"/>
    <x v="10"/>
    <n v="17.151605"/>
  </r>
  <r>
    <x v="2"/>
    <x v="85"/>
    <x v="10"/>
    <n v="3.6702530000000024"/>
  </r>
  <r>
    <x v="0"/>
    <x v="85"/>
    <x v="11"/>
    <n v="26.612714"/>
  </r>
  <r>
    <x v="3"/>
    <x v="85"/>
    <x v="11"/>
    <n v="7.3460010000000002"/>
  </r>
  <r>
    <x v="1"/>
    <x v="85"/>
    <x v="11"/>
    <n v="17.607212000000001"/>
  </r>
  <r>
    <x v="2"/>
    <x v="85"/>
    <x v="11"/>
    <n v="1.6595009999999988"/>
  </r>
  <r>
    <x v="0"/>
    <x v="85"/>
    <x v="12"/>
    <n v="22.032330000000002"/>
  </r>
  <r>
    <x v="3"/>
    <x v="85"/>
    <x v="12"/>
    <n v="4.7454499999999999"/>
  </r>
  <r>
    <x v="1"/>
    <x v="85"/>
    <x v="12"/>
    <n v="10.345643000000001"/>
  </r>
  <r>
    <x v="2"/>
    <x v="85"/>
    <x v="12"/>
    <n v="6.941237000000001"/>
  </r>
  <r>
    <x v="0"/>
    <x v="85"/>
    <x v="13"/>
    <n v="26.410530000000001"/>
  </r>
  <r>
    <x v="3"/>
    <x v="85"/>
    <x v="13"/>
    <n v="3.9725250000000001"/>
  </r>
  <r>
    <x v="1"/>
    <x v="85"/>
    <x v="13"/>
    <n v="17.419664999999998"/>
  </r>
  <r>
    <x v="2"/>
    <x v="85"/>
    <x v="13"/>
    <n v="5.018340000000002"/>
  </r>
  <r>
    <x v="0"/>
    <x v="85"/>
    <x v="14"/>
    <n v="16.726934"/>
  </r>
  <r>
    <x v="3"/>
    <x v="85"/>
    <x v="14"/>
    <n v="5.8862800000000002"/>
  </r>
  <r>
    <x v="1"/>
    <x v="85"/>
    <x v="14"/>
    <n v="7.7226530000000002"/>
  </r>
  <r>
    <x v="2"/>
    <x v="85"/>
    <x v="14"/>
    <n v="3.1180009999999996"/>
  </r>
  <r>
    <x v="0"/>
    <x v="86"/>
    <x v="1"/>
    <n v="6.5849999999999997E-3"/>
  </r>
  <r>
    <x v="0"/>
    <x v="86"/>
    <x v="2"/>
    <n v="6.7139000000000004E-2"/>
  </r>
  <r>
    <x v="0"/>
    <x v="86"/>
    <x v="3"/>
    <n v="9.3211879999999994"/>
  </r>
  <r>
    <x v="1"/>
    <x v="86"/>
    <x v="3"/>
    <n v="9.0890140000000006"/>
  </r>
  <r>
    <x v="2"/>
    <x v="86"/>
    <x v="3"/>
    <n v="0.23217399999999877"/>
  </r>
  <r>
    <x v="0"/>
    <x v="86"/>
    <x v="4"/>
    <n v="3.7863199999999999"/>
  </r>
  <r>
    <x v="3"/>
    <x v="86"/>
    <x v="4"/>
    <n v="0.53266899999999995"/>
  </r>
  <r>
    <x v="1"/>
    <x v="86"/>
    <x v="4"/>
    <n v="1.0582050000000001"/>
  </r>
  <r>
    <x v="2"/>
    <x v="86"/>
    <x v="4"/>
    <n v="2.195446"/>
  </r>
  <r>
    <x v="0"/>
    <x v="86"/>
    <x v="5"/>
    <n v="18.941331000000002"/>
  </r>
  <r>
    <x v="3"/>
    <x v="86"/>
    <x v="5"/>
    <n v="6.2931000000000001E-2"/>
  </r>
  <r>
    <x v="1"/>
    <x v="86"/>
    <x v="5"/>
    <n v="18.846261999999999"/>
  </r>
  <r>
    <x v="2"/>
    <x v="86"/>
    <x v="5"/>
    <n v="3.2138000000003331E-2"/>
  </r>
  <r>
    <x v="0"/>
    <x v="86"/>
    <x v="6"/>
    <n v="18.925471000000002"/>
  </r>
  <r>
    <x v="3"/>
    <x v="86"/>
    <x v="6"/>
    <n v="8.5070000000000007E-3"/>
  </r>
  <r>
    <x v="4"/>
    <x v="86"/>
    <x v="6"/>
    <n v="0.70513000000000003"/>
  </r>
  <r>
    <x v="1"/>
    <x v="86"/>
    <x v="6"/>
    <n v="18.178052999999998"/>
  </r>
  <r>
    <x v="2"/>
    <x v="86"/>
    <x v="6"/>
    <n v="3.3781000000001171E-2"/>
  </r>
  <r>
    <x v="0"/>
    <x v="86"/>
    <x v="7"/>
    <n v="29.315227"/>
  </r>
  <r>
    <x v="3"/>
    <x v="86"/>
    <x v="7"/>
    <n v="0.96886000000000005"/>
  </r>
  <r>
    <x v="4"/>
    <x v="86"/>
    <x v="7"/>
    <n v="0.97162800000000005"/>
  </r>
  <r>
    <x v="1"/>
    <x v="86"/>
    <x v="7"/>
    <n v="26.939734000000001"/>
  </r>
  <r>
    <x v="2"/>
    <x v="86"/>
    <x v="7"/>
    <n v="0.43500500000000031"/>
  </r>
  <r>
    <x v="0"/>
    <x v="86"/>
    <x v="8"/>
    <n v="15.507106"/>
  </r>
  <r>
    <x v="3"/>
    <x v="86"/>
    <x v="8"/>
    <n v="3.2319100000000001"/>
  </r>
  <r>
    <x v="4"/>
    <x v="86"/>
    <x v="8"/>
    <n v="0.97243800000000002"/>
  </r>
  <r>
    <x v="1"/>
    <x v="86"/>
    <x v="8"/>
    <n v="10.372289"/>
  </r>
  <r>
    <x v="2"/>
    <x v="86"/>
    <x v="8"/>
    <n v="0.93046899999999866"/>
  </r>
  <r>
    <x v="0"/>
    <x v="86"/>
    <x v="9"/>
    <n v="48.195926"/>
  </r>
  <r>
    <x v="3"/>
    <x v="86"/>
    <x v="9"/>
    <n v="6.391419"/>
  </r>
  <r>
    <x v="4"/>
    <x v="86"/>
    <x v="9"/>
    <n v="1.301258"/>
  </r>
  <r>
    <x v="1"/>
    <x v="86"/>
    <x v="9"/>
    <n v="39.850529000000002"/>
  </r>
  <r>
    <x v="2"/>
    <x v="86"/>
    <x v="9"/>
    <n v="0.65272000000000219"/>
  </r>
  <r>
    <x v="0"/>
    <x v="86"/>
    <x v="10"/>
    <n v="42.748358000000003"/>
  </r>
  <r>
    <x v="3"/>
    <x v="86"/>
    <x v="10"/>
    <n v="5.1201869999999996"/>
  </r>
  <r>
    <x v="4"/>
    <x v="86"/>
    <x v="10"/>
    <n v="3.5161720000000001"/>
  </r>
  <r>
    <x v="1"/>
    <x v="86"/>
    <x v="10"/>
    <n v="34.011822000000002"/>
  </r>
  <r>
    <x v="2"/>
    <x v="86"/>
    <x v="10"/>
    <n v="0.10017700000000218"/>
  </r>
  <r>
    <x v="0"/>
    <x v="86"/>
    <x v="11"/>
    <n v="26.610564"/>
  </r>
  <r>
    <x v="3"/>
    <x v="86"/>
    <x v="11"/>
    <n v="9.1755289999999992"/>
  </r>
  <r>
    <x v="1"/>
    <x v="86"/>
    <x v="11"/>
    <n v="17.417307000000001"/>
  </r>
  <r>
    <x v="2"/>
    <x v="86"/>
    <x v="11"/>
    <n v="1.7728000000001742E-2"/>
  </r>
  <r>
    <x v="0"/>
    <x v="86"/>
    <x v="12"/>
    <n v="43.167676999999998"/>
  </r>
  <r>
    <x v="3"/>
    <x v="86"/>
    <x v="12"/>
    <n v="7.1036320000000002"/>
  </r>
  <r>
    <x v="4"/>
    <x v="86"/>
    <x v="12"/>
    <n v="1.842919"/>
  </r>
  <r>
    <x v="1"/>
    <x v="86"/>
    <x v="12"/>
    <n v="33.734305999999997"/>
  </r>
  <r>
    <x v="2"/>
    <x v="86"/>
    <x v="12"/>
    <n v="0.48682000000000158"/>
  </r>
  <r>
    <x v="0"/>
    <x v="86"/>
    <x v="13"/>
    <n v="44.555078999999999"/>
  </r>
  <r>
    <x v="3"/>
    <x v="86"/>
    <x v="13"/>
    <n v="7.8440539999999999"/>
  </r>
  <r>
    <x v="4"/>
    <x v="86"/>
    <x v="13"/>
    <n v="1.1456310000000001"/>
  </r>
  <r>
    <x v="1"/>
    <x v="86"/>
    <x v="13"/>
    <n v="34.962035"/>
  </r>
  <r>
    <x v="2"/>
    <x v="86"/>
    <x v="13"/>
    <n v="0.60335899999999754"/>
  </r>
  <r>
    <x v="0"/>
    <x v="86"/>
    <x v="14"/>
    <n v="41.550435999999998"/>
  </r>
  <r>
    <x v="3"/>
    <x v="86"/>
    <x v="14"/>
    <n v="5.5561999999999996"/>
  </r>
  <r>
    <x v="4"/>
    <x v="86"/>
    <x v="14"/>
    <n v="0.91817099999999996"/>
  </r>
  <r>
    <x v="1"/>
    <x v="86"/>
    <x v="14"/>
    <n v="35.007292999999997"/>
  </r>
  <r>
    <x v="2"/>
    <x v="86"/>
    <x v="14"/>
    <n v="6.877200000000272E-2"/>
  </r>
  <r>
    <x v="0"/>
    <x v="87"/>
    <x v="0"/>
    <n v="2.9336169999999999"/>
  </r>
  <r>
    <x v="1"/>
    <x v="87"/>
    <x v="0"/>
    <n v="2.6107360000000002"/>
  </r>
  <r>
    <x v="2"/>
    <x v="87"/>
    <x v="0"/>
    <n v="0.32288099999999975"/>
  </r>
  <r>
    <x v="0"/>
    <x v="87"/>
    <x v="1"/>
    <n v="1.8078460000000001"/>
  </r>
  <r>
    <x v="3"/>
    <x v="87"/>
    <x v="1"/>
    <n v="8.3990999999999996E-2"/>
  </r>
  <r>
    <x v="1"/>
    <x v="87"/>
    <x v="1"/>
    <n v="1.7238549999999999"/>
  </r>
  <r>
    <x v="2"/>
    <x v="87"/>
    <x v="1"/>
    <n v="2.2204460492503131E-16"/>
  </r>
  <r>
    <x v="0"/>
    <x v="87"/>
    <x v="2"/>
    <n v="7.7246940000000004"/>
  </r>
  <r>
    <x v="3"/>
    <x v="87"/>
    <x v="2"/>
    <n v="1.3487800000000001"/>
  </r>
  <r>
    <x v="1"/>
    <x v="87"/>
    <x v="2"/>
    <n v="6.3759139999999999"/>
  </r>
  <r>
    <x v="2"/>
    <x v="87"/>
    <x v="2"/>
    <n v="8.8817841970012523E-16"/>
  </r>
  <r>
    <x v="0"/>
    <x v="87"/>
    <x v="3"/>
    <n v="2.1589420000000001"/>
  </r>
  <r>
    <x v="3"/>
    <x v="87"/>
    <x v="3"/>
    <n v="2.0306890000000002"/>
  </r>
  <r>
    <x v="2"/>
    <x v="87"/>
    <x v="3"/>
    <n v="0.12825299999999995"/>
  </r>
  <r>
    <x v="0"/>
    <x v="87"/>
    <x v="4"/>
    <n v="2.0832079999999999"/>
  </r>
  <r>
    <x v="3"/>
    <x v="87"/>
    <x v="4"/>
    <n v="1.9341010000000001"/>
  </r>
  <r>
    <x v="1"/>
    <x v="87"/>
    <x v="4"/>
    <n v="0.14910699999999999"/>
  </r>
  <r>
    <x v="2"/>
    <x v="87"/>
    <x v="4"/>
    <n v="0"/>
  </r>
  <r>
    <x v="0"/>
    <x v="87"/>
    <x v="5"/>
    <n v="4.0931509999999998"/>
  </r>
  <r>
    <x v="1"/>
    <x v="87"/>
    <x v="5"/>
    <n v="4.0931509999999998"/>
  </r>
  <r>
    <x v="2"/>
    <x v="87"/>
    <x v="5"/>
    <n v="0"/>
  </r>
  <r>
    <x v="0"/>
    <x v="87"/>
    <x v="6"/>
    <n v="2.7638310000000001"/>
  </r>
  <r>
    <x v="3"/>
    <x v="87"/>
    <x v="6"/>
    <n v="2.3369789999999999"/>
  </r>
  <r>
    <x v="1"/>
    <x v="87"/>
    <x v="6"/>
    <n v="0.41703299999999999"/>
  </r>
  <r>
    <x v="2"/>
    <x v="87"/>
    <x v="6"/>
    <n v="9.8190000000002442E-3"/>
  </r>
  <r>
    <x v="0"/>
    <x v="87"/>
    <x v="7"/>
    <n v="8.1224530000000001"/>
  </r>
  <r>
    <x v="3"/>
    <x v="87"/>
    <x v="7"/>
    <n v="2.936426"/>
  </r>
  <r>
    <x v="1"/>
    <x v="87"/>
    <x v="7"/>
    <n v="5.1816760000000004"/>
  </r>
  <r>
    <x v="2"/>
    <x v="87"/>
    <x v="7"/>
    <n v="4.3509999999997717E-3"/>
  </r>
  <r>
    <x v="0"/>
    <x v="87"/>
    <x v="8"/>
    <n v="3.6912120000000002"/>
  </r>
  <r>
    <x v="3"/>
    <x v="87"/>
    <x v="8"/>
    <n v="3.3052329999999999"/>
  </r>
  <r>
    <x v="1"/>
    <x v="87"/>
    <x v="8"/>
    <n v="0.38597900000000002"/>
  </r>
  <r>
    <x v="2"/>
    <x v="87"/>
    <x v="8"/>
    <n v="4.4408920985006262E-16"/>
  </r>
  <r>
    <x v="0"/>
    <x v="87"/>
    <x v="9"/>
    <n v="7.3771519999999997"/>
  </r>
  <r>
    <x v="1"/>
    <x v="87"/>
    <x v="9"/>
    <n v="7.3272009999999996"/>
  </r>
  <r>
    <x v="2"/>
    <x v="87"/>
    <x v="9"/>
    <n v="4.9951000000000079E-2"/>
  </r>
  <r>
    <x v="0"/>
    <x v="87"/>
    <x v="10"/>
    <n v="10.687357"/>
  </r>
  <r>
    <x v="3"/>
    <x v="87"/>
    <x v="10"/>
    <n v="2.5379999999999999E-3"/>
  </r>
  <r>
    <x v="1"/>
    <x v="87"/>
    <x v="10"/>
    <n v="10.565262000000001"/>
  </r>
  <r>
    <x v="2"/>
    <x v="87"/>
    <x v="10"/>
    <n v="0.11955700000000036"/>
  </r>
  <r>
    <x v="0"/>
    <x v="87"/>
    <x v="11"/>
    <n v="1.7589999999999999E-3"/>
  </r>
  <r>
    <x v="0"/>
    <x v="87"/>
    <x v="12"/>
    <n v="5.2950000000000002E-3"/>
  </r>
  <r>
    <x v="0"/>
    <x v="87"/>
    <x v="13"/>
    <n v="1.8366E-2"/>
  </r>
  <r>
    <x v="0"/>
    <x v="87"/>
    <x v="14"/>
    <n v="3.6648E-2"/>
  </r>
  <r>
    <x v="0"/>
    <x v="88"/>
    <x v="0"/>
    <n v="2.1082809999999998"/>
  </r>
  <r>
    <x v="1"/>
    <x v="88"/>
    <x v="0"/>
    <n v="1.5928610000000001"/>
  </r>
  <r>
    <x v="2"/>
    <x v="88"/>
    <x v="0"/>
    <n v="0.51541999999999977"/>
  </r>
  <r>
    <x v="0"/>
    <x v="88"/>
    <x v="1"/>
    <n v="1.862519"/>
  </r>
  <r>
    <x v="1"/>
    <x v="88"/>
    <x v="1"/>
    <n v="1.862519"/>
  </r>
  <r>
    <x v="2"/>
    <x v="88"/>
    <x v="1"/>
    <n v="0"/>
  </r>
  <r>
    <x v="0"/>
    <x v="88"/>
    <x v="2"/>
    <n v="5.0328410000000003"/>
  </r>
  <r>
    <x v="1"/>
    <x v="88"/>
    <x v="2"/>
    <n v="4.4965520000000003"/>
  </r>
  <r>
    <x v="2"/>
    <x v="88"/>
    <x v="2"/>
    <n v="0.53628900000000002"/>
  </r>
  <r>
    <x v="0"/>
    <x v="88"/>
    <x v="3"/>
    <n v="8.1301900000000007"/>
  </r>
  <r>
    <x v="1"/>
    <x v="88"/>
    <x v="3"/>
    <n v="7.620978"/>
  </r>
  <r>
    <x v="2"/>
    <x v="88"/>
    <x v="3"/>
    <n v="0.50921200000000066"/>
  </r>
  <r>
    <x v="0"/>
    <x v="88"/>
    <x v="4"/>
    <n v="6.8624929999999997"/>
  </r>
  <r>
    <x v="3"/>
    <x v="88"/>
    <x v="4"/>
    <n v="8.7206000000000006E-2"/>
  </r>
  <r>
    <x v="1"/>
    <x v="88"/>
    <x v="4"/>
    <n v="6.2997759999999996"/>
  </r>
  <r>
    <x v="2"/>
    <x v="88"/>
    <x v="4"/>
    <n v="0.47551100000000002"/>
  </r>
  <r>
    <x v="0"/>
    <x v="88"/>
    <x v="5"/>
    <n v="2.613073"/>
  </r>
  <r>
    <x v="1"/>
    <x v="88"/>
    <x v="5"/>
    <n v="2.1896239999999998"/>
  </r>
  <r>
    <x v="2"/>
    <x v="88"/>
    <x v="5"/>
    <n v="0.42344900000000019"/>
  </r>
  <r>
    <x v="0"/>
    <x v="88"/>
    <x v="6"/>
    <n v="7.1157539999999999"/>
  </r>
  <r>
    <x v="1"/>
    <x v="88"/>
    <x v="6"/>
    <n v="6.5525880000000001"/>
  </r>
  <r>
    <x v="2"/>
    <x v="88"/>
    <x v="6"/>
    <n v="0.56316599999999983"/>
  </r>
  <r>
    <x v="0"/>
    <x v="88"/>
    <x v="7"/>
    <n v="5.7409420000000004"/>
  </r>
  <r>
    <x v="1"/>
    <x v="88"/>
    <x v="7"/>
    <n v="5.1506439999999998"/>
  </r>
  <r>
    <x v="2"/>
    <x v="88"/>
    <x v="7"/>
    <n v="0.59029800000000066"/>
  </r>
  <r>
    <x v="0"/>
    <x v="88"/>
    <x v="8"/>
    <n v="8.6959780000000002"/>
  </r>
  <r>
    <x v="1"/>
    <x v="88"/>
    <x v="8"/>
    <n v="8.2106530000000006"/>
  </r>
  <r>
    <x v="2"/>
    <x v="88"/>
    <x v="8"/>
    <n v="0.48532499999999956"/>
  </r>
  <r>
    <x v="0"/>
    <x v="88"/>
    <x v="9"/>
    <n v="4.5979479999999997"/>
  </r>
  <r>
    <x v="1"/>
    <x v="88"/>
    <x v="9"/>
    <n v="4.0755340000000002"/>
  </r>
  <r>
    <x v="2"/>
    <x v="88"/>
    <x v="9"/>
    <n v="0.52241399999999949"/>
  </r>
  <r>
    <x v="0"/>
    <x v="88"/>
    <x v="10"/>
    <n v="6.8115019999999999"/>
  </r>
  <r>
    <x v="1"/>
    <x v="88"/>
    <x v="10"/>
    <n v="6.3836069999999996"/>
  </r>
  <r>
    <x v="2"/>
    <x v="88"/>
    <x v="10"/>
    <n v="0.42789500000000036"/>
  </r>
  <r>
    <x v="0"/>
    <x v="88"/>
    <x v="11"/>
    <n v="8.7233619999999998"/>
  </r>
  <r>
    <x v="1"/>
    <x v="88"/>
    <x v="11"/>
    <n v="8.486504"/>
  </r>
  <r>
    <x v="2"/>
    <x v="88"/>
    <x v="11"/>
    <n v="0.23685799999999979"/>
  </r>
  <r>
    <x v="0"/>
    <x v="88"/>
    <x v="12"/>
    <n v="6.0246940000000002"/>
  </r>
  <r>
    <x v="1"/>
    <x v="88"/>
    <x v="12"/>
    <n v="5.7590570000000003"/>
  </r>
  <r>
    <x v="2"/>
    <x v="88"/>
    <x v="12"/>
    <n v="0.2656369999999999"/>
  </r>
  <r>
    <x v="0"/>
    <x v="88"/>
    <x v="13"/>
    <n v="8.5755839999999992"/>
  </r>
  <r>
    <x v="1"/>
    <x v="88"/>
    <x v="13"/>
    <n v="8.3991129999999998"/>
  </r>
  <r>
    <x v="2"/>
    <x v="88"/>
    <x v="13"/>
    <n v="0.17647099999999938"/>
  </r>
  <r>
    <x v="0"/>
    <x v="88"/>
    <x v="14"/>
    <n v="7.3418320000000001"/>
  </r>
  <r>
    <x v="1"/>
    <x v="88"/>
    <x v="14"/>
    <n v="7.1820040000000001"/>
  </r>
  <r>
    <x v="2"/>
    <x v="88"/>
    <x v="14"/>
    <n v="0.15982800000000008"/>
  </r>
  <r>
    <x v="0"/>
    <x v="89"/>
    <x v="0"/>
    <n v="0.300373"/>
  </r>
  <r>
    <x v="1"/>
    <x v="89"/>
    <x v="0"/>
    <n v="0.300373"/>
  </r>
  <r>
    <x v="2"/>
    <x v="89"/>
    <x v="0"/>
    <n v="0"/>
  </r>
  <r>
    <x v="0"/>
    <x v="89"/>
    <x v="1"/>
    <n v="0.71617399999999998"/>
  </r>
  <r>
    <x v="1"/>
    <x v="89"/>
    <x v="1"/>
    <n v="0.67975300000000005"/>
  </r>
  <r>
    <x v="2"/>
    <x v="89"/>
    <x v="1"/>
    <n v="3.6420999999999926E-2"/>
  </r>
  <r>
    <x v="0"/>
    <x v="89"/>
    <x v="2"/>
    <n v="2.3780000000000001"/>
  </r>
  <r>
    <x v="1"/>
    <x v="89"/>
    <x v="2"/>
    <n v="2.3780000000000001"/>
  </r>
  <r>
    <x v="2"/>
    <x v="89"/>
    <x v="2"/>
    <n v="0"/>
  </r>
  <r>
    <x v="0"/>
    <x v="89"/>
    <x v="3"/>
    <n v="1.166498"/>
  </r>
  <r>
    <x v="1"/>
    <x v="89"/>
    <x v="3"/>
    <n v="1.166498"/>
  </r>
  <r>
    <x v="2"/>
    <x v="89"/>
    <x v="3"/>
    <n v="0"/>
  </r>
  <r>
    <x v="0"/>
    <x v="89"/>
    <x v="4"/>
    <n v="0.78362100000000001"/>
  </r>
  <r>
    <x v="1"/>
    <x v="89"/>
    <x v="4"/>
    <n v="0.78362100000000001"/>
  </r>
  <r>
    <x v="2"/>
    <x v="89"/>
    <x v="4"/>
    <n v="0"/>
  </r>
  <r>
    <x v="0"/>
    <x v="89"/>
    <x v="5"/>
    <n v="1.5475140000000001"/>
  </r>
  <r>
    <x v="1"/>
    <x v="89"/>
    <x v="5"/>
    <n v="1.537901"/>
  </r>
  <r>
    <x v="2"/>
    <x v="89"/>
    <x v="5"/>
    <n v="9.6130000000000937E-3"/>
  </r>
  <r>
    <x v="0"/>
    <x v="89"/>
    <x v="6"/>
    <n v="0.83635599999999999"/>
  </r>
  <r>
    <x v="1"/>
    <x v="89"/>
    <x v="6"/>
    <n v="0.83635599999999999"/>
  </r>
  <r>
    <x v="2"/>
    <x v="89"/>
    <x v="6"/>
    <n v="0"/>
  </r>
  <r>
    <x v="0"/>
    <x v="89"/>
    <x v="7"/>
    <n v="2.6201029999999998"/>
  </r>
  <r>
    <x v="1"/>
    <x v="89"/>
    <x v="7"/>
    <n v="2.6201029999999998"/>
  </r>
  <r>
    <x v="2"/>
    <x v="89"/>
    <x v="7"/>
    <n v="0"/>
  </r>
  <r>
    <x v="0"/>
    <x v="89"/>
    <x v="8"/>
    <n v="0.62518200000000002"/>
  </r>
  <r>
    <x v="1"/>
    <x v="89"/>
    <x v="8"/>
    <n v="0.62518200000000002"/>
  </r>
  <r>
    <x v="2"/>
    <x v="89"/>
    <x v="8"/>
    <n v="0"/>
  </r>
  <r>
    <x v="0"/>
    <x v="89"/>
    <x v="9"/>
    <n v="2.6748029999999998"/>
  </r>
  <r>
    <x v="1"/>
    <x v="89"/>
    <x v="9"/>
    <n v="2.6748029999999998"/>
  </r>
  <r>
    <x v="2"/>
    <x v="89"/>
    <x v="9"/>
    <n v="0"/>
  </r>
  <r>
    <x v="0"/>
    <x v="89"/>
    <x v="10"/>
    <n v="3.248507"/>
  </r>
  <r>
    <x v="1"/>
    <x v="89"/>
    <x v="10"/>
    <n v="3.2444359999999999"/>
  </r>
  <r>
    <x v="2"/>
    <x v="89"/>
    <x v="10"/>
    <n v="4.0710000000001578E-3"/>
  </r>
  <r>
    <x v="0"/>
    <x v="89"/>
    <x v="11"/>
    <n v="1.6658500000000001"/>
  </r>
  <r>
    <x v="1"/>
    <x v="89"/>
    <x v="11"/>
    <n v="1.6658500000000001"/>
  </r>
  <r>
    <x v="2"/>
    <x v="89"/>
    <x v="11"/>
    <n v="0"/>
  </r>
  <r>
    <x v="0"/>
    <x v="89"/>
    <x v="12"/>
    <n v="1.067056"/>
  </r>
  <r>
    <x v="1"/>
    <x v="89"/>
    <x v="12"/>
    <n v="1.0266219999999999"/>
  </r>
  <r>
    <x v="2"/>
    <x v="89"/>
    <x v="12"/>
    <n v="4.0434000000000081E-2"/>
  </r>
  <r>
    <x v="0"/>
    <x v="89"/>
    <x v="13"/>
    <n v="2.5397630000000002"/>
  </r>
  <r>
    <x v="1"/>
    <x v="89"/>
    <x v="13"/>
    <n v="2.5230600000000001"/>
  </r>
  <r>
    <x v="2"/>
    <x v="89"/>
    <x v="13"/>
    <n v="1.6703000000000134E-2"/>
  </r>
  <r>
    <x v="0"/>
    <x v="89"/>
    <x v="14"/>
    <n v="1.5920430000000001"/>
  </r>
  <r>
    <x v="1"/>
    <x v="89"/>
    <x v="14"/>
    <n v="1.555258"/>
  </r>
  <r>
    <x v="2"/>
    <x v="89"/>
    <x v="14"/>
    <n v="3.6785000000000068E-2"/>
  </r>
  <r>
    <x v="0"/>
    <x v="90"/>
    <x v="0"/>
    <n v="1.6061240000000001"/>
  </r>
  <r>
    <x v="1"/>
    <x v="90"/>
    <x v="0"/>
    <n v="1.6061240000000001"/>
  </r>
  <r>
    <x v="2"/>
    <x v="90"/>
    <x v="0"/>
    <n v="0"/>
  </r>
  <r>
    <x v="0"/>
    <x v="90"/>
    <x v="1"/>
    <n v="2.8409909999999998"/>
  </r>
  <r>
    <x v="1"/>
    <x v="90"/>
    <x v="1"/>
    <n v="2.8409909999999998"/>
  </r>
  <r>
    <x v="2"/>
    <x v="90"/>
    <x v="1"/>
    <n v="0"/>
  </r>
  <r>
    <x v="0"/>
    <x v="90"/>
    <x v="3"/>
    <n v="1.3352219999999999"/>
  </r>
  <r>
    <x v="1"/>
    <x v="90"/>
    <x v="3"/>
    <n v="1.3352219999999999"/>
  </r>
  <r>
    <x v="2"/>
    <x v="90"/>
    <x v="3"/>
    <n v="0"/>
  </r>
  <r>
    <x v="0"/>
    <x v="90"/>
    <x v="4"/>
    <n v="1.040071"/>
  </r>
  <r>
    <x v="1"/>
    <x v="90"/>
    <x v="4"/>
    <n v="0.41533700000000001"/>
  </r>
  <r>
    <x v="2"/>
    <x v="90"/>
    <x v="4"/>
    <n v="0.6247339999999999"/>
  </r>
  <r>
    <x v="0"/>
    <x v="90"/>
    <x v="5"/>
    <n v="0.59765599999999997"/>
  </r>
  <r>
    <x v="0"/>
    <x v="90"/>
    <x v="6"/>
    <n v="0.63460899999999998"/>
  </r>
  <r>
    <x v="0"/>
    <x v="90"/>
    <x v="7"/>
    <n v="7.5192540000000001"/>
  </r>
  <r>
    <x v="1"/>
    <x v="90"/>
    <x v="7"/>
    <n v="6.9771039999999998"/>
  </r>
  <r>
    <x v="2"/>
    <x v="90"/>
    <x v="7"/>
    <n v="0.54215000000000035"/>
  </r>
  <r>
    <x v="0"/>
    <x v="90"/>
    <x v="8"/>
    <n v="0.55890899999999999"/>
  </r>
  <r>
    <x v="1"/>
    <x v="90"/>
    <x v="8"/>
    <n v="6.6477999999999995E-2"/>
  </r>
  <r>
    <x v="2"/>
    <x v="90"/>
    <x v="8"/>
    <n v="0.49243100000000001"/>
  </r>
  <r>
    <x v="0"/>
    <x v="90"/>
    <x v="9"/>
    <n v="10.829596"/>
  </r>
  <r>
    <x v="1"/>
    <x v="90"/>
    <x v="9"/>
    <n v="10.306259000000001"/>
  </r>
  <r>
    <x v="2"/>
    <x v="90"/>
    <x v="9"/>
    <n v="0.52333699999999972"/>
  </r>
  <r>
    <x v="0"/>
    <x v="90"/>
    <x v="10"/>
    <n v="8.6490189999999991"/>
  </r>
  <r>
    <x v="1"/>
    <x v="90"/>
    <x v="10"/>
    <n v="8.2323889999999995"/>
  </r>
  <r>
    <x v="2"/>
    <x v="90"/>
    <x v="10"/>
    <n v="0.41662999999999961"/>
  </r>
  <r>
    <x v="0"/>
    <x v="90"/>
    <x v="11"/>
    <n v="10.84971"/>
  </r>
  <r>
    <x v="1"/>
    <x v="90"/>
    <x v="11"/>
    <n v="10.466333000000001"/>
  </r>
  <r>
    <x v="2"/>
    <x v="90"/>
    <x v="11"/>
    <n v="0.38337699999999941"/>
  </r>
  <r>
    <x v="0"/>
    <x v="90"/>
    <x v="12"/>
    <n v="10.672810999999999"/>
  </r>
  <r>
    <x v="1"/>
    <x v="90"/>
    <x v="12"/>
    <n v="10.263548"/>
  </r>
  <r>
    <x v="2"/>
    <x v="90"/>
    <x v="12"/>
    <n v="0.40926299999999927"/>
  </r>
  <r>
    <x v="0"/>
    <x v="90"/>
    <x v="13"/>
    <n v="10.732462"/>
  </r>
  <r>
    <x v="1"/>
    <x v="90"/>
    <x v="13"/>
    <n v="10.306656"/>
  </r>
  <r>
    <x v="2"/>
    <x v="90"/>
    <x v="13"/>
    <n v="0.42580599999999968"/>
  </r>
  <r>
    <x v="0"/>
    <x v="90"/>
    <x v="14"/>
    <n v="7.2991760000000001"/>
  </r>
  <r>
    <x v="1"/>
    <x v="90"/>
    <x v="14"/>
    <n v="6.8836240000000002"/>
  </r>
  <r>
    <x v="2"/>
    <x v="90"/>
    <x v="14"/>
    <n v="0.41555199999999992"/>
  </r>
  <r>
    <x v="0"/>
    <x v="91"/>
    <x v="0"/>
    <n v="5.3159450000000001"/>
  </r>
  <r>
    <x v="1"/>
    <x v="91"/>
    <x v="0"/>
    <n v="5.3159450000000001"/>
  </r>
  <r>
    <x v="2"/>
    <x v="91"/>
    <x v="0"/>
    <n v="0"/>
  </r>
  <r>
    <x v="0"/>
    <x v="91"/>
    <x v="1"/>
    <n v="11.996568999999999"/>
  </r>
  <r>
    <x v="3"/>
    <x v="91"/>
    <x v="1"/>
    <n v="2.0147729999999999"/>
  </r>
  <r>
    <x v="1"/>
    <x v="91"/>
    <x v="1"/>
    <n v="9.9817959999999992"/>
  </r>
  <r>
    <x v="2"/>
    <x v="91"/>
    <x v="1"/>
    <n v="0"/>
  </r>
  <r>
    <x v="0"/>
    <x v="91"/>
    <x v="2"/>
    <n v="11.402177999999999"/>
  </r>
  <r>
    <x v="3"/>
    <x v="91"/>
    <x v="2"/>
    <n v="1.838471"/>
  </r>
  <r>
    <x v="1"/>
    <x v="91"/>
    <x v="2"/>
    <n v="9.4717649999999995"/>
  </r>
  <r>
    <x v="2"/>
    <x v="91"/>
    <x v="2"/>
    <n v="9.1941999999999524E-2"/>
  </r>
  <r>
    <x v="0"/>
    <x v="91"/>
    <x v="3"/>
    <n v="33.637991999999997"/>
  </r>
  <r>
    <x v="3"/>
    <x v="91"/>
    <x v="3"/>
    <n v="9.4139879999999998"/>
  </r>
  <r>
    <x v="1"/>
    <x v="91"/>
    <x v="3"/>
    <n v="24.081087"/>
  </r>
  <r>
    <x v="2"/>
    <x v="91"/>
    <x v="3"/>
    <n v="0.14291699999999707"/>
  </r>
  <r>
    <x v="0"/>
    <x v="91"/>
    <x v="4"/>
    <n v="20.574712000000002"/>
  </r>
  <r>
    <x v="3"/>
    <x v="91"/>
    <x v="4"/>
    <n v="9.5043399999999991"/>
  </r>
  <r>
    <x v="1"/>
    <x v="91"/>
    <x v="4"/>
    <n v="11.042579"/>
  </r>
  <r>
    <x v="2"/>
    <x v="91"/>
    <x v="4"/>
    <n v="2.7793000000002621E-2"/>
  </r>
  <r>
    <x v="0"/>
    <x v="91"/>
    <x v="5"/>
    <n v="26.809685999999999"/>
  </r>
  <r>
    <x v="3"/>
    <x v="91"/>
    <x v="5"/>
    <n v="9.6128730000000004"/>
  </r>
  <r>
    <x v="1"/>
    <x v="91"/>
    <x v="5"/>
    <n v="17.196812999999999"/>
  </r>
  <r>
    <x v="2"/>
    <x v="91"/>
    <x v="5"/>
    <n v="0"/>
  </r>
  <r>
    <x v="0"/>
    <x v="91"/>
    <x v="6"/>
    <n v="34.214317999999999"/>
  </r>
  <r>
    <x v="3"/>
    <x v="91"/>
    <x v="6"/>
    <n v="10.055355"/>
  </r>
  <r>
    <x v="1"/>
    <x v="91"/>
    <x v="6"/>
    <n v="24.158963"/>
  </r>
  <r>
    <x v="2"/>
    <x v="91"/>
    <x v="6"/>
    <n v="0"/>
  </r>
  <r>
    <x v="0"/>
    <x v="91"/>
    <x v="7"/>
    <n v="35.775699000000003"/>
  </r>
  <r>
    <x v="3"/>
    <x v="91"/>
    <x v="7"/>
    <n v="15.508213"/>
  </r>
  <r>
    <x v="1"/>
    <x v="91"/>
    <x v="7"/>
    <n v="19.848164000000001"/>
  </r>
  <r>
    <x v="2"/>
    <x v="91"/>
    <x v="7"/>
    <n v="0.41932200000000108"/>
  </r>
  <r>
    <x v="0"/>
    <x v="91"/>
    <x v="8"/>
    <n v="45.873488999999999"/>
  </r>
  <r>
    <x v="3"/>
    <x v="91"/>
    <x v="8"/>
    <n v="8.986421"/>
  </r>
  <r>
    <x v="1"/>
    <x v="91"/>
    <x v="8"/>
    <n v="35.450083999999997"/>
  </r>
  <r>
    <x v="2"/>
    <x v="91"/>
    <x v="8"/>
    <n v="1.4369840000000025"/>
  </r>
  <r>
    <x v="0"/>
    <x v="91"/>
    <x v="9"/>
    <n v="44.675562999999997"/>
  </r>
  <r>
    <x v="3"/>
    <x v="91"/>
    <x v="9"/>
    <n v="9.2486929999999994"/>
  </r>
  <r>
    <x v="1"/>
    <x v="91"/>
    <x v="9"/>
    <n v="35.025486999999998"/>
  </r>
  <r>
    <x v="2"/>
    <x v="91"/>
    <x v="9"/>
    <n v="0.4013829999999956"/>
  </r>
  <r>
    <x v="0"/>
    <x v="91"/>
    <x v="10"/>
    <n v="86.021738999999997"/>
  </r>
  <r>
    <x v="3"/>
    <x v="91"/>
    <x v="10"/>
    <n v="17.900476999999999"/>
  </r>
  <r>
    <x v="1"/>
    <x v="91"/>
    <x v="10"/>
    <n v="67.628882000000004"/>
  </r>
  <r>
    <x v="2"/>
    <x v="91"/>
    <x v="10"/>
    <n v="0.49237999999999715"/>
  </r>
  <r>
    <x v="0"/>
    <x v="91"/>
    <x v="11"/>
    <n v="44.438665"/>
  </r>
  <r>
    <x v="3"/>
    <x v="91"/>
    <x v="11"/>
    <n v="12.717015999999999"/>
  </r>
  <r>
    <x v="1"/>
    <x v="91"/>
    <x v="11"/>
    <n v="31.521729000000001"/>
  </r>
  <r>
    <x v="2"/>
    <x v="91"/>
    <x v="11"/>
    <n v="0.19991999999999877"/>
  </r>
  <r>
    <x v="0"/>
    <x v="91"/>
    <x v="12"/>
    <n v="50.238999999999997"/>
  </r>
  <r>
    <x v="3"/>
    <x v="91"/>
    <x v="12"/>
    <n v="10.919522000000001"/>
  </r>
  <r>
    <x v="1"/>
    <x v="91"/>
    <x v="12"/>
    <n v="38.921874000000003"/>
  </r>
  <r>
    <x v="2"/>
    <x v="91"/>
    <x v="12"/>
    <n v="0.39760399999999407"/>
  </r>
  <r>
    <x v="0"/>
    <x v="91"/>
    <x v="13"/>
    <n v="69.013839000000004"/>
  </r>
  <r>
    <x v="3"/>
    <x v="91"/>
    <x v="13"/>
    <n v="21.674019000000001"/>
  </r>
  <r>
    <x v="1"/>
    <x v="91"/>
    <x v="13"/>
    <n v="47.316707999999998"/>
  </r>
  <r>
    <x v="2"/>
    <x v="91"/>
    <x v="13"/>
    <n v="2.311200000001179E-2"/>
  </r>
  <r>
    <x v="0"/>
    <x v="91"/>
    <x v="14"/>
    <n v="78.370002999999997"/>
  </r>
  <r>
    <x v="3"/>
    <x v="91"/>
    <x v="14"/>
    <n v="18.433759999999999"/>
  </r>
  <r>
    <x v="1"/>
    <x v="91"/>
    <x v="14"/>
    <n v="59.783557999999999"/>
  </r>
  <r>
    <x v="2"/>
    <x v="91"/>
    <x v="14"/>
    <n v="0.15268499999999108"/>
  </r>
  <r>
    <x v="0"/>
    <x v="92"/>
    <x v="0"/>
    <n v="0.63549599999999995"/>
  </r>
  <r>
    <x v="1"/>
    <x v="92"/>
    <x v="0"/>
    <n v="0.63549599999999995"/>
  </r>
  <r>
    <x v="2"/>
    <x v="92"/>
    <x v="0"/>
    <n v="0"/>
  </r>
  <r>
    <x v="0"/>
    <x v="92"/>
    <x v="1"/>
    <n v="0.52575799999999995"/>
  </r>
  <r>
    <x v="1"/>
    <x v="92"/>
    <x v="1"/>
    <n v="0.52575799999999995"/>
  </r>
  <r>
    <x v="2"/>
    <x v="92"/>
    <x v="1"/>
    <n v="0"/>
  </r>
  <r>
    <x v="0"/>
    <x v="92"/>
    <x v="2"/>
    <n v="0.50534100000000004"/>
  </r>
  <r>
    <x v="1"/>
    <x v="92"/>
    <x v="2"/>
    <n v="0.50534100000000004"/>
  </r>
  <r>
    <x v="2"/>
    <x v="92"/>
    <x v="2"/>
    <n v="0"/>
  </r>
  <r>
    <x v="0"/>
    <x v="92"/>
    <x v="3"/>
    <n v="0.50415299999999996"/>
  </r>
  <r>
    <x v="1"/>
    <x v="92"/>
    <x v="3"/>
    <n v="0.50415299999999996"/>
  </r>
  <r>
    <x v="2"/>
    <x v="92"/>
    <x v="3"/>
    <n v="0"/>
  </r>
  <r>
    <x v="0"/>
    <x v="92"/>
    <x v="4"/>
    <n v="1.88764"/>
  </r>
  <r>
    <x v="1"/>
    <x v="92"/>
    <x v="4"/>
    <n v="1.88764"/>
  </r>
  <r>
    <x v="2"/>
    <x v="92"/>
    <x v="4"/>
    <n v="0"/>
  </r>
  <r>
    <x v="0"/>
    <x v="92"/>
    <x v="6"/>
    <n v="2.0894159999999999"/>
  </r>
  <r>
    <x v="1"/>
    <x v="92"/>
    <x v="6"/>
    <n v="2.0894159999999999"/>
  </r>
  <r>
    <x v="2"/>
    <x v="92"/>
    <x v="6"/>
    <n v="0"/>
  </r>
  <r>
    <x v="0"/>
    <x v="92"/>
    <x v="7"/>
    <n v="0.52696200000000004"/>
  </r>
  <r>
    <x v="1"/>
    <x v="92"/>
    <x v="7"/>
    <n v="0.52696200000000004"/>
  </r>
  <r>
    <x v="2"/>
    <x v="92"/>
    <x v="7"/>
    <n v="0"/>
  </r>
  <r>
    <x v="0"/>
    <x v="92"/>
    <x v="8"/>
    <n v="1.2825249999999999"/>
  </r>
  <r>
    <x v="1"/>
    <x v="92"/>
    <x v="8"/>
    <n v="1.2825249999999999"/>
  </r>
  <r>
    <x v="2"/>
    <x v="92"/>
    <x v="8"/>
    <n v="0"/>
  </r>
  <r>
    <x v="0"/>
    <x v="92"/>
    <x v="9"/>
    <n v="0.31889499999999998"/>
  </r>
  <r>
    <x v="1"/>
    <x v="92"/>
    <x v="9"/>
    <n v="0.31889499999999998"/>
  </r>
  <r>
    <x v="2"/>
    <x v="92"/>
    <x v="9"/>
    <n v="0"/>
  </r>
  <r>
    <x v="0"/>
    <x v="92"/>
    <x v="10"/>
    <n v="8.8192999999999994E-2"/>
  </r>
  <r>
    <x v="1"/>
    <x v="92"/>
    <x v="10"/>
    <n v="8.8192999999999994E-2"/>
  </r>
  <r>
    <x v="2"/>
    <x v="92"/>
    <x v="10"/>
    <n v="0"/>
  </r>
  <r>
    <x v="0"/>
    <x v="92"/>
    <x v="11"/>
    <n v="4.2890000000000003E-3"/>
  </r>
  <r>
    <x v="3"/>
    <x v="92"/>
    <x v="11"/>
    <n v="4.2890000000000003E-3"/>
  </r>
  <r>
    <x v="2"/>
    <x v="92"/>
    <x v="11"/>
    <n v="0"/>
  </r>
  <r>
    <x v="0"/>
    <x v="92"/>
    <x v="13"/>
    <n v="2.5565000000000001E-2"/>
  </r>
  <r>
    <x v="0"/>
    <x v="92"/>
    <x v="14"/>
    <n v="2.879E-2"/>
  </r>
  <r>
    <x v="0"/>
    <x v="93"/>
    <x v="0"/>
    <n v="15.831825"/>
  </r>
  <r>
    <x v="3"/>
    <x v="93"/>
    <x v="0"/>
    <n v="3.00312"/>
  </r>
  <r>
    <x v="1"/>
    <x v="93"/>
    <x v="0"/>
    <n v="11.962515"/>
  </r>
  <r>
    <x v="2"/>
    <x v="93"/>
    <x v="0"/>
    <n v="0.86619000000000135"/>
  </r>
  <r>
    <x v="0"/>
    <x v="93"/>
    <x v="1"/>
    <n v="10.925706999999999"/>
  </r>
  <r>
    <x v="3"/>
    <x v="93"/>
    <x v="1"/>
    <n v="1.1526590000000001"/>
  </r>
  <r>
    <x v="1"/>
    <x v="93"/>
    <x v="1"/>
    <n v="7.4633120000000002"/>
  </r>
  <r>
    <x v="2"/>
    <x v="93"/>
    <x v="1"/>
    <n v="2.3097359999999991"/>
  </r>
  <r>
    <x v="0"/>
    <x v="93"/>
    <x v="2"/>
    <n v="11.802042"/>
  </r>
  <r>
    <x v="3"/>
    <x v="93"/>
    <x v="2"/>
    <n v="0.105895"/>
  </r>
  <r>
    <x v="1"/>
    <x v="93"/>
    <x v="2"/>
    <n v="11.086465"/>
  </r>
  <r>
    <x v="2"/>
    <x v="93"/>
    <x v="2"/>
    <n v="0.60968199999999939"/>
  </r>
  <r>
    <x v="0"/>
    <x v="93"/>
    <x v="3"/>
    <n v="23.681889999999999"/>
  </r>
  <r>
    <x v="3"/>
    <x v="93"/>
    <x v="3"/>
    <n v="0.15991"/>
  </r>
  <r>
    <x v="1"/>
    <x v="93"/>
    <x v="3"/>
    <n v="23.429829000000002"/>
  </r>
  <r>
    <x v="2"/>
    <x v="93"/>
    <x v="3"/>
    <n v="9.2150999999997651E-2"/>
  </r>
  <r>
    <x v="0"/>
    <x v="93"/>
    <x v="4"/>
    <n v="16.628273"/>
  </r>
  <r>
    <x v="3"/>
    <x v="93"/>
    <x v="4"/>
    <n v="10.491446"/>
  </r>
  <r>
    <x v="1"/>
    <x v="93"/>
    <x v="4"/>
    <n v="6.028721"/>
  </r>
  <r>
    <x v="2"/>
    <x v="93"/>
    <x v="4"/>
    <n v="0.10810599999999937"/>
  </r>
  <r>
    <x v="0"/>
    <x v="93"/>
    <x v="5"/>
    <n v="31.686031"/>
  </r>
  <r>
    <x v="3"/>
    <x v="93"/>
    <x v="5"/>
    <n v="7.2990579999999996"/>
  </r>
  <r>
    <x v="1"/>
    <x v="93"/>
    <x v="5"/>
    <n v="24.355440000000002"/>
  </r>
  <r>
    <x v="2"/>
    <x v="93"/>
    <x v="5"/>
    <n v="3.1532999999999589E-2"/>
  </r>
  <r>
    <x v="0"/>
    <x v="93"/>
    <x v="6"/>
    <n v="57.881610999999999"/>
  </r>
  <r>
    <x v="3"/>
    <x v="93"/>
    <x v="6"/>
    <n v="0.146061"/>
  </r>
  <r>
    <x v="1"/>
    <x v="93"/>
    <x v="6"/>
    <n v="57.699258999999998"/>
  </r>
  <r>
    <x v="2"/>
    <x v="93"/>
    <x v="6"/>
    <n v="3.6290999999998519E-2"/>
  </r>
  <r>
    <x v="0"/>
    <x v="93"/>
    <x v="7"/>
    <n v="29.537566000000002"/>
  </r>
  <r>
    <x v="3"/>
    <x v="93"/>
    <x v="7"/>
    <n v="1.497026"/>
  </r>
  <r>
    <x v="1"/>
    <x v="93"/>
    <x v="7"/>
    <n v="27.961666999999998"/>
  </r>
  <r>
    <x v="2"/>
    <x v="93"/>
    <x v="7"/>
    <n v="7.8873000000005078E-2"/>
  </r>
  <r>
    <x v="0"/>
    <x v="93"/>
    <x v="8"/>
    <n v="27.983239000000001"/>
  </r>
  <r>
    <x v="1"/>
    <x v="93"/>
    <x v="8"/>
    <n v="27.936589000000001"/>
  </r>
  <r>
    <x v="2"/>
    <x v="93"/>
    <x v="8"/>
    <n v="4.6649999999999636E-2"/>
  </r>
  <r>
    <x v="0"/>
    <x v="93"/>
    <x v="9"/>
    <n v="55.000847999999998"/>
  </r>
  <r>
    <x v="3"/>
    <x v="93"/>
    <x v="9"/>
    <n v="0.25636300000000001"/>
  </r>
  <r>
    <x v="1"/>
    <x v="93"/>
    <x v="9"/>
    <n v="54.692343000000001"/>
  </r>
  <r>
    <x v="2"/>
    <x v="93"/>
    <x v="9"/>
    <n v="5.2141999999996358E-2"/>
  </r>
  <r>
    <x v="0"/>
    <x v="93"/>
    <x v="10"/>
    <n v="80.842394999999996"/>
  </r>
  <r>
    <x v="1"/>
    <x v="93"/>
    <x v="10"/>
    <n v="80.838491000000005"/>
  </r>
  <r>
    <x v="2"/>
    <x v="93"/>
    <x v="10"/>
    <n v="3.9039999999914698E-3"/>
  </r>
  <r>
    <x v="0"/>
    <x v="93"/>
    <x v="11"/>
    <n v="44.333463000000002"/>
  </r>
  <r>
    <x v="1"/>
    <x v="93"/>
    <x v="11"/>
    <n v="44.316403999999999"/>
  </r>
  <r>
    <x v="2"/>
    <x v="93"/>
    <x v="11"/>
    <n v="1.7059000000003266E-2"/>
  </r>
  <r>
    <x v="0"/>
    <x v="93"/>
    <x v="12"/>
    <n v="35.066572999999998"/>
  </r>
  <r>
    <x v="1"/>
    <x v="93"/>
    <x v="12"/>
    <n v="34.980032000000001"/>
  </r>
  <r>
    <x v="2"/>
    <x v="93"/>
    <x v="12"/>
    <n v="8.654099999999687E-2"/>
  </r>
  <r>
    <x v="0"/>
    <x v="93"/>
    <x v="13"/>
    <n v="44.157013999999997"/>
  </r>
  <r>
    <x v="3"/>
    <x v="93"/>
    <x v="13"/>
    <n v="1.234E-2"/>
  </r>
  <r>
    <x v="1"/>
    <x v="93"/>
    <x v="13"/>
    <n v="44.036245000000001"/>
  </r>
  <r>
    <x v="2"/>
    <x v="93"/>
    <x v="13"/>
    <n v="0.10842899999999389"/>
  </r>
  <r>
    <x v="0"/>
    <x v="93"/>
    <x v="14"/>
    <n v="49.747383999999997"/>
  </r>
  <r>
    <x v="1"/>
    <x v="93"/>
    <x v="14"/>
    <n v="49.671996"/>
  </r>
  <r>
    <x v="2"/>
    <x v="93"/>
    <x v="14"/>
    <n v="7.538799999999668E-2"/>
  </r>
  <r>
    <x v="0"/>
    <x v="94"/>
    <x v="8"/>
    <n v="2.7473000000000001E-2"/>
  </r>
  <r>
    <x v="3"/>
    <x v="94"/>
    <x v="8"/>
    <n v="2.31E-3"/>
  </r>
  <r>
    <x v="4"/>
    <x v="94"/>
    <x v="8"/>
    <n v="2.5163000000000001E-2"/>
  </r>
  <r>
    <x v="2"/>
    <x v="94"/>
    <x v="8"/>
    <n v="0"/>
  </r>
  <r>
    <x v="0"/>
    <x v="94"/>
    <x v="9"/>
    <n v="4.4384E-2"/>
  </r>
  <r>
    <x v="3"/>
    <x v="94"/>
    <x v="9"/>
    <n v="1.944E-3"/>
  </r>
  <r>
    <x v="4"/>
    <x v="94"/>
    <x v="9"/>
    <n v="4.2439999999999999E-2"/>
  </r>
  <r>
    <x v="2"/>
    <x v="94"/>
    <x v="9"/>
    <n v="0"/>
  </r>
  <r>
    <x v="0"/>
    <x v="94"/>
    <x v="10"/>
    <n v="1.271E-3"/>
  </r>
  <r>
    <x v="0"/>
    <x v="94"/>
    <x v="12"/>
    <n v="5.6569999999999997E-3"/>
  </r>
  <r>
    <x v="0"/>
    <x v="94"/>
    <x v="13"/>
    <n v="6.1291999999999999E-2"/>
  </r>
  <r>
    <x v="0"/>
    <x v="94"/>
    <x v="14"/>
    <n v="3.0890000000000001E-2"/>
  </r>
  <r>
    <x v="0"/>
    <x v="95"/>
    <x v="0"/>
    <n v="1.5430600000000001"/>
  </r>
  <r>
    <x v="1"/>
    <x v="95"/>
    <x v="0"/>
    <n v="1.5266439999999999"/>
  </r>
  <r>
    <x v="2"/>
    <x v="95"/>
    <x v="0"/>
    <n v="1.6416000000000208E-2"/>
  </r>
  <r>
    <x v="0"/>
    <x v="95"/>
    <x v="1"/>
    <n v="1.5725819999999999"/>
  </r>
  <r>
    <x v="1"/>
    <x v="95"/>
    <x v="1"/>
    <n v="1.5725819999999999"/>
  </r>
  <r>
    <x v="2"/>
    <x v="95"/>
    <x v="1"/>
    <n v="0"/>
  </r>
  <r>
    <x v="0"/>
    <x v="95"/>
    <x v="2"/>
    <n v="2.3028490000000001"/>
  </r>
  <r>
    <x v="1"/>
    <x v="95"/>
    <x v="2"/>
    <n v="2.2706010000000001"/>
  </r>
  <r>
    <x v="2"/>
    <x v="95"/>
    <x v="2"/>
    <n v="3.2248000000000054E-2"/>
  </r>
  <r>
    <x v="0"/>
    <x v="95"/>
    <x v="3"/>
    <n v="4.0061080000000002"/>
  </r>
  <r>
    <x v="1"/>
    <x v="95"/>
    <x v="3"/>
    <n v="4.0061080000000002"/>
  </r>
  <r>
    <x v="2"/>
    <x v="95"/>
    <x v="3"/>
    <n v="0"/>
  </r>
  <r>
    <x v="0"/>
    <x v="95"/>
    <x v="4"/>
    <n v="3.0295990000000002"/>
  </r>
  <r>
    <x v="1"/>
    <x v="95"/>
    <x v="4"/>
    <n v="3.0295990000000002"/>
  </r>
  <r>
    <x v="2"/>
    <x v="95"/>
    <x v="4"/>
    <n v="0"/>
  </r>
  <r>
    <x v="0"/>
    <x v="95"/>
    <x v="5"/>
    <n v="6.6205150000000001"/>
  </r>
  <r>
    <x v="1"/>
    <x v="95"/>
    <x v="5"/>
    <n v="6.6205150000000001"/>
  </r>
  <r>
    <x v="2"/>
    <x v="95"/>
    <x v="5"/>
    <n v="0"/>
  </r>
  <r>
    <x v="0"/>
    <x v="95"/>
    <x v="6"/>
    <n v="5.3659749999999997"/>
  </r>
  <r>
    <x v="1"/>
    <x v="95"/>
    <x v="6"/>
    <n v="5.3510960000000001"/>
  </r>
  <r>
    <x v="2"/>
    <x v="95"/>
    <x v="6"/>
    <n v="1.4878999999999643E-2"/>
  </r>
  <r>
    <x v="0"/>
    <x v="95"/>
    <x v="7"/>
    <n v="2.5823900000000002"/>
  </r>
  <r>
    <x v="1"/>
    <x v="95"/>
    <x v="7"/>
    <n v="2.5674480000000002"/>
  </r>
  <r>
    <x v="2"/>
    <x v="95"/>
    <x v="7"/>
    <n v="1.4942000000000011E-2"/>
  </r>
  <r>
    <x v="0"/>
    <x v="95"/>
    <x v="8"/>
    <n v="6.4462210000000004"/>
  </r>
  <r>
    <x v="1"/>
    <x v="95"/>
    <x v="8"/>
    <n v="6.207649"/>
  </r>
  <r>
    <x v="2"/>
    <x v="95"/>
    <x v="8"/>
    <n v="0.23857200000000045"/>
  </r>
  <r>
    <x v="0"/>
    <x v="95"/>
    <x v="9"/>
    <n v="5.0341750000000003"/>
  </r>
  <r>
    <x v="1"/>
    <x v="95"/>
    <x v="9"/>
    <n v="5.0042030000000004"/>
  </r>
  <r>
    <x v="2"/>
    <x v="95"/>
    <x v="9"/>
    <n v="2.9971999999999888E-2"/>
  </r>
  <r>
    <x v="0"/>
    <x v="95"/>
    <x v="10"/>
    <n v="7.4353559999999996"/>
  </r>
  <r>
    <x v="1"/>
    <x v="95"/>
    <x v="10"/>
    <n v="7.3099559999999997"/>
  </r>
  <r>
    <x v="2"/>
    <x v="95"/>
    <x v="10"/>
    <n v="0.12539999999999996"/>
  </r>
  <r>
    <x v="0"/>
    <x v="95"/>
    <x v="11"/>
    <n v="2.0734499999999998"/>
  </r>
  <r>
    <x v="1"/>
    <x v="95"/>
    <x v="11"/>
    <n v="1.5128820000000001"/>
  </r>
  <r>
    <x v="2"/>
    <x v="95"/>
    <x v="11"/>
    <n v="0.56056799999999973"/>
  </r>
  <r>
    <x v="0"/>
    <x v="95"/>
    <x v="12"/>
    <n v="13.781397999999999"/>
  </r>
  <r>
    <x v="0"/>
    <x v="95"/>
    <x v="13"/>
    <n v="6.675853"/>
  </r>
  <r>
    <x v="0"/>
    <x v="95"/>
    <x v="14"/>
    <n v="1.698712"/>
  </r>
  <r>
    <x v="0"/>
    <x v="96"/>
    <x v="0"/>
    <n v="0.70785799999999999"/>
  </r>
  <r>
    <x v="1"/>
    <x v="96"/>
    <x v="0"/>
    <n v="0.70785799999999999"/>
  </r>
  <r>
    <x v="2"/>
    <x v="96"/>
    <x v="0"/>
    <n v="0"/>
  </r>
  <r>
    <x v="0"/>
    <x v="96"/>
    <x v="1"/>
    <n v="1.5869949999999999"/>
  </r>
  <r>
    <x v="1"/>
    <x v="96"/>
    <x v="1"/>
    <n v="1.5869949999999999"/>
  </r>
  <r>
    <x v="2"/>
    <x v="96"/>
    <x v="1"/>
    <n v="0"/>
  </r>
  <r>
    <x v="0"/>
    <x v="96"/>
    <x v="2"/>
    <n v="1.5265010000000001"/>
  </r>
  <r>
    <x v="1"/>
    <x v="96"/>
    <x v="2"/>
    <n v="1.5265010000000001"/>
  </r>
  <r>
    <x v="2"/>
    <x v="96"/>
    <x v="2"/>
    <n v="0"/>
  </r>
  <r>
    <x v="0"/>
    <x v="96"/>
    <x v="3"/>
    <n v="2.90083"/>
  </r>
  <r>
    <x v="1"/>
    <x v="96"/>
    <x v="3"/>
    <n v="2.90083"/>
  </r>
  <r>
    <x v="2"/>
    <x v="96"/>
    <x v="3"/>
    <n v="0"/>
  </r>
  <r>
    <x v="0"/>
    <x v="96"/>
    <x v="4"/>
    <n v="1.5320309999999999"/>
  </r>
  <r>
    <x v="1"/>
    <x v="96"/>
    <x v="4"/>
    <n v="1.5320309999999999"/>
  </r>
  <r>
    <x v="2"/>
    <x v="96"/>
    <x v="4"/>
    <n v="0"/>
  </r>
  <r>
    <x v="0"/>
    <x v="96"/>
    <x v="5"/>
    <n v="1.6907620000000001"/>
  </r>
  <r>
    <x v="1"/>
    <x v="96"/>
    <x v="5"/>
    <n v="1.6907620000000001"/>
  </r>
  <r>
    <x v="2"/>
    <x v="96"/>
    <x v="5"/>
    <n v="0"/>
  </r>
  <r>
    <x v="0"/>
    <x v="96"/>
    <x v="6"/>
    <n v="1.8793839999999999"/>
  </r>
  <r>
    <x v="1"/>
    <x v="96"/>
    <x v="6"/>
    <n v="1.8793839999999999"/>
  </r>
  <r>
    <x v="2"/>
    <x v="96"/>
    <x v="6"/>
    <n v="0"/>
  </r>
  <r>
    <x v="0"/>
    <x v="96"/>
    <x v="7"/>
    <n v="0.81156700000000004"/>
  </r>
  <r>
    <x v="1"/>
    <x v="96"/>
    <x v="7"/>
    <n v="0.81156700000000004"/>
  </r>
  <r>
    <x v="2"/>
    <x v="96"/>
    <x v="7"/>
    <n v="0"/>
  </r>
  <r>
    <x v="0"/>
    <x v="96"/>
    <x v="8"/>
    <n v="3.2090070000000002"/>
  </r>
  <r>
    <x v="3"/>
    <x v="96"/>
    <x v="8"/>
    <n v="5.7140000000000003E-3"/>
  </r>
  <r>
    <x v="1"/>
    <x v="96"/>
    <x v="8"/>
    <n v="3.2032929999999999"/>
  </r>
  <r>
    <x v="2"/>
    <x v="96"/>
    <x v="8"/>
    <n v="0"/>
  </r>
  <r>
    <x v="0"/>
    <x v="96"/>
    <x v="10"/>
    <n v="2.0623320000000001"/>
  </r>
  <r>
    <x v="1"/>
    <x v="96"/>
    <x v="10"/>
    <n v="2.0534340000000002"/>
  </r>
  <r>
    <x v="2"/>
    <x v="96"/>
    <x v="10"/>
    <n v="8.8979999999998505E-3"/>
  </r>
  <r>
    <x v="0"/>
    <x v="96"/>
    <x v="11"/>
    <n v="2.3908520000000002"/>
  </r>
  <r>
    <x v="1"/>
    <x v="96"/>
    <x v="11"/>
    <n v="2.3908520000000002"/>
  </r>
  <r>
    <x v="2"/>
    <x v="96"/>
    <x v="11"/>
    <n v="0"/>
  </r>
  <r>
    <x v="0"/>
    <x v="96"/>
    <x v="12"/>
    <n v="1.053512"/>
  </r>
  <r>
    <x v="1"/>
    <x v="96"/>
    <x v="12"/>
    <n v="1.0451490000000001"/>
  </r>
  <r>
    <x v="2"/>
    <x v="96"/>
    <x v="12"/>
    <n v="8.3629999999998983E-3"/>
  </r>
  <r>
    <x v="0"/>
    <x v="96"/>
    <x v="13"/>
    <n v="1.0586279999999999"/>
  </r>
  <r>
    <x v="1"/>
    <x v="96"/>
    <x v="13"/>
    <n v="1.0230030000000001"/>
  </r>
  <r>
    <x v="2"/>
    <x v="96"/>
    <x v="13"/>
    <n v="3.5624999999999796E-2"/>
  </r>
  <r>
    <x v="0"/>
    <x v="96"/>
    <x v="14"/>
    <n v="1.201465"/>
  </r>
  <r>
    <x v="1"/>
    <x v="96"/>
    <x v="14"/>
    <n v="1.1549670000000001"/>
  </r>
  <r>
    <x v="2"/>
    <x v="96"/>
    <x v="14"/>
    <n v="4.6497999999999928E-2"/>
  </r>
  <r>
    <x v="0"/>
    <x v="97"/>
    <x v="0"/>
    <n v="3.9011439999999999"/>
  </r>
  <r>
    <x v="3"/>
    <x v="97"/>
    <x v="0"/>
    <n v="2.1388000000000001E-2"/>
  </r>
  <r>
    <x v="1"/>
    <x v="97"/>
    <x v="0"/>
    <n v="3.8560219999999998"/>
  </r>
  <r>
    <x v="2"/>
    <x v="97"/>
    <x v="0"/>
    <n v="2.3734000000000144E-2"/>
  </r>
  <r>
    <x v="0"/>
    <x v="97"/>
    <x v="1"/>
    <n v="10.405666"/>
  </r>
  <r>
    <x v="3"/>
    <x v="97"/>
    <x v="1"/>
    <n v="0.1191"/>
  </r>
  <r>
    <x v="1"/>
    <x v="97"/>
    <x v="1"/>
    <n v="10.282954999999999"/>
  </r>
  <r>
    <x v="2"/>
    <x v="97"/>
    <x v="1"/>
    <n v="3.6110000000011411E-3"/>
  </r>
  <r>
    <x v="0"/>
    <x v="97"/>
    <x v="2"/>
    <n v="7.4192419999999997"/>
  </r>
  <r>
    <x v="3"/>
    <x v="97"/>
    <x v="2"/>
    <n v="0.58133199999999996"/>
  </r>
  <r>
    <x v="1"/>
    <x v="97"/>
    <x v="2"/>
    <n v="6.8379099999999999"/>
  </r>
  <r>
    <x v="2"/>
    <x v="97"/>
    <x v="2"/>
    <n v="0"/>
  </r>
  <r>
    <x v="0"/>
    <x v="97"/>
    <x v="3"/>
    <n v="16.886289999999999"/>
  </r>
  <r>
    <x v="3"/>
    <x v="97"/>
    <x v="3"/>
    <n v="1.088981"/>
  </r>
  <r>
    <x v="1"/>
    <x v="97"/>
    <x v="3"/>
    <n v="15.797309"/>
  </r>
  <r>
    <x v="2"/>
    <x v="97"/>
    <x v="3"/>
    <n v="0"/>
  </r>
  <r>
    <x v="0"/>
    <x v="97"/>
    <x v="4"/>
    <n v="6.1267199999999997"/>
  </r>
  <r>
    <x v="3"/>
    <x v="97"/>
    <x v="4"/>
    <n v="0.90895999999999999"/>
  </r>
  <r>
    <x v="1"/>
    <x v="97"/>
    <x v="4"/>
    <n v="5.1840029999999997"/>
  </r>
  <r>
    <x v="2"/>
    <x v="97"/>
    <x v="4"/>
    <n v="3.3757000000000481E-2"/>
  </r>
  <r>
    <x v="0"/>
    <x v="97"/>
    <x v="5"/>
    <n v="3.2784849999999999"/>
  </r>
  <r>
    <x v="3"/>
    <x v="97"/>
    <x v="5"/>
    <n v="0.84820899999999999"/>
  </r>
  <r>
    <x v="1"/>
    <x v="97"/>
    <x v="5"/>
    <n v="2.4302760000000001"/>
  </r>
  <r>
    <x v="2"/>
    <x v="97"/>
    <x v="5"/>
    <n v="0"/>
  </r>
  <r>
    <x v="0"/>
    <x v="97"/>
    <x v="6"/>
    <n v="3.828541"/>
  </r>
  <r>
    <x v="3"/>
    <x v="97"/>
    <x v="6"/>
    <n v="0.15879799999999999"/>
  </r>
  <r>
    <x v="4"/>
    <x v="97"/>
    <x v="6"/>
    <n v="0.107416"/>
  </r>
  <r>
    <x v="1"/>
    <x v="97"/>
    <x v="6"/>
    <n v="3.5623269999999998"/>
  </r>
  <r>
    <x v="2"/>
    <x v="97"/>
    <x v="6"/>
    <n v="0"/>
  </r>
  <r>
    <x v="0"/>
    <x v="97"/>
    <x v="7"/>
    <n v="1.117343"/>
  </r>
  <r>
    <x v="3"/>
    <x v="97"/>
    <x v="7"/>
    <n v="2.9799999999999998E-4"/>
  </r>
  <r>
    <x v="4"/>
    <x v="97"/>
    <x v="7"/>
    <n v="0.13854"/>
  </r>
  <r>
    <x v="1"/>
    <x v="97"/>
    <x v="7"/>
    <n v="0.91045500000000001"/>
  </r>
  <r>
    <x v="2"/>
    <x v="97"/>
    <x v="7"/>
    <n v="6.8049999999999944E-2"/>
  </r>
  <r>
    <x v="0"/>
    <x v="97"/>
    <x v="8"/>
    <n v="0.59717900000000002"/>
  </r>
  <r>
    <x v="3"/>
    <x v="97"/>
    <x v="8"/>
    <n v="6.8023E-2"/>
  </r>
  <r>
    <x v="4"/>
    <x v="97"/>
    <x v="8"/>
    <n v="0.16655900000000001"/>
  </r>
  <r>
    <x v="1"/>
    <x v="97"/>
    <x v="8"/>
    <n v="0.31669999999999998"/>
  </r>
  <r>
    <x v="2"/>
    <x v="97"/>
    <x v="8"/>
    <n v="4.5896999999999966E-2"/>
  </r>
  <r>
    <x v="0"/>
    <x v="97"/>
    <x v="9"/>
    <n v="7.5255850000000004"/>
  </r>
  <r>
    <x v="3"/>
    <x v="97"/>
    <x v="9"/>
    <n v="9.2999999999999997E-5"/>
  </r>
  <r>
    <x v="4"/>
    <x v="97"/>
    <x v="9"/>
    <n v="0.44804699999999997"/>
  </r>
  <r>
    <x v="1"/>
    <x v="97"/>
    <x v="9"/>
    <n v="7.0322589999999998"/>
  </r>
  <r>
    <x v="2"/>
    <x v="97"/>
    <x v="9"/>
    <n v="4.5186000000001059E-2"/>
  </r>
  <r>
    <x v="0"/>
    <x v="97"/>
    <x v="10"/>
    <n v="1.603974"/>
  </r>
  <r>
    <x v="4"/>
    <x v="97"/>
    <x v="10"/>
    <n v="4.3108E-2"/>
  </r>
  <r>
    <x v="1"/>
    <x v="97"/>
    <x v="10"/>
    <n v="1.5468500000000001"/>
  </r>
  <r>
    <x v="2"/>
    <x v="97"/>
    <x v="10"/>
    <n v="1.4016000000000028E-2"/>
  </r>
  <r>
    <x v="0"/>
    <x v="97"/>
    <x v="11"/>
    <n v="1.811266"/>
  </r>
  <r>
    <x v="1"/>
    <x v="97"/>
    <x v="11"/>
    <n v="1.811266"/>
  </r>
  <r>
    <x v="2"/>
    <x v="97"/>
    <x v="11"/>
    <n v="0"/>
  </r>
  <r>
    <x v="0"/>
    <x v="97"/>
    <x v="12"/>
    <n v="7.233168"/>
  </r>
  <r>
    <x v="1"/>
    <x v="97"/>
    <x v="12"/>
    <n v="7.233168"/>
  </r>
  <r>
    <x v="2"/>
    <x v="97"/>
    <x v="12"/>
    <n v="0"/>
  </r>
  <r>
    <x v="0"/>
    <x v="97"/>
    <x v="13"/>
    <n v="3.4038539999999999"/>
  </r>
  <r>
    <x v="1"/>
    <x v="97"/>
    <x v="13"/>
    <n v="3.3304900000000002"/>
  </r>
  <r>
    <x v="2"/>
    <x v="97"/>
    <x v="13"/>
    <n v="7.3363999999999763E-2"/>
  </r>
  <r>
    <x v="0"/>
    <x v="97"/>
    <x v="14"/>
    <n v="5.5473030000000003"/>
  </r>
  <r>
    <x v="1"/>
    <x v="97"/>
    <x v="14"/>
    <n v="5.5130480000000004"/>
  </r>
  <r>
    <x v="2"/>
    <x v="97"/>
    <x v="14"/>
    <n v="3.4254999999999924E-2"/>
  </r>
  <r>
    <x v="0"/>
    <x v="98"/>
    <x v="0"/>
    <n v="11.058011"/>
  </r>
  <r>
    <x v="3"/>
    <x v="98"/>
    <x v="0"/>
    <n v="0.93679900000000005"/>
  </r>
  <r>
    <x v="1"/>
    <x v="98"/>
    <x v="0"/>
    <n v="9.4597219999999993"/>
  </r>
  <r>
    <x v="2"/>
    <x v="98"/>
    <x v="0"/>
    <n v="0.66149000000000058"/>
  </r>
  <r>
    <x v="0"/>
    <x v="98"/>
    <x v="1"/>
    <n v="9.8311080000000004"/>
  </r>
  <r>
    <x v="3"/>
    <x v="98"/>
    <x v="1"/>
    <n v="3.6227109999999998"/>
  </r>
  <r>
    <x v="1"/>
    <x v="98"/>
    <x v="1"/>
    <n v="5.8703409999999998"/>
  </r>
  <r>
    <x v="2"/>
    <x v="98"/>
    <x v="1"/>
    <n v="0.33805600000000169"/>
  </r>
  <r>
    <x v="0"/>
    <x v="98"/>
    <x v="2"/>
    <n v="23.875806999999998"/>
  </r>
  <r>
    <x v="3"/>
    <x v="98"/>
    <x v="2"/>
    <n v="4.9829759999999998"/>
  </r>
  <r>
    <x v="1"/>
    <x v="98"/>
    <x v="2"/>
    <n v="17.470310999999999"/>
  </r>
  <r>
    <x v="2"/>
    <x v="98"/>
    <x v="2"/>
    <n v="1.4225199999999987"/>
  </r>
  <r>
    <x v="0"/>
    <x v="98"/>
    <x v="3"/>
    <n v="43.322553999999997"/>
  </r>
  <r>
    <x v="3"/>
    <x v="98"/>
    <x v="3"/>
    <n v="7.2245160000000004"/>
  </r>
  <r>
    <x v="1"/>
    <x v="98"/>
    <x v="3"/>
    <n v="34.181820999999999"/>
  </r>
  <r>
    <x v="2"/>
    <x v="98"/>
    <x v="3"/>
    <n v="1.9162169999999961"/>
  </r>
  <r>
    <x v="0"/>
    <x v="98"/>
    <x v="4"/>
    <n v="29.865570999999999"/>
  </r>
  <r>
    <x v="3"/>
    <x v="98"/>
    <x v="4"/>
    <n v="11.695404999999999"/>
  </r>
  <r>
    <x v="1"/>
    <x v="98"/>
    <x v="4"/>
    <n v="17.324005"/>
  </r>
  <r>
    <x v="2"/>
    <x v="98"/>
    <x v="4"/>
    <n v="0.84616099999999861"/>
  </r>
  <r>
    <x v="0"/>
    <x v="98"/>
    <x v="5"/>
    <n v="14.188451000000001"/>
  </r>
  <r>
    <x v="3"/>
    <x v="98"/>
    <x v="5"/>
    <n v="5.6240290000000002"/>
  </r>
  <r>
    <x v="1"/>
    <x v="98"/>
    <x v="5"/>
    <n v="7.1927089999999998"/>
  </r>
  <r>
    <x v="2"/>
    <x v="98"/>
    <x v="5"/>
    <n v="1.3717129999999997"/>
  </r>
  <r>
    <x v="0"/>
    <x v="98"/>
    <x v="6"/>
    <n v="32.366520999999999"/>
  </r>
  <r>
    <x v="3"/>
    <x v="98"/>
    <x v="6"/>
    <n v="10.466138000000001"/>
  </r>
  <r>
    <x v="1"/>
    <x v="98"/>
    <x v="6"/>
    <n v="20.393823999999999"/>
  </r>
  <r>
    <x v="2"/>
    <x v="98"/>
    <x v="6"/>
    <n v="1.5065589999999993"/>
  </r>
  <r>
    <x v="0"/>
    <x v="98"/>
    <x v="7"/>
    <n v="34.273221999999997"/>
  </r>
  <r>
    <x v="3"/>
    <x v="98"/>
    <x v="7"/>
    <n v="14.976008999999999"/>
  </r>
  <r>
    <x v="1"/>
    <x v="98"/>
    <x v="7"/>
    <n v="18.920459000000001"/>
  </r>
  <r>
    <x v="2"/>
    <x v="98"/>
    <x v="7"/>
    <n v="0.37675399999999826"/>
  </r>
  <r>
    <x v="0"/>
    <x v="98"/>
    <x v="8"/>
    <n v="51.998333000000002"/>
  </r>
  <r>
    <x v="3"/>
    <x v="98"/>
    <x v="8"/>
    <n v="17.021806999999999"/>
  </r>
  <r>
    <x v="1"/>
    <x v="98"/>
    <x v="8"/>
    <n v="33.950347999999998"/>
  </r>
  <r>
    <x v="2"/>
    <x v="98"/>
    <x v="8"/>
    <n v="1.0261780000000016"/>
  </r>
  <r>
    <x v="0"/>
    <x v="98"/>
    <x v="9"/>
    <n v="46.656129999999997"/>
  </r>
  <r>
    <x v="3"/>
    <x v="98"/>
    <x v="9"/>
    <n v="9.7404820000000001"/>
  </r>
  <r>
    <x v="1"/>
    <x v="98"/>
    <x v="9"/>
    <n v="36.863700000000001"/>
  </r>
  <r>
    <x v="2"/>
    <x v="98"/>
    <x v="9"/>
    <n v="5.1947999999995886E-2"/>
  </r>
  <r>
    <x v="0"/>
    <x v="98"/>
    <x v="10"/>
    <n v="52.551250000000003"/>
  </r>
  <r>
    <x v="3"/>
    <x v="98"/>
    <x v="10"/>
    <n v="9.5640269999999994"/>
  </r>
  <r>
    <x v="1"/>
    <x v="98"/>
    <x v="10"/>
    <n v="42.858719000000001"/>
  </r>
  <r>
    <x v="2"/>
    <x v="98"/>
    <x v="10"/>
    <n v="0.12850399999999951"/>
  </r>
  <r>
    <x v="0"/>
    <x v="98"/>
    <x v="11"/>
    <n v="45.402540000000002"/>
  </r>
  <r>
    <x v="3"/>
    <x v="98"/>
    <x v="11"/>
    <n v="10.283353999999999"/>
  </r>
  <r>
    <x v="1"/>
    <x v="98"/>
    <x v="11"/>
    <n v="34.831620999999998"/>
  </r>
  <r>
    <x v="2"/>
    <x v="98"/>
    <x v="11"/>
    <n v="0.28756500000000074"/>
  </r>
  <r>
    <x v="0"/>
    <x v="98"/>
    <x v="12"/>
    <n v="62.567473"/>
  </r>
  <r>
    <x v="3"/>
    <x v="98"/>
    <x v="12"/>
    <n v="10.969758000000001"/>
  </r>
  <r>
    <x v="1"/>
    <x v="98"/>
    <x v="12"/>
    <n v="51.213242000000001"/>
  </r>
  <r>
    <x v="2"/>
    <x v="98"/>
    <x v="12"/>
    <n v="0.38447299999999984"/>
  </r>
  <r>
    <x v="0"/>
    <x v="98"/>
    <x v="13"/>
    <n v="59.023685999999998"/>
  </r>
  <r>
    <x v="3"/>
    <x v="98"/>
    <x v="13"/>
    <n v="13.325112000000001"/>
  </r>
  <r>
    <x v="1"/>
    <x v="98"/>
    <x v="13"/>
    <n v="45.607692"/>
  </r>
  <r>
    <x v="2"/>
    <x v="98"/>
    <x v="13"/>
    <n v="9.0881999999993468E-2"/>
  </r>
  <r>
    <x v="0"/>
    <x v="98"/>
    <x v="14"/>
    <n v="68.786309000000003"/>
  </r>
  <r>
    <x v="3"/>
    <x v="98"/>
    <x v="14"/>
    <n v="11.68482"/>
  </r>
  <r>
    <x v="1"/>
    <x v="98"/>
    <x v="14"/>
    <n v="56.521394000000001"/>
  </r>
  <r>
    <x v="2"/>
    <x v="98"/>
    <x v="14"/>
    <n v="0.58009500000000003"/>
  </r>
  <r>
    <x v="0"/>
    <x v="99"/>
    <x v="0"/>
    <n v="4.4760450000000001"/>
  </r>
  <r>
    <x v="1"/>
    <x v="99"/>
    <x v="0"/>
    <n v="4.4760450000000001"/>
  </r>
  <r>
    <x v="2"/>
    <x v="99"/>
    <x v="0"/>
    <n v="0"/>
  </r>
  <r>
    <x v="0"/>
    <x v="99"/>
    <x v="1"/>
    <n v="2.1930260000000001"/>
  </r>
  <r>
    <x v="1"/>
    <x v="99"/>
    <x v="1"/>
    <n v="2.1930260000000001"/>
  </r>
  <r>
    <x v="2"/>
    <x v="99"/>
    <x v="1"/>
    <n v="0"/>
  </r>
  <r>
    <x v="0"/>
    <x v="99"/>
    <x v="2"/>
    <n v="1.0270319999999999"/>
  </r>
  <r>
    <x v="1"/>
    <x v="99"/>
    <x v="2"/>
    <n v="1.0270319999999999"/>
  </r>
  <r>
    <x v="2"/>
    <x v="99"/>
    <x v="2"/>
    <n v="0"/>
  </r>
  <r>
    <x v="0"/>
    <x v="99"/>
    <x v="3"/>
    <n v="19.845410999999999"/>
  </r>
  <r>
    <x v="1"/>
    <x v="99"/>
    <x v="3"/>
    <n v="19.845410999999999"/>
  </r>
  <r>
    <x v="2"/>
    <x v="99"/>
    <x v="3"/>
    <n v="0"/>
  </r>
  <r>
    <x v="0"/>
    <x v="99"/>
    <x v="4"/>
    <n v="9.8836750000000002"/>
  </r>
  <r>
    <x v="1"/>
    <x v="99"/>
    <x v="4"/>
    <n v="9.1508730000000007"/>
  </r>
  <r>
    <x v="2"/>
    <x v="99"/>
    <x v="4"/>
    <n v="0.73280199999999951"/>
  </r>
  <r>
    <x v="0"/>
    <x v="99"/>
    <x v="5"/>
    <n v="11.311961"/>
  </r>
  <r>
    <x v="1"/>
    <x v="99"/>
    <x v="5"/>
    <n v="10.145604000000001"/>
  </r>
  <r>
    <x v="2"/>
    <x v="99"/>
    <x v="5"/>
    <n v="1.1663569999999996"/>
  </r>
  <r>
    <x v="0"/>
    <x v="99"/>
    <x v="6"/>
    <n v="14.050663999999999"/>
  </r>
  <r>
    <x v="1"/>
    <x v="99"/>
    <x v="6"/>
    <n v="11.378864"/>
  </r>
  <r>
    <x v="2"/>
    <x v="99"/>
    <x v="6"/>
    <n v="2.6717999999999993"/>
  </r>
  <r>
    <x v="0"/>
    <x v="99"/>
    <x v="7"/>
    <n v="13.428860999999999"/>
  </r>
  <r>
    <x v="1"/>
    <x v="99"/>
    <x v="7"/>
    <n v="11.622099"/>
  </r>
  <r>
    <x v="2"/>
    <x v="99"/>
    <x v="7"/>
    <n v="1.8067619999999991"/>
  </r>
  <r>
    <x v="0"/>
    <x v="99"/>
    <x v="8"/>
    <n v="13.459587000000001"/>
  </r>
  <r>
    <x v="1"/>
    <x v="99"/>
    <x v="8"/>
    <n v="13.32189"/>
  </r>
  <r>
    <x v="2"/>
    <x v="99"/>
    <x v="8"/>
    <n v="0.13769700000000107"/>
  </r>
  <r>
    <x v="0"/>
    <x v="99"/>
    <x v="9"/>
    <n v="7.5062720000000001"/>
  </r>
  <r>
    <x v="1"/>
    <x v="99"/>
    <x v="9"/>
    <n v="6.3557269999999999"/>
  </r>
  <r>
    <x v="2"/>
    <x v="99"/>
    <x v="9"/>
    <n v="1.1505450000000002"/>
  </r>
  <r>
    <x v="0"/>
    <x v="99"/>
    <x v="10"/>
    <n v="8.6209050000000005"/>
  </r>
  <r>
    <x v="3"/>
    <x v="99"/>
    <x v="10"/>
    <n v="6.3119999999999999E-3"/>
  </r>
  <r>
    <x v="1"/>
    <x v="99"/>
    <x v="10"/>
    <n v="8.6750550000000004"/>
  </r>
  <r>
    <x v="2"/>
    <x v="99"/>
    <x v="10"/>
    <n v="-6.046199999999935E-2"/>
  </r>
  <r>
    <x v="0"/>
    <x v="99"/>
    <x v="11"/>
    <n v="4.8654289999999998"/>
  </r>
  <r>
    <x v="3"/>
    <x v="99"/>
    <x v="11"/>
    <n v="3.771E-3"/>
  </r>
  <r>
    <x v="1"/>
    <x v="99"/>
    <x v="11"/>
    <n v="4.8473050000000004"/>
  </r>
  <r>
    <x v="2"/>
    <x v="99"/>
    <x v="11"/>
    <n v="1.435299999999895E-2"/>
  </r>
  <r>
    <x v="0"/>
    <x v="99"/>
    <x v="12"/>
    <n v="6.8442590000000001"/>
  </r>
  <r>
    <x v="1"/>
    <x v="99"/>
    <x v="12"/>
    <n v="6.8406330000000004"/>
  </r>
  <r>
    <x v="2"/>
    <x v="99"/>
    <x v="12"/>
    <n v="3.625999999999685E-3"/>
  </r>
  <r>
    <x v="0"/>
    <x v="99"/>
    <x v="13"/>
    <n v="5.3849220000000004"/>
  </r>
  <r>
    <x v="1"/>
    <x v="99"/>
    <x v="13"/>
    <n v="5.3163"/>
  </r>
  <r>
    <x v="2"/>
    <x v="99"/>
    <x v="13"/>
    <n v="6.8622000000000405E-2"/>
  </r>
  <r>
    <x v="0"/>
    <x v="99"/>
    <x v="14"/>
    <n v="2.4975619999999998"/>
  </r>
  <r>
    <x v="1"/>
    <x v="99"/>
    <x v="14"/>
    <n v="2.4553219999999998"/>
  </r>
  <r>
    <x v="2"/>
    <x v="99"/>
    <x v="14"/>
    <n v="4.2240000000000055E-2"/>
  </r>
  <r>
    <x v="0"/>
    <x v="100"/>
    <x v="0"/>
    <n v="0.127855"/>
  </r>
  <r>
    <x v="0"/>
    <x v="100"/>
    <x v="1"/>
    <n v="0.17597299999999999"/>
  </r>
  <r>
    <x v="0"/>
    <x v="100"/>
    <x v="13"/>
    <n v="2.3045E-2"/>
  </r>
  <r>
    <x v="0"/>
    <x v="100"/>
    <x v="14"/>
    <n v="3.225E-3"/>
  </r>
  <r>
    <x v="0"/>
    <x v="101"/>
    <x v="0"/>
    <n v="0.14014799999999999"/>
  </r>
  <r>
    <x v="0"/>
    <x v="101"/>
    <x v="1"/>
    <n v="0.129612"/>
  </r>
  <r>
    <x v="0"/>
    <x v="101"/>
    <x v="2"/>
    <n v="0.148336"/>
  </r>
  <r>
    <x v="0"/>
    <x v="101"/>
    <x v="13"/>
    <n v="1.4289E-2"/>
  </r>
  <r>
    <x v="0"/>
    <x v="101"/>
    <x v="14"/>
    <n v="2.8800000000000002E-3"/>
  </r>
  <r>
    <x v="0"/>
    <x v="102"/>
    <x v="8"/>
    <n v="1.272E-2"/>
  </r>
  <r>
    <x v="0"/>
    <x v="102"/>
    <x v="9"/>
    <n v="3.9940000000000002E-3"/>
  </r>
  <r>
    <x v="0"/>
    <x v="102"/>
    <x v="10"/>
    <n v="7.8619999999999992E-3"/>
  </r>
  <r>
    <x v="0"/>
    <x v="102"/>
    <x v="11"/>
    <n v="7.8759999999999993E-3"/>
  </r>
  <r>
    <x v="0"/>
    <x v="102"/>
    <x v="12"/>
    <n v="3.1766000000000003E-2"/>
  </r>
  <r>
    <x v="0"/>
    <x v="102"/>
    <x v="13"/>
    <n v="7.3616000000000001E-2"/>
  </r>
  <r>
    <x v="0"/>
    <x v="102"/>
    <x v="14"/>
    <n v="3.1535000000000001E-2"/>
  </r>
  <r>
    <x v="0"/>
    <x v="103"/>
    <x v="3"/>
    <n v="5.0390000000000001E-3"/>
  </r>
  <r>
    <x v="0"/>
    <x v="103"/>
    <x v="4"/>
    <n v="0.103438"/>
  </r>
  <r>
    <x v="1"/>
    <x v="103"/>
    <x v="4"/>
    <n v="0.103438"/>
  </r>
  <r>
    <x v="2"/>
    <x v="103"/>
    <x v="4"/>
    <n v="0"/>
  </r>
  <r>
    <x v="0"/>
    <x v="103"/>
    <x v="5"/>
    <n v="0.37285600000000002"/>
  </r>
  <r>
    <x v="1"/>
    <x v="103"/>
    <x v="5"/>
    <n v="0.37285600000000002"/>
  </r>
  <r>
    <x v="2"/>
    <x v="103"/>
    <x v="5"/>
    <n v="0"/>
  </r>
  <r>
    <x v="0"/>
    <x v="103"/>
    <x v="6"/>
    <n v="0.22075400000000001"/>
  </r>
  <r>
    <x v="1"/>
    <x v="103"/>
    <x v="6"/>
    <n v="0.21321200000000001"/>
  </r>
  <r>
    <x v="2"/>
    <x v="103"/>
    <x v="6"/>
    <n v="7.5419999999999932E-3"/>
  </r>
  <r>
    <x v="0"/>
    <x v="103"/>
    <x v="7"/>
    <n v="0.254081"/>
  </r>
  <r>
    <x v="1"/>
    <x v="103"/>
    <x v="7"/>
    <n v="0.249997"/>
  </r>
  <r>
    <x v="2"/>
    <x v="103"/>
    <x v="7"/>
    <n v="4.0840000000000043E-3"/>
  </r>
  <r>
    <x v="0"/>
    <x v="103"/>
    <x v="8"/>
    <n v="1.056314"/>
  </r>
  <r>
    <x v="1"/>
    <x v="103"/>
    <x v="8"/>
    <n v="1.05416"/>
  </r>
  <r>
    <x v="2"/>
    <x v="103"/>
    <x v="8"/>
    <n v="2.1539999999999893E-3"/>
  </r>
  <r>
    <x v="0"/>
    <x v="103"/>
    <x v="9"/>
    <n v="0.231129"/>
  </r>
  <r>
    <x v="1"/>
    <x v="103"/>
    <x v="9"/>
    <n v="0.231129"/>
  </r>
  <r>
    <x v="2"/>
    <x v="103"/>
    <x v="9"/>
    <n v="0"/>
  </r>
  <r>
    <x v="0"/>
    <x v="103"/>
    <x v="10"/>
    <n v="0.419126"/>
  </r>
  <r>
    <x v="1"/>
    <x v="103"/>
    <x v="10"/>
    <n v="0.419126"/>
  </r>
  <r>
    <x v="2"/>
    <x v="103"/>
    <x v="10"/>
    <n v="0"/>
  </r>
  <r>
    <x v="0"/>
    <x v="103"/>
    <x v="11"/>
    <n v="5.1599999999999997E-3"/>
  </r>
  <r>
    <x v="0"/>
    <x v="103"/>
    <x v="13"/>
    <n v="1.8447999999999999E-2"/>
  </r>
  <r>
    <x v="0"/>
    <x v="103"/>
    <x v="14"/>
    <n v="1.5890000000000001E-2"/>
  </r>
  <r>
    <x v="0"/>
    <x v="104"/>
    <x v="0"/>
    <n v="1.18832"/>
  </r>
  <r>
    <x v="3"/>
    <x v="104"/>
    <x v="0"/>
    <n v="0.75989099999999998"/>
  </r>
  <r>
    <x v="2"/>
    <x v="104"/>
    <x v="0"/>
    <n v="0.42842900000000006"/>
  </r>
  <r>
    <x v="0"/>
    <x v="104"/>
    <x v="1"/>
    <n v="1.225042"/>
  </r>
  <r>
    <x v="3"/>
    <x v="104"/>
    <x v="1"/>
    <n v="0.32475700000000002"/>
  </r>
  <r>
    <x v="1"/>
    <x v="104"/>
    <x v="1"/>
    <n v="0.900285"/>
  </r>
  <r>
    <x v="2"/>
    <x v="104"/>
    <x v="1"/>
    <n v="0"/>
  </r>
  <r>
    <x v="0"/>
    <x v="104"/>
    <x v="2"/>
    <n v="4.9746560000000004"/>
  </r>
  <r>
    <x v="3"/>
    <x v="104"/>
    <x v="2"/>
    <n v="1.68038"/>
  </r>
  <r>
    <x v="1"/>
    <x v="104"/>
    <x v="2"/>
    <n v="2.942733"/>
  </r>
  <r>
    <x v="2"/>
    <x v="104"/>
    <x v="2"/>
    <n v="0.35154300000000038"/>
  </r>
  <r>
    <x v="0"/>
    <x v="104"/>
    <x v="3"/>
    <n v="1.0390239999999999"/>
  </r>
  <r>
    <x v="3"/>
    <x v="104"/>
    <x v="3"/>
    <n v="0.98375500000000005"/>
  </r>
  <r>
    <x v="1"/>
    <x v="104"/>
    <x v="3"/>
    <n v="4.5537000000000001E-2"/>
  </r>
  <r>
    <x v="2"/>
    <x v="104"/>
    <x v="3"/>
    <n v="9.7319999999998519E-3"/>
  </r>
  <r>
    <x v="0"/>
    <x v="104"/>
    <x v="4"/>
    <n v="1.05341"/>
  </r>
  <r>
    <x v="3"/>
    <x v="104"/>
    <x v="4"/>
    <n v="0.47490700000000002"/>
  </r>
  <r>
    <x v="1"/>
    <x v="104"/>
    <x v="4"/>
    <n v="0.57850299999999999"/>
  </r>
  <r>
    <x v="2"/>
    <x v="104"/>
    <x v="4"/>
    <n v="0"/>
  </r>
  <r>
    <x v="0"/>
    <x v="104"/>
    <x v="5"/>
    <n v="5.4637409999999997"/>
  </r>
  <r>
    <x v="3"/>
    <x v="104"/>
    <x v="5"/>
    <n v="0.881023"/>
  </r>
  <r>
    <x v="1"/>
    <x v="104"/>
    <x v="5"/>
    <n v="4.5827179999999998"/>
  </r>
  <r>
    <x v="2"/>
    <x v="104"/>
    <x v="5"/>
    <n v="0"/>
  </r>
  <r>
    <x v="0"/>
    <x v="104"/>
    <x v="6"/>
    <n v="4.5994820000000001"/>
  </r>
  <r>
    <x v="3"/>
    <x v="104"/>
    <x v="6"/>
    <n v="1.0107E-2"/>
  </r>
  <r>
    <x v="1"/>
    <x v="104"/>
    <x v="6"/>
    <n v="4.5893750000000004"/>
  </r>
  <r>
    <x v="2"/>
    <x v="104"/>
    <x v="6"/>
    <n v="0"/>
  </r>
  <r>
    <x v="0"/>
    <x v="104"/>
    <x v="7"/>
    <n v="3.2261790000000001"/>
  </r>
  <r>
    <x v="1"/>
    <x v="104"/>
    <x v="7"/>
    <n v="3.2224900000000001"/>
  </r>
  <r>
    <x v="2"/>
    <x v="104"/>
    <x v="7"/>
    <n v="3.6890000000000533E-3"/>
  </r>
  <r>
    <x v="0"/>
    <x v="104"/>
    <x v="8"/>
    <n v="3.7206779999999999"/>
  </r>
  <r>
    <x v="3"/>
    <x v="104"/>
    <x v="8"/>
    <n v="0.33517200000000003"/>
  </r>
  <r>
    <x v="1"/>
    <x v="104"/>
    <x v="8"/>
    <n v="3.3583319999999999"/>
  </r>
  <r>
    <x v="2"/>
    <x v="104"/>
    <x v="8"/>
    <n v="2.7174000000000031E-2"/>
  </r>
  <r>
    <x v="0"/>
    <x v="104"/>
    <x v="9"/>
    <n v="4.3430419999999996"/>
  </r>
  <r>
    <x v="1"/>
    <x v="104"/>
    <x v="9"/>
    <n v="4.3430419999999996"/>
  </r>
  <r>
    <x v="2"/>
    <x v="104"/>
    <x v="9"/>
    <n v="0"/>
  </r>
  <r>
    <x v="0"/>
    <x v="104"/>
    <x v="10"/>
    <n v="3.5373030000000001"/>
  </r>
  <r>
    <x v="1"/>
    <x v="104"/>
    <x v="10"/>
    <n v="3.5373030000000001"/>
  </r>
  <r>
    <x v="2"/>
    <x v="104"/>
    <x v="10"/>
    <n v="0"/>
  </r>
  <r>
    <x v="0"/>
    <x v="104"/>
    <x v="11"/>
    <n v="7.7530000000000002E-2"/>
  </r>
  <r>
    <x v="1"/>
    <x v="104"/>
    <x v="11"/>
    <n v="7.7530000000000002E-2"/>
  </r>
  <r>
    <x v="2"/>
    <x v="104"/>
    <x v="11"/>
    <n v="0"/>
  </r>
  <r>
    <x v="0"/>
    <x v="104"/>
    <x v="13"/>
    <n v="2.0185999999999999E-2"/>
  </r>
  <r>
    <x v="0"/>
    <x v="104"/>
    <x v="14"/>
    <n v="1.6379999999999999E-2"/>
  </r>
  <r>
    <x v="0"/>
    <x v="105"/>
    <x v="0"/>
    <n v="1.0743609999999999"/>
  </r>
  <r>
    <x v="1"/>
    <x v="105"/>
    <x v="0"/>
    <n v="1.0743609999999999"/>
  </r>
  <r>
    <x v="2"/>
    <x v="105"/>
    <x v="0"/>
    <n v="0"/>
  </r>
  <r>
    <x v="0"/>
    <x v="105"/>
    <x v="1"/>
    <n v="1.795868"/>
  </r>
  <r>
    <x v="1"/>
    <x v="105"/>
    <x v="1"/>
    <n v="1.795868"/>
  </r>
  <r>
    <x v="2"/>
    <x v="105"/>
    <x v="1"/>
    <n v="0"/>
  </r>
  <r>
    <x v="0"/>
    <x v="105"/>
    <x v="3"/>
    <n v="1.990278"/>
  </r>
  <r>
    <x v="1"/>
    <x v="105"/>
    <x v="3"/>
    <n v="1.990278"/>
  </r>
  <r>
    <x v="2"/>
    <x v="105"/>
    <x v="3"/>
    <n v="0"/>
  </r>
  <r>
    <x v="0"/>
    <x v="105"/>
    <x v="4"/>
    <n v="1.2935350000000001"/>
  </r>
  <r>
    <x v="1"/>
    <x v="105"/>
    <x v="4"/>
    <n v="1.2935350000000001"/>
  </r>
  <r>
    <x v="2"/>
    <x v="105"/>
    <x v="4"/>
    <n v="0"/>
  </r>
  <r>
    <x v="0"/>
    <x v="105"/>
    <x v="5"/>
    <n v="0.83143699999999998"/>
  </r>
  <r>
    <x v="1"/>
    <x v="105"/>
    <x v="5"/>
    <n v="0.83143699999999998"/>
  </r>
  <r>
    <x v="2"/>
    <x v="105"/>
    <x v="5"/>
    <n v="0"/>
  </r>
  <r>
    <x v="0"/>
    <x v="105"/>
    <x v="6"/>
    <n v="1.2581359999999999"/>
  </r>
  <r>
    <x v="1"/>
    <x v="105"/>
    <x v="6"/>
    <n v="1.2581359999999999"/>
  </r>
  <r>
    <x v="2"/>
    <x v="105"/>
    <x v="6"/>
    <n v="0"/>
  </r>
  <r>
    <x v="0"/>
    <x v="105"/>
    <x v="7"/>
    <n v="0.99127200000000004"/>
  </r>
  <r>
    <x v="1"/>
    <x v="105"/>
    <x v="7"/>
    <n v="0.99127200000000004"/>
  </r>
  <r>
    <x v="2"/>
    <x v="105"/>
    <x v="7"/>
    <n v="0"/>
  </r>
  <r>
    <x v="0"/>
    <x v="105"/>
    <x v="9"/>
    <n v="1.2085E-2"/>
  </r>
  <r>
    <x v="0"/>
    <x v="105"/>
    <x v="10"/>
    <n v="2.6619999999999999E-3"/>
  </r>
  <r>
    <x v="0"/>
    <x v="105"/>
    <x v="13"/>
    <n v="1.2394000000000001E-2"/>
  </r>
  <r>
    <x v="0"/>
    <x v="105"/>
    <x v="14"/>
    <n v="1.0710000000000001E-2"/>
  </r>
  <r>
    <x v="0"/>
    <x v="106"/>
    <x v="0"/>
    <n v="1.3277399999999999"/>
  </r>
  <r>
    <x v="1"/>
    <x v="106"/>
    <x v="0"/>
    <n v="1.3277399999999999"/>
  </r>
  <r>
    <x v="2"/>
    <x v="106"/>
    <x v="0"/>
    <n v="0"/>
  </r>
  <r>
    <x v="0"/>
    <x v="106"/>
    <x v="1"/>
    <n v="2.2408070000000002"/>
  </r>
  <r>
    <x v="4"/>
    <x v="106"/>
    <x v="1"/>
    <n v="6.3519000000000006E-2"/>
  </r>
  <r>
    <x v="1"/>
    <x v="106"/>
    <x v="1"/>
    <n v="2.1772879999999999"/>
  </r>
  <r>
    <x v="2"/>
    <x v="106"/>
    <x v="1"/>
    <n v="4.4408920985006262E-16"/>
  </r>
  <r>
    <x v="0"/>
    <x v="106"/>
    <x v="2"/>
    <n v="0.42674699999999999"/>
  </r>
  <r>
    <x v="1"/>
    <x v="106"/>
    <x v="2"/>
    <n v="0.42674699999999999"/>
  </r>
  <r>
    <x v="2"/>
    <x v="106"/>
    <x v="2"/>
    <n v="0"/>
  </r>
  <r>
    <x v="0"/>
    <x v="106"/>
    <x v="3"/>
    <n v="1.870811"/>
  </r>
  <r>
    <x v="1"/>
    <x v="106"/>
    <x v="3"/>
    <n v="1.870811"/>
  </r>
  <r>
    <x v="2"/>
    <x v="106"/>
    <x v="3"/>
    <n v="0"/>
  </r>
  <r>
    <x v="0"/>
    <x v="106"/>
    <x v="4"/>
    <n v="0.73750199999999999"/>
  </r>
  <r>
    <x v="1"/>
    <x v="106"/>
    <x v="4"/>
    <n v="0.73750199999999999"/>
  </r>
  <r>
    <x v="2"/>
    <x v="106"/>
    <x v="4"/>
    <n v="0"/>
  </r>
  <r>
    <x v="0"/>
    <x v="106"/>
    <x v="5"/>
    <n v="0.47717300000000001"/>
  </r>
  <r>
    <x v="1"/>
    <x v="106"/>
    <x v="5"/>
    <n v="0.47717300000000001"/>
  </r>
  <r>
    <x v="2"/>
    <x v="106"/>
    <x v="5"/>
    <n v="0"/>
  </r>
  <r>
    <x v="0"/>
    <x v="106"/>
    <x v="6"/>
    <n v="3.1215250000000001"/>
  </r>
  <r>
    <x v="1"/>
    <x v="106"/>
    <x v="6"/>
    <n v="3.1215250000000001"/>
  </r>
  <r>
    <x v="2"/>
    <x v="106"/>
    <x v="6"/>
    <n v="0"/>
  </r>
  <r>
    <x v="0"/>
    <x v="106"/>
    <x v="7"/>
    <n v="0.93186100000000005"/>
  </r>
  <r>
    <x v="1"/>
    <x v="106"/>
    <x v="7"/>
    <n v="0.93138699999999996"/>
  </r>
  <r>
    <x v="2"/>
    <x v="106"/>
    <x v="7"/>
    <n v="4.7400000000008546E-4"/>
  </r>
  <r>
    <x v="0"/>
    <x v="106"/>
    <x v="8"/>
    <n v="1.8007880000000001"/>
  </r>
  <r>
    <x v="1"/>
    <x v="106"/>
    <x v="8"/>
    <n v="1.6904399999999999"/>
  </r>
  <r>
    <x v="2"/>
    <x v="106"/>
    <x v="8"/>
    <n v="0.11034800000000011"/>
  </r>
  <r>
    <x v="0"/>
    <x v="106"/>
    <x v="9"/>
    <n v="7.5000000000000002E-4"/>
  </r>
  <r>
    <x v="0"/>
    <x v="106"/>
    <x v="10"/>
    <n v="2.1406999999999999E-2"/>
  </r>
  <r>
    <x v="0"/>
    <x v="106"/>
    <x v="11"/>
    <n v="1.8485000000000001E-2"/>
  </r>
  <r>
    <x v="0"/>
    <x v="106"/>
    <x v="12"/>
    <n v="1.6267E-2"/>
  </r>
  <r>
    <x v="0"/>
    <x v="106"/>
    <x v="13"/>
    <n v="8.6549000000000001E-2"/>
  </r>
  <r>
    <x v="0"/>
    <x v="106"/>
    <x v="14"/>
    <n v="2.0785000000000001E-2"/>
  </r>
  <r>
    <x v="0"/>
    <x v="107"/>
    <x v="2"/>
    <n v="6.3150000000000003E-3"/>
  </r>
  <r>
    <x v="0"/>
    <x v="107"/>
    <x v="3"/>
    <n v="1.619459"/>
  </r>
  <r>
    <x v="1"/>
    <x v="107"/>
    <x v="3"/>
    <n v="1.619459"/>
  </r>
  <r>
    <x v="2"/>
    <x v="107"/>
    <x v="3"/>
    <n v="0"/>
  </r>
  <r>
    <x v="0"/>
    <x v="107"/>
    <x v="4"/>
    <n v="0.44059700000000002"/>
  </r>
  <r>
    <x v="1"/>
    <x v="107"/>
    <x v="4"/>
    <n v="0.44059700000000002"/>
  </r>
  <r>
    <x v="2"/>
    <x v="107"/>
    <x v="4"/>
    <n v="0"/>
  </r>
  <r>
    <x v="0"/>
    <x v="107"/>
    <x v="5"/>
    <n v="1.4872920000000001"/>
  </r>
  <r>
    <x v="1"/>
    <x v="107"/>
    <x v="5"/>
    <n v="1.4872920000000001"/>
  </r>
  <r>
    <x v="2"/>
    <x v="107"/>
    <x v="5"/>
    <n v="0"/>
  </r>
  <r>
    <x v="0"/>
    <x v="107"/>
    <x v="6"/>
    <n v="0.99834100000000003"/>
  </r>
  <r>
    <x v="1"/>
    <x v="107"/>
    <x v="6"/>
    <n v="0.99834100000000003"/>
  </r>
  <r>
    <x v="2"/>
    <x v="107"/>
    <x v="6"/>
    <n v="0"/>
  </r>
  <r>
    <x v="0"/>
    <x v="107"/>
    <x v="7"/>
    <n v="0.47984900000000003"/>
  </r>
  <r>
    <x v="1"/>
    <x v="107"/>
    <x v="7"/>
    <n v="0.47280899999999998"/>
  </r>
  <r>
    <x v="2"/>
    <x v="107"/>
    <x v="7"/>
    <n v="7.0400000000000462E-3"/>
  </r>
  <r>
    <x v="0"/>
    <x v="107"/>
    <x v="8"/>
    <n v="0.21226999999999999"/>
  </r>
  <r>
    <x v="0"/>
    <x v="107"/>
    <x v="9"/>
    <n v="0.99455700000000002"/>
  </r>
  <r>
    <x v="1"/>
    <x v="107"/>
    <x v="9"/>
    <n v="0.97047000000000005"/>
  </r>
  <r>
    <x v="2"/>
    <x v="107"/>
    <x v="9"/>
    <n v="2.408699999999997E-2"/>
  </r>
  <r>
    <x v="0"/>
    <x v="107"/>
    <x v="10"/>
    <n v="1.373645"/>
  </r>
  <r>
    <x v="1"/>
    <x v="107"/>
    <x v="10"/>
    <n v="1.2330350000000001"/>
  </r>
  <r>
    <x v="2"/>
    <x v="107"/>
    <x v="10"/>
    <n v="0.1406099999999999"/>
  </r>
  <r>
    <x v="0"/>
    <x v="107"/>
    <x v="11"/>
    <n v="0.54276800000000003"/>
  </r>
  <r>
    <x v="1"/>
    <x v="107"/>
    <x v="11"/>
    <n v="0.50103600000000004"/>
  </r>
  <r>
    <x v="2"/>
    <x v="107"/>
    <x v="11"/>
    <n v="4.1731999999999991E-2"/>
  </r>
  <r>
    <x v="0"/>
    <x v="107"/>
    <x v="12"/>
    <n v="6.9849999999999995E-2"/>
  </r>
  <r>
    <x v="0"/>
    <x v="107"/>
    <x v="13"/>
    <n v="4.2985000000000002E-2"/>
  </r>
  <r>
    <x v="0"/>
    <x v="107"/>
    <x v="14"/>
    <n v="0.31032700000000002"/>
  </r>
  <r>
    <x v="1"/>
    <x v="107"/>
    <x v="14"/>
    <n v="0.27145599999999998"/>
  </r>
  <r>
    <x v="2"/>
    <x v="107"/>
    <x v="14"/>
    <n v="3.8871000000000044E-2"/>
  </r>
  <r>
    <x v="0"/>
    <x v="108"/>
    <x v="0"/>
    <n v="1.877631"/>
  </r>
  <r>
    <x v="1"/>
    <x v="108"/>
    <x v="0"/>
    <n v="1.877631"/>
  </r>
  <r>
    <x v="2"/>
    <x v="108"/>
    <x v="0"/>
    <n v="0"/>
  </r>
  <r>
    <x v="0"/>
    <x v="108"/>
    <x v="1"/>
    <n v="6.3758429999999997"/>
  </r>
  <r>
    <x v="1"/>
    <x v="108"/>
    <x v="1"/>
    <n v="6.2204639999999998"/>
  </r>
  <r>
    <x v="2"/>
    <x v="108"/>
    <x v="1"/>
    <n v="0.15537899999999993"/>
  </r>
  <r>
    <x v="0"/>
    <x v="108"/>
    <x v="2"/>
    <n v="4.8298050000000003"/>
  </r>
  <r>
    <x v="1"/>
    <x v="108"/>
    <x v="2"/>
    <n v="4.6330910000000003"/>
  </r>
  <r>
    <x v="2"/>
    <x v="108"/>
    <x v="2"/>
    <n v="0.19671400000000006"/>
  </r>
  <r>
    <x v="0"/>
    <x v="108"/>
    <x v="3"/>
    <n v="10.620607"/>
  </r>
  <r>
    <x v="1"/>
    <x v="108"/>
    <x v="3"/>
    <n v="10.620607"/>
  </r>
  <r>
    <x v="2"/>
    <x v="108"/>
    <x v="3"/>
    <n v="0"/>
  </r>
  <r>
    <x v="0"/>
    <x v="108"/>
    <x v="4"/>
    <n v="2.9338850000000001"/>
  </r>
  <r>
    <x v="1"/>
    <x v="108"/>
    <x v="4"/>
    <n v="2.7742610000000001"/>
  </r>
  <r>
    <x v="2"/>
    <x v="108"/>
    <x v="4"/>
    <n v="0.15962399999999999"/>
  </r>
  <r>
    <x v="0"/>
    <x v="108"/>
    <x v="5"/>
    <n v="10.156886"/>
  </r>
  <r>
    <x v="1"/>
    <x v="108"/>
    <x v="5"/>
    <n v="9.8161269999999998"/>
  </r>
  <r>
    <x v="2"/>
    <x v="108"/>
    <x v="5"/>
    <n v="0.34075900000000026"/>
  </r>
  <r>
    <x v="0"/>
    <x v="108"/>
    <x v="6"/>
    <n v="9.3033420000000007"/>
  </r>
  <r>
    <x v="1"/>
    <x v="108"/>
    <x v="6"/>
    <n v="8.9910139999999998"/>
  </r>
  <r>
    <x v="2"/>
    <x v="108"/>
    <x v="6"/>
    <n v="0.31232800000000083"/>
  </r>
  <r>
    <x v="0"/>
    <x v="108"/>
    <x v="7"/>
    <n v="5.34016"/>
  </r>
  <r>
    <x v="1"/>
    <x v="108"/>
    <x v="7"/>
    <n v="5.0042999999999997"/>
  </r>
  <r>
    <x v="2"/>
    <x v="108"/>
    <x v="7"/>
    <n v="0.33586000000000027"/>
  </r>
  <r>
    <x v="0"/>
    <x v="108"/>
    <x v="8"/>
    <n v="13.312946999999999"/>
  </r>
  <r>
    <x v="1"/>
    <x v="108"/>
    <x v="8"/>
    <n v="12.986825"/>
  </r>
  <r>
    <x v="2"/>
    <x v="108"/>
    <x v="8"/>
    <n v="0.3261219999999998"/>
  </r>
  <r>
    <x v="0"/>
    <x v="108"/>
    <x v="9"/>
    <n v="7.8653069999999996"/>
  </r>
  <r>
    <x v="1"/>
    <x v="108"/>
    <x v="9"/>
    <n v="7.5093059999999996"/>
  </r>
  <r>
    <x v="2"/>
    <x v="108"/>
    <x v="9"/>
    <n v="0.35600100000000001"/>
  </r>
  <r>
    <x v="0"/>
    <x v="108"/>
    <x v="10"/>
    <n v="14.814784"/>
  </r>
  <r>
    <x v="1"/>
    <x v="108"/>
    <x v="10"/>
    <n v="14.42084"/>
  </r>
  <r>
    <x v="2"/>
    <x v="108"/>
    <x v="10"/>
    <n v="0.39394399999999941"/>
  </r>
  <r>
    <x v="0"/>
    <x v="108"/>
    <x v="11"/>
    <n v="8.4680060000000008"/>
  </r>
  <r>
    <x v="1"/>
    <x v="108"/>
    <x v="11"/>
    <n v="8.2058210000000003"/>
  </r>
  <r>
    <x v="2"/>
    <x v="108"/>
    <x v="11"/>
    <n v="0.26218500000000056"/>
  </r>
  <r>
    <x v="0"/>
    <x v="108"/>
    <x v="12"/>
    <n v="5.7748489999999997"/>
  </r>
  <r>
    <x v="1"/>
    <x v="108"/>
    <x v="12"/>
    <n v="5.5388390000000003"/>
  </r>
  <r>
    <x v="2"/>
    <x v="108"/>
    <x v="12"/>
    <n v="0.23600999999999939"/>
  </r>
  <r>
    <x v="0"/>
    <x v="108"/>
    <x v="13"/>
    <n v="10.50629"/>
  </r>
  <r>
    <x v="1"/>
    <x v="108"/>
    <x v="13"/>
    <n v="10.330038999999999"/>
  </r>
  <r>
    <x v="2"/>
    <x v="108"/>
    <x v="13"/>
    <n v="0.1762510000000006"/>
  </r>
  <r>
    <x v="0"/>
    <x v="108"/>
    <x v="14"/>
    <n v="11.045149"/>
  </r>
  <r>
    <x v="1"/>
    <x v="108"/>
    <x v="14"/>
    <n v="10.849729999999999"/>
  </r>
  <r>
    <x v="2"/>
    <x v="108"/>
    <x v="14"/>
    <n v="0.19541900000000112"/>
  </r>
  <r>
    <x v="0"/>
    <x v="109"/>
    <x v="1"/>
    <n v="2.8554979999999999"/>
  </r>
  <r>
    <x v="3"/>
    <x v="109"/>
    <x v="1"/>
    <n v="2.8554979999999999"/>
  </r>
  <r>
    <x v="2"/>
    <x v="109"/>
    <x v="1"/>
    <n v="0"/>
  </r>
  <r>
    <x v="0"/>
    <x v="109"/>
    <x v="2"/>
    <n v="5.0062610000000003"/>
  </r>
  <r>
    <x v="3"/>
    <x v="109"/>
    <x v="2"/>
    <n v="3.664393"/>
  </r>
  <r>
    <x v="2"/>
    <x v="109"/>
    <x v="2"/>
    <n v="1.3418680000000003"/>
  </r>
  <r>
    <x v="0"/>
    <x v="109"/>
    <x v="3"/>
    <n v="9.3375240000000002"/>
  </r>
  <r>
    <x v="3"/>
    <x v="109"/>
    <x v="3"/>
    <n v="8.1686200000000007"/>
  </r>
  <r>
    <x v="2"/>
    <x v="109"/>
    <x v="3"/>
    <n v="1.1689039999999995"/>
  </r>
  <r>
    <x v="0"/>
    <x v="109"/>
    <x v="4"/>
    <n v="15.005141"/>
  </r>
  <r>
    <x v="3"/>
    <x v="109"/>
    <x v="4"/>
    <n v="13.567686999999999"/>
  </r>
  <r>
    <x v="2"/>
    <x v="109"/>
    <x v="4"/>
    <n v="1.4374540000000007"/>
  </r>
  <r>
    <x v="0"/>
    <x v="109"/>
    <x v="5"/>
    <n v="14.630580999999999"/>
  </r>
  <r>
    <x v="3"/>
    <x v="109"/>
    <x v="5"/>
    <n v="13.13"/>
  </r>
  <r>
    <x v="2"/>
    <x v="109"/>
    <x v="5"/>
    <n v="1.5005809999999986"/>
  </r>
  <r>
    <x v="0"/>
    <x v="109"/>
    <x v="6"/>
    <n v="19.061758999999999"/>
  </r>
  <r>
    <x v="3"/>
    <x v="109"/>
    <x v="6"/>
    <n v="16.961058999999999"/>
  </r>
  <r>
    <x v="4"/>
    <x v="109"/>
    <x v="6"/>
    <n v="0.51640600000000003"/>
  </r>
  <r>
    <x v="2"/>
    <x v="109"/>
    <x v="6"/>
    <n v="1.5842939999999999"/>
  </r>
  <r>
    <x v="0"/>
    <x v="109"/>
    <x v="7"/>
    <n v="23.335940999999998"/>
  </r>
  <r>
    <x v="3"/>
    <x v="109"/>
    <x v="7"/>
    <n v="21.203809"/>
  </r>
  <r>
    <x v="4"/>
    <x v="109"/>
    <x v="7"/>
    <n v="0.70964899999999997"/>
  </r>
  <r>
    <x v="2"/>
    <x v="109"/>
    <x v="7"/>
    <n v="1.4224829999999997"/>
  </r>
  <r>
    <x v="0"/>
    <x v="109"/>
    <x v="8"/>
    <n v="7.4332839999999996"/>
  </r>
  <r>
    <x v="3"/>
    <x v="109"/>
    <x v="8"/>
    <n v="5.2448980000000001"/>
  </r>
  <r>
    <x v="4"/>
    <x v="109"/>
    <x v="8"/>
    <n v="0.817334"/>
  </r>
  <r>
    <x v="2"/>
    <x v="109"/>
    <x v="8"/>
    <n v="1.3710519999999997"/>
  </r>
  <r>
    <x v="0"/>
    <x v="109"/>
    <x v="9"/>
    <n v="11.170408999999999"/>
  </r>
  <r>
    <x v="3"/>
    <x v="109"/>
    <x v="9"/>
    <n v="8.2661309999999997"/>
  </r>
  <r>
    <x v="4"/>
    <x v="109"/>
    <x v="9"/>
    <n v="1.05318"/>
  </r>
  <r>
    <x v="2"/>
    <x v="109"/>
    <x v="9"/>
    <n v="1.8510980000000004"/>
  </r>
  <r>
    <x v="0"/>
    <x v="109"/>
    <x v="10"/>
    <n v="16.969166000000001"/>
  </r>
  <r>
    <x v="3"/>
    <x v="109"/>
    <x v="10"/>
    <n v="16.841256999999999"/>
  </r>
  <r>
    <x v="2"/>
    <x v="109"/>
    <x v="10"/>
    <n v="0.12790900000000249"/>
  </r>
  <r>
    <x v="0"/>
    <x v="109"/>
    <x v="11"/>
    <n v="17.557836000000002"/>
  </r>
  <r>
    <x v="3"/>
    <x v="109"/>
    <x v="11"/>
    <n v="17.223894000000001"/>
  </r>
  <r>
    <x v="2"/>
    <x v="109"/>
    <x v="11"/>
    <n v="0.33394200000000041"/>
  </r>
  <r>
    <x v="0"/>
    <x v="109"/>
    <x v="12"/>
    <n v="12.200322999999999"/>
  </r>
  <r>
    <x v="3"/>
    <x v="109"/>
    <x v="12"/>
    <n v="11.94514"/>
  </r>
  <r>
    <x v="4"/>
    <x v="109"/>
    <x v="12"/>
    <n v="0.10968799999999999"/>
  </r>
  <r>
    <x v="2"/>
    <x v="109"/>
    <x v="12"/>
    <n v="0.1454949999999986"/>
  </r>
  <r>
    <x v="0"/>
    <x v="109"/>
    <x v="13"/>
    <n v="15.284186999999999"/>
  </r>
  <r>
    <x v="3"/>
    <x v="109"/>
    <x v="13"/>
    <n v="13.378863000000001"/>
  </r>
  <r>
    <x v="2"/>
    <x v="109"/>
    <x v="13"/>
    <n v="1.9053239999999985"/>
  </r>
  <r>
    <x v="0"/>
    <x v="109"/>
    <x v="14"/>
    <n v="27.817003"/>
  </r>
  <r>
    <x v="3"/>
    <x v="109"/>
    <x v="14"/>
    <n v="24.37491"/>
  </r>
  <r>
    <x v="2"/>
    <x v="109"/>
    <x v="14"/>
    <n v="3.4420929999999998"/>
  </r>
  <r>
    <x v="0"/>
    <x v="110"/>
    <x v="4"/>
    <n v="2.6712039999999999"/>
  </r>
  <r>
    <x v="1"/>
    <x v="110"/>
    <x v="4"/>
    <n v="2.6712039999999999"/>
  </r>
  <r>
    <x v="2"/>
    <x v="110"/>
    <x v="4"/>
    <n v="0"/>
  </r>
  <r>
    <x v="0"/>
    <x v="110"/>
    <x v="5"/>
    <n v="2.562001"/>
  </r>
  <r>
    <x v="3"/>
    <x v="110"/>
    <x v="5"/>
    <n v="0.20402400000000001"/>
  </r>
  <r>
    <x v="1"/>
    <x v="110"/>
    <x v="5"/>
    <n v="2.357977"/>
  </r>
  <r>
    <x v="2"/>
    <x v="110"/>
    <x v="5"/>
    <n v="0"/>
  </r>
  <r>
    <x v="0"/>
    <x v="110"/>
    <x v="6"/>
    <n v="5.3581079999999996"/>
  </r>
  <r>
    <x v="3"/>
    <x v="110"/>
    <x v="6"/>
    <n v="1.2823"/>
  </r>
  <r>
    <x v="1"/>
    <x v="110"/>
    <x v="6"/>
    <n v="4.0656610000000004"/>
  </r>
  <r>
    <x v="2"/>
    <x v="110"/>
    <x v="6"/>
    <n v="1.0146999999999018E-2"/>
  </r>
  <r>
    <x v="0"/>
    <x v="110"/>
    <x v="7"/>
    <n v="6.2577980000000002"/>
  </r>
  <r>
    <x v="3"/>
    <x v="110"/>
    <x v="7"/>
    <n v="2.3376700000000001"/>
  </r>
  <r>
    <x v="1"/>
    <x v="110"/>
    <x v="7"/>
    <n v="3.8808910000000001"/>
  </r>
  <r>
    <x v="2"/>
    <x v="110"/>
    <x v="7"/>
    <n v="3.9236999999999966E-2"/>
  </r>
  <r>
    <x v="0"/>
    <x v="110"/>
    <x v="8"/>
    <n v="8.6358049999999995"/>
  </r>
  <r>
    <x v="3"/>
    <x v="110"/>
    <x v="8"/>
    <n v="1.741554"/>
  </r>
  <r>
    <x v="1"/>
    <x v="110"/>
    <x v="8"/>
    <n v="6.6715"/>
  </r>
  <r>
    <x v="2"/>
    <x v="110"/>
    <x v="8"/>
    <n v="0.22275099999999881"/>
  </r>
  <r>
    <x v="0"/>
    <x v="110"/>
    <x v="9"/>
    <n v="2.5135960000000002"/>
  </r>
  <r>
    <x v="3"/>
    <x v="110"/>
    <x v="9"/>
    <n v="1.401643"/>
  </r>
  <r>
    <x v="1"/>
    <x v="110"/>
    <x v="9"/>
    <n v="1.0702179999999999"/>
  </r>
  <r>
    <x v="2"/>
    <x v="110"/>
    <x v="9"/>
    <n v="4.1735000000000522E-2"/>
  </r>
  <r>
    <x v="0"/>
    <x v="110"/>
    <x v="10"/>
    <n v="9.3803169999999998"/>
  </r>
  <r>
    <x v="3"/>
    <x v="110"/>
    <x v="10"/>
    <n v="1.327569"/>
  </r>
  <r>
    <x v="1"/>
    <x v="110"/>
    <x v="10"/>
    <n v="8.0410909999999998"/>
  </r>
  <r>
    <x v="2"/>
    <x v="110"/>
    <x v="10"/>
    <n v="1.1656999999999584E-2"/>
  </r>
  <r>
    <x v="0"/>
    <x v="110"/>
    <x v="11"/>
    <n v="4.0159419999999999"/>
  </r>
  <r>
    <x v="3"/>
    <x v="110"/>
    <x v="11"/>
    <n v="0.32470700000000002"/>
  </r>
  <r>
    <x v="1"/>
    <x v="110"/>
    <x v="11"/>
    <n v="3.5491350000000002"/>
  </r>
  <r>
    <x v="2"/>
    <x v="110"/>
    <x v="11"/>
    <n v="0.14209999999999967"/>
  </r>
  <r>
    <x v="0"/>
    <x v="110"/>
    <x v="12"/>
    <n v="4.0926929999999997"/>
  </r>
  <r>
    <x v="1"/>
    <x v="110"/>
    <x v="12"/>
    <n v="4.0818789999999998"/>
  </r>
  <r>
    <x v="2"/>
    <x v="110"/>
    <x v="12"/>
    <n v="1.0813999999999879E-2"/>
  </r>
  <r>
    <x v="0"/>
    <x v="110"/>
    <x v="13"/>
    <n v="3.8376730000000001"/>
  </r>
  <r>
    <x v="1"/>
    <x v="110"/>
    <x v="13"/>
    <n v="3.8231259999999998"/>
  </r>
  <r>
    <x v="2"/>
    <x v="110"/>
    <x v="13"/>
    <n v="1.454700000000031E-2"/>
  </r>
  <r>
    <x v="0"/>
    <x v="110"/>
    <x v="14"/>
    <n v="8.4208000000000005E-2"/>
  </r>
  <r>
    <x v="0"/>
    <x v="111"/>
    <x v="0"/>
    <n v="1.8203050000000001"/>
  </r>
  <r>
    <x v="1"/>
    <x v="111"/>
    <x v="0"/>
    <n v="0.95539700000000005"/>
  </r>
  <r>
    <x v="2"/>
    <x v="111"/>
    <x v="0"/>
    <n v="0.86490800000000001"/>
  </r>
  <r>
    <x v="0"/>
    <x v="111"/>
    <x v="1"/>
    <n v="0.38423099999999999"/>
  </r>
  <r>
    <x v="0"/>
    <x v="111"/>
    <x v="2"/>
    <n v="2.2622900000000001"/>
  </r>
  <r>
    <x v="1"/>
    <x v="111"/>
    <x v="2"/>
    <n v="2.2622900000000001"/>
  </r>
  <r>
    <x v="2"/>
    <x v="111"/>
    <x v="2"/>
    <n v="0"/>
  </r>
  <r>
    <x v="0"/>
    <x v="111"/>
    <x v="3"/>
    <n v="3.7650389999999998"/>
  </r>
  <r>
    <x v="1"/>
    <x v="111"/>
    <x v="3"/>
    <n v="3.7650389999999998"/>
  </r>
  <r>
    <x v="2"/>
    <x v="111"/>
    <x v="3"/>
    <n v="0"/>
  </r>
  <r>
    <x v="0"/>
    <x v="111"/>
    <x v="4"/>
    <n v="1.5065310000000001"/>
  </r>
  <r>
    <x v="1"/>
    <x v="111"/>
    <x v="4"/>
    <n v="1.5065310000000001"/>
  </r>
  <r>
    <x v="2"/>
    <x v="111"/>
    <x v="4"/>
    <n v="0"/>
  </r>
  <r>
    <x v="0"/>
    <x v="111"/>
    <x v="5"/>
    <n v="1.090681"/>
  </r>
  <r>
    <x v="1"/>
    <x v="111"/>
    <x v="5"/>
    <n v="1.090681"/>
  </r>
  <r>
    <x v="2"/>
    <x v="111"/>
    <x v="5"/>
    <n v="0"/>
  </r>
  <r>
    <x v="0"/>
    <x v="111"/>
    <x v="6"/>
    <n v="1.3591120000000001"/>
  </r>
  <r>
    <x v="1"/>
    <x v="111"/>
    <x v="6"/>
    <n v="1.3591120000000001"/>
  </r>
  <r>
    <x v="2"/>
    <x v="111"/>
    <x v="6"/>
    <n v="0"/>
  </r>
  <r>
    <x v="0"/>
    <x v="111"/>
    <x v="7"/>
    <n v="4.5982000000000002E-2"/>
  </r>
  <r>
    <x v="1"/>
    <x v="111"/>
    <x v="7"/>
    <n v="2.5516E-2"/>
  </r>
  <r>
    <x v="2"/>
    <x v="111"/>
    <x v="7"/>
    <n v="2.0466000000000002E-2"/>
  </r>
  <r>
    <x v="0"/>
    <x v="111"/>
    <x v="8"/>
    <n v="0.85145199999999999"/>
  </r>
  <r>
    <x v="1"/>
    <x v="111"/>
    <x v="8"/>
    <n v="0.831758"/>
  </r>
  <r>
    <x v="2"/>
    <x v="111"/>
    <x v="8"/>
    <n v="1.9693999999999989E-2"/>
  </r>
  <r>
    <x v="0"/>
    <x v="111"/>
    <x v="9"/>
    <n v="1.8304180000000001"/>
  </r>
  <r>
    <x v="1"/>
    <x v="111"/>
    <x v="9"/>
    <n v="1.8040590000000001"/>
  </r>
  <r>
    <x v="2"/>
    <x v="111"/>
    <x v="9"/>
    <n v="2.6359000000000021E-2"/>
  </r>
  <r>
    <x v="0"/>
    <x v="111"/>
    <x v="10"/>
    <n v="1.795914"/>
  </r>
  <r>
    <x v="1"/>
    <x v="111"/>
    <x v="10"/>
    <n v="1.7791349999999999"/>
  </r>
  <r>
    <x v="2"/>
    <x v="111"/>
    <x v="10"/>
    <n v="1.6779000000000099E-2"/>
  </r>
  <r>
    <x v="0"/>
    <x v="111"/>
    <x v="11"/>
    <n v="4.5400029999999996"/>
  </r>
  <r>
    <x v="1"/>
    <x v="111"/>
    <x v="11"/>
    <n v="4.5232070000000002"/>
  </r>
  <r>
    <x v="2"/>
    <x v="111"/>
    <x v="11"/>
    <n v="1.6795999999999367E-2"/>
  </r>
  <r>
    <x v="0"/>
    <x v="111"/>
    <x v="12"/>
    <n v="1.2732840000000001"/>
  </r>
  <r>
    <x v="1"/>
    <x v="111"/>
    <x v="12"/>
    <n v="1.210272"/>
  </r>
  <r>
    <x v="2"/>
    <x v="111"/>
    <x v="12"/>
    <n v="6.3012000000000068E-2"/>
  </r>
  <r>
    <x v="0"/>
    <x v="111"/>
    <x v="13"/>
    <n v="1.0182990000000001"/>
  </r>
  <r>
    <x v="1"/>
    <x v="111"/>
    <x v="13"/>
    <n v="0.90004799999999996"/>
  </r>
  <r>
    <x v="2"/>
    <x v="111"/>
    <x v="13"/>
    <n v="0.11825100000000011"/>
  </r>
  <r>
    <x v="0"/>
    <x v="111"/>
    <x v="14"/>
    <n v="3.3029500000000001"/>
  </r>
  <r>
    <x v="1"/>
    <x v="111"/>
    <x v="14"/>
    <n v="3.2373249999999998"/>
  </r>
  <r>
    <x v="2"/>
    <x v="111"/>
    <x v="14"/>
    <n v="6.5625000000000266E-2"/>
  </r>
  <r>
    <x v="0"/>
    <x v="112"/>
    <x v="0"/>
    <n v="3.0487929999999999"/>
  </r>
  <r>
    <x v="1"/>
    <x v="112"/>
    <x v="0"/>
    <n v="3.0487929999999999"/>
  </r>
  <r>
    <x v="2"/>
    <x v="112"/>
    <x v="0"/>
    <n v="0"/>
  </r>
  <r>
    <x v="0"/>
    <x v="112"/>
    <x v="1"/>
    <n v="10.323414"/>
  </r>
  <r>
    <x v="3"/>
    <x v="112"/>
    <x v="1"/>
    <n v="0.62961599999999995"/>
  </r>
  <r>
    <x v="1"/>
    <x v="112"/>
    <x v="1"/>
    <n v="9.6937979999999992"/>
  </r>
  <r>
    <x v="2"/>
    <x v="112"/>
    <x v="1"/>
    <n v="0"/>
  </r>
  <r>
    <x v="0"/>
    <x v="112"/>
    <x v="2"/>
    <n v="1.7578E-2"/>
  </r>
  <r>
    <x v="0"/>
    <x v="112"/>
    <x v="3"/>
    <n v="17.127509"/>
  </r>
  <r>
    <x v="3"/>
    <x v="112"/>
    <x v="3"/>
    <n v="0.68246799999999996"/>
  </r>
  <r>
    <x v="1"/>
    <x v="112"/>
    <x v="3"/>
    <n v="15.974518"/>
  </r>
  <r>
    <x v="2"/>
    <x v="112"/>
    <x v="3"/>
    <n v="0.47052300000000002"/>
  </r>
  <r>
    <x v="0"/>
    <x v="112"/>
    <x v="4"/>
    <n v="14.247960000000001"/>
  </r>
  <r>
    <x v="3"/>
    <x v="112"/>
    <x v="4"/>
    <n v="0.62012900000000004"/>
  </r>
  <r>
    <x v="1"/>
    <x v="112"/>
    <x v="4"/>
    <n v="13.238477"/>
  </r>
  <r>
    <x v="2"/>
    <x v="112"/>
    <x v="4"/>
    <n v="0.38935400000000087"/>
  </r>
  <r>
    <x v="0"/>
    <x v="112"/>
    <x v="5"/>
    <n v="7.4205370000000004"/>
  </r>
  <r>
    <x v="3"/>
    <x v="112"/>
    <x v="5"/>
    <n v="1.065299"/>
  </r>
  <r>
    <x v="1"/>
    <x v="112"/>
    <x v="5"/>
    <n v="5.9171500000000004"/>
  </r>
  <r>
    <x v="2"/>
    <x v="112"/>
    <x v="5"/>
    <n v="0.43808799999999959"/>
  </r>
  <r>
    <x v="0"/>
    <x v="112"/>
    <x v="6"/>
    <n v="17.752814999999998"/>
  </r>
  <r>
    <x v="1"/>
    <x v="112"/>
    <x v="6"/>
    <n v="17.570381999999999"/>
  </r>
  <r>
    <x v="2"/>
    <x v="112"/>
    <x v="6"/>
    <n v="0.18243299999999962"/>
  </r>
  <r>
    <x v="0"/>
    <x v="112"/>
    <x v="7"/>
    <n v="3.6143640000000001"/>
  </r>
  <r>
    <x v="1"/>
    <x v="112"/>
    <x v="7"/>
    <n v="3.279277"/>
  </r>
  <r>
    <x v="2"/>
    <x v="112"/>
    <x v="7"/>
    <n v="0.33508700000000013"/>
  </r>
  <r>
    <x v="0"/>
    <x v="112"/>
    <x v="8"/>
    <n v="8.7586499999999994"/>
  </r>
  <r>
    <x v="1"/>
    <x v="112"/>
    <x v="8"/>
    <n v="7.9314200000000001"/>
  </r>
  <r>
    <x v="2"/>
    <x v="112"/>
    <x v="8"/>
    <n v="0.82722999999999924"/>
  </r>
  <r>
    <x v="0"/>
    <x v="112"/>
    <x v="9"/>
    <n v="11.390537999999999"/>
  </r>
  <r>
    <x v="1"/>
    <x v="112"/>
    <x v="9"/>
    <n v="10.660849000000001"/>
  </r>
  <r>
    <x v="2"/>
    <x v="112"/>
    <x v="9"/>
    <n v="0.7296889999999987"/>
  </r>
  <r>
    <x v="0"/>
    <x v="112"/>
    <x v="10"/>
    <n v="4.1661339999999996"/>
  </r>
  <r>
    <x v="1"/>
    <x v="112"/>
    <x v="10"/>
    <n v="3.4781770000000001"/>
  </r>
  <r>
    <x v="2"/>
    <x v="112"/>
    <x v="10"/>
    <n v="0.68795699999999949"/>
  </r>
  <r>
    <x v="0"/>
    <x v="112"/>
    <x v="11"/>
    <n v="5.4103719999999997"/>
  </r>
  <r>
    <x v="1"/>
    <x v="112"/>
    <x v="11"/>
    <n v="4.8656740000000003"/>
  </r>
  <r>
    <x v="2"/>
    <x v="112"/>
    <x v="11"/>
    <n v="0.54469799999999946"/>
  </r>
  <r>
    <x v="0"/>
    <x v="112"/>
    <x v="12"/>
    <n v="4.7301849999999996"/>
  </r>
  <r>
    <x v="3"/>
    <x v="112"/>
    <x v="12"/>
    <n v="0.105322"/>
  </r>
  <r>
    <x v="1"/>
    <x v="112"/>
    <x v="12"/>
    <n v="4.0171049999999999"/>
  </r>
  <r>
    <x v="2"/>
    <x v="112"/>
    <x v="12"/>
    <n v="0.60775799999999958"/>
  </r>
  <r>
    <x v="0"/>
    <x v="112"/>
    <x v="13"/>
    <n v="4.8555390000000003"/>
  </r>
  <r>
    <x v="1"/>
    <x v="112"/>
    <x v="13"/>
    <n v="4.1439019999999998"/>
  </r>
  <r>
    <x v="2"/>
    <x v="112"/>
    <x v="13"/>
    <n v="0.71163700000000052"/>
  </r>
  <r>
    <x v="0"/>
    <x v="112"/>
    <x v="14"/>
    <n v="6.7242980000000001"/>
  </r>
  <r>
    <x v="1"/>
    <x v="112"/>
    <x v="14"/>
    <n v="5.8626880000000003"/>
  </r>
  <r>
    <x v="2"/>
    <x v="112"/>
    <x v="14"/>
    <n v="0.86160999999999976"/>
  </r>
  <r>
    <x v="0"/>
    <x v="113"/>
    <x v="3"/>
    <n v="1.468275"/>
  </r>
  <r>
    <x v="1"/>
    <x v="113"/>
    <x v="3"/>
    <n v="1.468275"/>
  </r>
  <r>
    <x v="2"/>
    <x v="113"/>
    <x v="3"/>
    <n v="0"/>
  </r>
  <r>
    <x v="0"/>
    <x v="113"/>
    <x v="4"/>
    <n v="0.37230200000000002"/>
  </r>
  <r>
    <x v="1"/>
    <x v="113"/>
    <x v="4"/>
    <n v="0.37230200000000002"/>
  </r>
  <r>
    <x v="2"/>
    <x v="113"/>
    <x v="4"/>
    <n v="0"/>
  </r>
  <r>
    <x v="0"/>
    <x v="113"/>
    <x v="5"/>
    <n v="0.40487400000000001"/>
  </r>
  <r>
    <x v="1"/>
    <x v="113"/>
    <x v="5"/>
    <n v="0.40487400000000001"/>
  </r>
  <r>
    <x v="2"/>
    <x v="113"/>
    <x v="5"/>
    <n v="0"/>
  </r>
  <r>
    <x v="0"/>
    <x v="113"/>
    <x v="6"/>
    <n v="0.53423500000000002"/>
  </r>
  <r>
    <x v="1"/>
    <x v="113"/>
    <x v="6"/>
    <n v="0.53423500000000002"/>
  </r>
  <r>
    <x v="2"/>
    <x v="113"/>
    <x v="6"/>
    <n v="0"/>
  </r>
  <r>
    <x v="0"/>
    <x v="113"/>
    <x v="7"/>
    <n v="0.45249"/>
  </r>
  <r>
    <x v="1"/>
    <x v="113"/>
    <x v="7"/>
    <n v="0.45249"/>
  </r>
  <r>
    <x v="2"/>
    <x v="113"/>
    <x v="7"/>
    <n v="0"/>
  </r>
  <r>
    <x v="0"/>
    <x v="113"/>
    <x v="8"/>
    <n v="0.23129"/>
  </r>
  <r>
    <x v="1"/>
    <x v="113"/>
    <x v="8"/>
    <n v="0.23129"/>
  </r>
  <r>
    <x v="2"/>
    <x v="113"/>
    <x v="8"/>
    <n v="0"/>
  </r>
  <r>
    <x v="0"/>
    <x v="113"/>
    <x v="10"/>
    <n v="6.045E-3"/>
  </r>
  <r>
    <x v="0"/>
    <x v="113"/>
    <x v="13"/>
    <n v="6.6990000000000001E-3"/>
  </r>
  <r>
    <x v="0"/>
    <x v="113"/>
    <x v="14"/>
    <n v="1.1445E-2"/>
  </r>
  <r>
    <x v="0"/>
    <x v="114"/>
    <x v="0"/>
    <n v="1.3419319999999999"/>
  </r>
  <r>
    <x v="1"/>
    <x v="114"/>
    <x v="0"/>
    <n v="1.3419319999999999"/>
  </r>
  <r>
    <x v="2"/>
    <x v="114"/>
    <x v="0"/>
    <n v="0"/>
  </r>
  <r>
    <x v="0"/>
    <x v="114"/>
    <x v="1"/>
    <n v="1.2568429999999999"/>
  </r>
  <r>
    <x v="1"/>
    <x v="114"/>
    <x v="1"/>
    <n v="1.2568429999999999"/>
  </r>
  <r>
    <x v="2"/>
    <x v="114"/>
    <x v="1"/>
    <n v="0"/>
  </r>
  <r>
    <x v="0"/>
    <x v="114"/>
    <x v="3"/>
    <n v="1.5681830000000001"/>
  </r>
  <r>
    <x v="1"/>
    <x v="114"/>
    <x v="3"/>
    <n v="1.5681830000000001"/>
  </r>
  <r>
    <x v="2"/>
    <x v="114"/>
    <x v="3"/>
    <n v="0"/>
  </r>
  <r>
    <x v="0"/>
    <x v="114"/>
    <x v="4"/>
    <n v="0.51666500000000004"/>
  </r>
  <r>
    <x v="1"/>
    <x v="114"/>
    <x v="4"/>
    <n v="0.51666500000000004"/>
  </r>
  <r>
    <x v="2"/>
    <x v="114"/>
    <x v="4"/>
    <n v="0"/>
  </r>
  <r>
    <x v="0"/>
    <x v="114"/>
    <x v="5"/>
    <n v="1.868411"/>
  </r>
  <r>
    <x v="1"/>
    <x v="114"/>
    <x v="5"/>
    <n v="1.868411"/>
  </r>
  <r>
    <x v="2"/>
    <x v="114"/>
    <x v="5"/>
    <n v="0"/>
  </r>
  <r>
    <x v="0"/>
    <x v="114"/>
    <x v="6"/>
    <n v="0.17608799999999999"/>
  </r>
  <r>
    <x v="1"/>
    <x v="114"/>
    <x v="6"/>
    <n v="0.17167099999999999"/>
  </r>
  <r>
    <x v="2"/>
    <x v="114"/>
    <x v="6"/>
    <n v="4.4170000000000043E-3"/>
  </r>
  <r>
    <x v="0"/>
    <x v="114"/>
    <x v="7"/>
    <n v="0.28647699999999998"/>
  </r>
  <r>
    <x v="1"/>
    <x v="114"/>
    <x v="7"/>
    <n v="0.28647699999999998"/>
  </r>
  <r>
    <x v="2"/>
    <x v="114"/>
    <x v="7"/>
    <n v="0"/>
  </r>
  <r>
    <x v="0"/>
    <x v="114"/>
    <x v="8"/>
    <n v="3.2529000000000002E-2"/>
  </r>
  <r>
    <x v="0"/>
    <x v="114"/>
    <x v="9"/>
    <n v="1.3414699999999999"/>
  </r>
  <r>
    <x v="1"/>
    <x v="114"/>
    <x v="9"/>
    <n v="1.3414699999999999"/>
  </r>
  <r>
    <x v="2"/>
    <x v="114"/>
    <x v="9"/>
    <n v="0"/>
  </r>
  <r>
    <x v="0"/>
    <x v="114"/>
    <x v="12"/>
    <n v="7.5374999999999998E-2"/>
  </r>
  <r>
    <x v="0"/>
    <x v="114"/>
    <x v="13"/>
    <n v="2.0711E-2"/>
  </r>
  <r>
    <x v="0"/>
    <x v="114"/>
    <x v="14"/>
    <n v="2.1389999999999999E-2"/>
  </r>
  <r>
    <x v="0"/>
    <x v="115"/>
    <x v="0"/>
    <n v="2.4607389999999998"/>
  </r>
  <r>
    <x v="3"/>
    <x v="115"/>
    <x v="0"/>
    <n v="6.6680000000000003E-3"/>
  </r>
  <r>
    <x v="1"/>
    <x v="115"/>
    <x v="0"/>
    <n v="2.4540709999999999"/>
  </r>
  <r>
    <x v="2"/>
    <x v="115"/>
    <x v="0"/>
    <n v="0"/>
  </r>
  <r>
    <x v="0"/>
    <x v="115"/>
    <x v="1"/>
    <n v="6.2306460000000001"/>
  </r>
  <r>
    <x v="3"/>
    <x v="115"/>
    <x v="1"/>
    <n v="1.03973"/>
  </r>
  <r>
    <x v="1"/>
    <x v="115"/>
    <x v="1"/>
    <n v="5.1076560000000004"/>
  </r>
  <r>
    <x v="2"/>
    <x v="115"/>
    <x v="1"/>
    <n v="8.3259999999999224E-2"/>
  </r>
  <r>
    <x v="0"/>
    <x v="115"/>
    <x v="2"/>
    <n v="1.7462200000000001"/>
  </r>
  <r>
    <x v="3"/>
    <x v="115"/>
    <x v="2"/>
    <n v="1.1048249999999999"/>
  </r>
  <r>
    <x v="1"/>
    <x v="115"/>
    <x v="2"/>
    <n v="0.53176100000000004"/>
  </r>
  <r>
    <x v="2"/>
    <x v="115"/>
    <x v="2"/>
    <n v="0.10963400000000023"/>
  </r>
  <r>
    <x v="0"/>
    <x v="115"/>
    <x v="3"/>
    <n v="13.072917"/>
  </r>
  <r>
    <x v="3"/>
    <x v="115"/>
    <x v="3"/>
    <n v="0.50581699999999996"/>
  </r>
  <r>
    <x v="1"/>
    <x v="115"/>
    <x v="3"/>
    <n v="12.326139"/>
  </r>
  <r>
    <x v="2"/>
    <x v="115"/>
    <x v="3"/>
    <n v="0.24096100000000042"/>
  </r>
  <r>
    <x v="0"/>
    <x v="115"/>
    <x v="4"/>
    <n v="16.678508999999998"/>
  </r>
  <r>
    <x v="3"/>
    <x v="115"/>
    <x v="4"/>
    <n v="2.8751829999999998"/>
  </r>
  <r>
    <x v="1"/>
    <x v="115"/>
    <x v="4"/>
    <n v="7.6180159999999999"/>
  </r>
  <r>
    <x v="2"/>
    <x v="115"/>
    <x v="4"/>
    <n v="6.1853099999999976"/>
  </r>
  <r>
    <x v="0"/>
    <x v="115"/>
    <x v="5"/>
    <n v="11.345584000000001"/>
  </r>
  <r>
    <x v="3"/>
    <x v="115"/>
    <x v="5"/>
    <n v="2.2768989999999998"/>
  </r>
  <r>
    <x v="1"/>
    <x v="115"/>
    <x v="5"/>
    <n v="6.4862460000000004"/>
  </r>
  <r>
    <x v="2"/>
    <x v="115"/>
    <x v="5"/>
    <n v="2.5824390000000008"/>
  </r>
  <r>
    <x v="0"/>
    <x v="115"/>
    <x v="6"/>
    <n v="14.045583000000001"/>
  </r>
  <r>
    <x v="3"/>
    <x v="115"/>
    <x v="6"/>
    <n v="1.4885980000000001"/>
  </r>
  <r>
    <x v="1"/>
    <x v="115"/>
    <x v="6"/>
    <n v="11.606797"/>
  </r>
  <r>
    <x v="2"/>
    <x v="115"/>
    <x v="6"/>
    <n v="0.9501880000000007"/>
  </r>
  <r>
    <x v="0"/>
    <x v="115"/>
    <x v="7"/>
    <n v="14.903905"/>
  </r>
  <r>
    <x v="3"/>
    <x v="115"/>
    <x v="7"/>
    <n v="6.2543199999999999"/>
  </r>
  <r>
    <x v="1"/>
    <x v="115"/>
    <x v="7"/>
    <n v="6.2707059999999997"/>
  </r>
  <r>
    <x v="2"/>
    <x v="115"/>
    <x v="7"/>
    <n v="2.3788789999999995"/>
  </r>
  <r>
    <x v="0"/>
    <x v="115"/>
    <x v="8"/>
    <n v="9.3794000000000004"/>
  </r>
  <r>
    <x v="3"/>
    <x v="115"/>
    <x v="8"/>
    <n v="3.639097"/>
  </r>
  <r>
    <x v="1"/>
    <x v="115"/>
    <x v="8"/>
    <n v="1.9392119999999999"/>
  </r>
  <r>
    <x v="2"/>
    <x v="115"/>
    <x v="8"/>
    <n v="3.8010910000000004"/>
  </r>
  <r>
    <x v="0"/>
    <x v="115"/>
    <x v="9"/>
    <n v="8.0051120000000004"/>
  </r>
  <r>
    <x v="3"/>
    <x v="115"/>
    <x v="9"/>
    <n v="3.8602699999999999"/>
  </r>
  <r>
    <x v="1"/>
    <x v="115"/>
    <x v="9"/>
    <n v="3.1831299999999998"/>
  </r>
  <r>
    <x v="2"/>
    <x v="115"/>
    <x v="9"/>
    <n v="0.96171200000000034"/>
  </r>
  <r>
    <x v="0"/>
    <x v="115"/>
    <x v="10"/>
    <n v="17.929606"/>
  </r>
  <r>
    <x v="3"/>
    <x v="115"/>
    <x v="10"/>
    <n v="4.8625759999999998"/>
  </r>
  <r>
    <x v="1"/>
    <x v="115"/>
    <x v="10"/>
    <n v="12.583028000000001"/>
  </r>
  <r>
    <x v="2"/>
    <x v="115"/>
    <x v="10"/>
    <n v="0.48400200000000027"/>
  </r>
  <r>
    <x v="0"/>
    <x v="115"/>
    <x v="11"/>
    <n v="10.171550999999999"/>
  </r>
  <r>
    <x v="3"/>
    <x v="115"/>
    <x v="11"/>
    <n v="4.3370790000000001"/>
  </r>
  <r>
    <x v="1"/>
    <x v="115"/>
    <x v="11"/>
    <n v="4.5161350000000002"/>
  </r>
  <r>
    <x v="2"/>
    <x v="115"/>
    <x v="11"/>
    <n v="1.3183369999999979"/>
  </r>
  <r>
    <x v="0"/>
    <x v="115"/>
    <x v="12"/>
    <n v="5.9807079999999999"/>
  </r>
  <r>
    <x v="3"/>
    <x v="115"/>
    <x v="12"/>
    <n v="2.591726"/>
  </r>
  <r>
    <x v="1"/>
    <x v="115"/>
    <x v="12"/>
    <n v="3.2665799999999998"/>
  </r>
  <r>
    <x v="2"/>
    <x v="115"/>
    <x v="12"/>
    <n v="0.12240200000000012"/>
  </r>
  <r>
    <x v="0"/>
    <x v="115"/>
    <x v="13"/>
    <n v="8.6196640000000002"/>
  </r>
  <r>
    <x v="3"/>
    <x v="115"/>
    <x v="13"/>
    <n v="3.0897830000000002"/>
  </r>
  <r>
    <x v="1"/>
    <x v="115"/>
    <x v="13"/>
    <n v="5.2370570000000001"/>
  </r>
  <r>
    <x v="2"/>
    <x v="115"/>
    <x v="13"/>
    <n v="0.29282399999999953"/>
  </r>
  <r>
    <x v="0"/>
    <x v="115"/>
    <x v="14"/>
    <n v="4.776052"/>
  </r>
  <r>
    <x v="3"/>
    <x v="115"/>
    <x v="14"/>
    <n v="4.6923000000000004"/>
  </r>
  <r>
    <x v="1"/>
    <x v="115"/>
    <x v="14"/>
    <n v="6.3600000000000002E-3"/>
  </r>
  <r>
    <x v="2"/>
    <x v="115"/>
    <x v="14"/>
    <n v="7.7391999999999683E-2"/>
  </r>
  <r>
    <x v="0"/>
    <x v="116"/>
    <x v="0"/>
    <n v="8.9323139999999999"/>
  </r>
  <r>
    <x v="3"/>
    <x v="116"/>
    <x v="0"/>
    <n v="0.51335399999999998"/>
  </r>
  <r>
    <x v="1"/>
    <x v="116"/>
    <x v="0"/>
    <n v="8.4189600000000002"/>
  </r>
  <r>
    <x v="2"/>
    <x v="116"/>
    <x v="0"/>
    <n v="0"/>
  </r>
  <r>
    <x v="0"/>
    <x v="116"/>
    <x v="1"/>
    <n v="8.1549040000000002"/>
  </r>
  <r>
    <x v="3"/>
    <x v="116"/>
    <x v="1"/>
    <n v="0.36077300000000001"/>
  </r>
  <r>
    <x v="1"/>
    <x v="116"/>
    <x v="1"/>
    <n v="7.7941310000000001"/>
  </r>
  <r>
    <x v="2"/>
    <x v="116"/>
    <x v="1"/>
    <n v="0"/>
  </r>
  <r>
    <x v="0"/>
    <x v="116"/>
    <x v="2"/>
    <n v="2.9046259999999999"/>
  </r>
  <r>
    <x v="3"/>
    <x v="116"/>
    <x v="2"/>
    <n v="2.742032"/>
  </r>
  <r>
    <x v="1"/>
    <x v="116"/>
    <x v="2"/>
    <n v="0.16259399999999999"/>
  </r>
  <r>
    <x v="2"/>
    <x v="116"/>
    <x v="2"/>
    <n v="0"/>
  </r>
  <r>
    <x v="0"/>
    <x v="116"/>
    <x v="3"/>
    <n v="1.1456850000000001"/>
  </r>
  <r>
    <x v="3"/>
    <x v="116"/>
    <x v="3"/>
    <n v="0.70274400000000004"/>
  </r>
  <r>
    <x v="2"/>
    <x v="116"/>
    <x v="3"/>
    <n v="0.44294100000000003"/>
  </r>
  <r>
    <x v="0"/>
    <x v="116"/>
    <x v="4"/>
    <n v="6.6119089999999998"/>
  </r>
  <r>
    <x v="3"/>
    <x v="116"/>
    <x v="4"/>
    <n v="2.1251540000000002"/>
  </r>
  <r>
    <x v="1"/>
    <x v="116"/>
    <x v="4"/>
    <n v="3.8337219999999999"/>
  </r>
  <r>
    <x v="2"/>
    <x v="116"/>
    <x v="4"/>
    <n v="0.65303299999999975"/>
  </r>
  <r>
    <x v="0"/>
    <x v="116"/>
    <x v="5"/>
    <n v="11.038057"/>
  </r>
  <r>
    <x v="3"/>
    <x v="116"/>
    <x v="5"/>
    <n v="4.5180090000000002"/>
  </r>
  <r>
    <x v="1"/>
    <x v="116"/>
    <x v="5"/>
    <n v="4.6539840000000003"/>
  </r>
  <r>
    <x v="2"/>
    <x v="116"/>
    <x v="5"/>
    <n v="1.8660639999999997"/>
  </r>
  <r>
    <x v="0"/>
    <x v="116"/>
    <x v="6"/>
    <n v="8.7504069999999992"/>
  </r>
  <r>
    <x v="3"/>
    <x v="116"/>
    <x v="6"/>
    <n v="4.7156630000000002"/>
  </r>
  <r>
    <x v="1"/>
    <x v="116"/>
    <x v="6"/>
    <n v="0.94614799999999999"/>
  </r>
  <r>
    <x v="2"/>
    <x v="116"/>
    <x v="6"/>
    <n v="3.088595999999999"/>
  </r>
  <r>
    <x v="0"/>
    <x v="116"/>
    <x v="7"/>
    <n v="4.7124290000000002"/>
  </r>
  <r>
    <x v="3"/>
    <x v="116"/>
    <x v="7"/>
    <n v="1.8625080000000001"/>
  </r>
  <r>
    <x v="1"/>
    <x v="116"/>
    <x v="7"/>
    <n v="1.0407519999999999"/>
  </r>
  <r>
    <x v="2"/>
    <x v="116"/>
    <x v="7"/>
    <n v="1.8091690000000002"/>
  </r>
  <r>
    <x v="0"/>
    <x v="116"/>
    <x v="8"/>
    <n v="9.1206680000000002"/>
  </r>
  <r>
    <x v="3"/>
    <x v="116"/>
    <x v="8"/>
    <n v="7.4315920000000002"/>
  </r>
  <r>
    <x v="1"/>
    <x v="116"/>
    <x v="8"/>
    <n v="0.31295899999999999"/>
  </r>
  <r>
    <x v="2"/>
    <x v="116"/>
    <x v="8"/>
    <n v="1.3761169999999998"/>
  </r>
  <r>
    <x v="0"/>
    <x v="116"/>
    <x v="9"/>
    <n v="13.235687"/>
  </r>
  <r>
    <x v="3"/>
    <x v="116"/>
    <x v="9"/>
    <n v="1.63619"/>
  </r>
  <r>
    <x v="1"/>
    <x v="116"/>
    <x v="9"/>
    <n v="7.1371650000000004"/>
  </r>
  <r>
    <x v="2"/>
    <x v="116"/>
    <x v="9"/>
    <n v="4.462332"/>
  </r>
  <r>
    <x v="0"/>
    <x v="116"/>
    <x v="10"/>
    <n v="34.327762"/>
  </r>
  <r>
    <x v="3"/>
    <x v="116"/>
    <x v="10"/>
    <n v="24.847135999999999"/>
  </r>
  <r>
    <x v="1"/>
    <x v="116"/>
    <x v="10"/>
    <n v="7.4835799999999999"/>
  </r>
  <r>
    <x v="2"/>
    <x v="116"/>
    <x v="10"/>
    <n v="1.9970460000000045"/>
  </r>
  <r>
    <x v="0"/>
    <x v="116"/>
    <x v="11"/>
    <n v="32.602685999999999"/>
  </r>
  <r>
    <x v="3"/>
    <x v="116"/>
    <x v="11"/>
    <n v="8.8723740000000006"/>
  </r>
  <r>
    <x v="1"/>
    <x v="116"/>
    <x v="11"/>
    <n v="20.909889"/>
  </r>
  <r>
    <x v="2"/>
    <x v="116"/>
    <x v="11"/>
    <n v="2.8204229999999981"/>
  </r>
  <r>
    <x v="0"/>
    <x v="116"/>
    <x v="12"/>
    <n v="13.481112"/>
  </r>
  <r>
    <x v="3"/>
    <x v="116"/>
    <x v="12"/>
    <n v="3.8578929999999998"/>
  </r>
  <r>
    <x v="1"/>
    <x v="116"/>
    <x v="12"/>
    <n v="5.9322309999999998"/>
  </r>
  <r>
    <x v="2"/>
    <x v="116"/>
    <x v="12"/>
    <n v="3.6909880000000008"/>
  </r>
  <r>
    <x v="0"/>
    <x v="116"/>
    <x v="13"/>
    <n v="19.619412000000001"/>
  </r>
  <r>
    <x v="3"/>
    <x v="116"/>
    <x v="13"/>
    <n v="3.0566979999999999"/>
  </r>
  <r>
    <x v="1"/>
    <x v="116"/>
    <x v="13"/>
    <n v="14.92545"/>
  </r>
  <r>
    <x v="2"/>
    <x v="116"/>
    <x v="13"/>
    <n v="1.6372640000000018"/>
  </r>
  <r>
    <x v="0"/>
    <x v="116"/>
    <x v="14"/>
    <n v="17.936522"/>
  </r>
  <r>
    <x v="3"/>
    <x v="116"/>
    <x v="14"/>
    <n v="3.4759899999999999"/>
  </r>
  <r>
    <x v="1"/>
    <x v="116"/>
    <x v="14"/>
    <n v="13.129365999999999"/>
  </r>
  <r>
    <x v="2"/>
    <x v="116"/>
    <x v="14"/>
    <n v="1.3311659999999996"/>
  </r>
  <r>
    <x v="0"/>
    <x v="117"/>
    <x v="0"/>
    <n v="5.1735379999999997"/>
  </r>
  <r>
    <x v="1"/>
    <x v="117"/>
    <x v="0"/>
    <n v="5.1735379999999997"/>
  </r>
  <r>
    <x v="2"/>
    <x v="117"/>
    <x v="0"/>
    <n v="0"/>
  </r>
  <r>
    <x v="0"/>
    <x v="117"/>
    <x v="1"/>
    <n v="5.7402749999999996"/>
  </r>
  <r>
    <x v="1"/>
    <x v="117"/>
    <x v="1"/>
    <n v="5.7380800000000001"/>
  </r>
  <r>
    <x v="2"/>
    <x v="117"/>
    <x v="1"/>
    <n v="2.1949999999995029E-3"/>
  </r>
  <r>
    <x v="0"/>
    <x v="117"/>
    <x v="2"/>
    <n v="7.5140900000000004"/>
  </r>
  <r>
    <x v="1"/>
    <x v="117"/>
    <x v="2"/>
    <n v="7.5140900000000004"/>
  </r>
  <r>
    <x v="2"/>
    <x v="117"/>
    <x v="2"/>
    <n v="0"/>
  </r>
  <r>
    <x v="0"/>
    <x v="117"/>
    <x v="3"/>
    <n v="9.6628080000000001"/>
  </r>
  <r>
    <x v="1"/>
    <x v="117"/>
    <x v="3"/>
    <n v="9.6491469999999993"/>
  </r>
  <r>
    <x v="2"/>
    <x v="117"/>
    <x v="3"/>
    <n v="1.3661000000000811E-2"/>
  </r>
  <r>
    <x v="0"/>
    <x v="117"/>
    <x v="4"/>
    <n v="10.135869"/>
  </r>
  <r>
    <x v="3"/>
    <x v="117"/>
    <x v="4"/>
    <n v="0.21681500000000001"/>
  </r>
  <r>
    <x v="1"/>
    <x v="117"/>
    <x v="4"/>
    <n v="9.9190539999999991"/>
  </r>
  <r>
    <x v="2"/>
    <x v="117"/>
    <x v="4"/>
    <n v="0"/>
  </r>
  <r>
    <x v="0"/>
    <x v="117"/>
    <x v="5"/>
    <n v="4.2700399999999998"/>
  </r>
  <r>
    <x v="3"/>
    <x v="117"/>
    <x v="5"/>
    <n v="2.7300000000000002E-4"/>
  </r>
  <r>
    <x v="1"/>
    <x v="117"/>
    <x v="5"/>
    <n v="4.2697669999999999"/>
  </r>
  <r>
    <x v="2"/>
    <x v="117"/>
    <x v="5"/>
    <n v="0"/>
  </r>
  <r>
    <x v="0"/>
    <x v="117"/>
    <x v="6"/>
    <n v="4.8834419999999996"/>
  </r>
  <r>
    <x v="1"/>
    <x v="117"/>
    <x v="6"/>
    <n v="4.8834419999999996"/>
  </r>
  <r>
    <x v="2"/>
    <x v="117"/>
    <x v="6"/>
    <n v="0"/>
  </r>
  <r>
    <x v="0"/>
    <x v="117"/>
    <x v="7"/>
    <n v="8.1455500000000001"/>
  </r>
  <r>
    <x v="3"/>
    <x v="117"/>
    <x v="7"/>
    <n v="6.2845999999999999E-2"/>
  </r>
  <r>
    <x v="1"/>
    <x v="117"/>
    <x v="7"/>
    <n v="7.9671940000000001"/>
  </r>
  <r>
    <x v="2"/>
    <x v="117"/>
    <x v="7"/>
    <n v="0.11551000000000045"/>
  </r>
  <r>
    <x v="0"/>
    <x v="117"/>
    <x v="8"/>
    <n v="1.4765699999999999"/>
  </r>
  <r>
    <x v="3"/>
    <x v="117"/>
    <x v="8"/>
    <n v="1.836E-3"/>
  </r>
  <r>
    <x v="2"/>
    <x v="117"/>
    <x v="8"/>
    <n v="1.474734"/>
  </r>
  <r>
    <x v="0"/>
    <x v="117"/>
    <x v="9"/>
    <n v="0.53536899999999998"/>
  </r>
  <r>
    <x v="3"/>
    <x v="117"/>
    <x v="9"/>
    <n v="2.4600000000000002E-4"/>
  </r>
  <r>
    <x v="2"/>
    <x v="117"/>
    <x v="9"/>
    <n v="0.53512300000000002"/>
  </r>
  <r>
    <x v="0"/>
    <x v="117"/>
    <x v="10"/>
    <n v="0.62165700000000002"/>
  </r>
  <r>
    <x v="3"/>
    <x v="117"/>
    <x v="10"/>
    <n v="5.241E-3"/>
  </r>
  <r>
    <x v="2"/>
    <x v="117"/>
    <x v="10"/>
    <n v="0.61641599999999996"/>
  </r>
  <r>
    <x v="0"/>
    <x v="117"/>
    <x v="11"/>
    <n v="0.545323"/>
  </r>
  <r>
    <x v="0"/>
    <x v="117"/>
    <x v="12"/>
    <n v="0.25989699999999999"/>
  </r>
  <r>
    <x v="0"/>
    <x v="117"/>
    <x v="13"/>
    <n v="0.11591799999999999"/>
  </r>
  <r>
    <x v="0"/>
    <x v="117"/>
    <x v="14"/>
    <n v="9.4814999999999997E-2"/>
  </r>
  <r>
    <x v="0"/>
    <x v="118"/>
    <x v="2"/>
    <n v="2.1070139999999999"/>
  </r>
  <r>
    <x v="1"/>
    <x v="118"/>
    <x v="2"/>
    <n v="2.1070139999999999"/>
  </r>
  <r>
    <x v="2"/>
    <x v="118"/>
    <x v="2"/>
    <n v="0"/>
  </r>
  <r>
    <x v="0"/>
    <x v="118"/>
    <x v="3"/>
    <n v="0.77212599999999998"/>
  </r>
  <r>
    <x v="1"/>
    <x v="118"/>
    <x v="3"/>
    <n v="0.77212599999999998"/>
  </r>
  <r>
    <x v="2"/>
    <x v="118"/>
    <x v="3"/>
    <n v="0"/>
  </r>
  <r>
    <x v="0"/>
    <x v="118"/>
    <x v="4"/>
    <n v="1.3224739999999999"/>
  </r>
  <r>
    <x v="1"/>
    <x v="118"/>
    <x v="4"/>
    <n v="1.3224739999999999"/>
  </r>
  <r>
    <x v="2"/>
    <x v="118"/>
    <x v="4"/>
    <n v="0"/>
  </r>
  <r>
    <x v="0"/>
    <x v="118"/>
    <x v="5"/>
    <n v="0.88824400000000003"/>
  </r>
  <r>
    <x v="1"/>
    <x v="118"/>
    <x v="5"/>
    <n v="0.88824400000000003"/>
  </r>
  <r>
    <x v="2"/>
    <x v="118"/>
    <x v="5"/>
    <n v="0"/>
  </r>
  <r>
    <x v="0"/>
    <x v="118"/>
    <x v="6"/>
    <n v="1.51488"/>
  </r>
  <r>
    <x v="1"/>
    <x v="118"/>
    <x v="6"/>
    <n v="1.5120499999999999"/>
  </r>
  <r>
    <x v="2"/>
    <x v="118"/>
    <x v="6"/>
    <n v="2.8300000000001102E-3"/>
  </r>
  <r>
    <x v="0"/>
    <x v="118"/>
    <x v="7"/>
    <n v="1.8083070000000001"/>
  </r>
  <r>
    <x v="1"/>
    <x v="118"/>
    <x v="7"/>
    <n v="1.1253089999999999"/>
  </r>
  <r>
    <x v="2"/>
    <x v="118"/>
    <x v="7"/>
    <n v="0.68299800000000022"/>
  </r>
  <r>
    <x v="0"/>
    <x v="118"/>
    <x v="8"/>
    <n v="1.3074539999999999"/>
  </r>
  <r>
    <x v="1"/>
    <x v="118"/>
    <x v="8"/>
    <n v="0.39636300000000002"/>
  </r>
  <r>
    <x v="2"/>
    <x v="118"/>
    <x v="8"/>
    <n v="0.91109099999999987"/>
  </r>
  <r>
    <x v="0"/>
    <x v="118"/>
    <x v="9"/>
    <n v="2.7706979999999999"/>
  </r>
  <r>
    <x v="1"/>
    <x v="118"/>
    <x v="9"/>
    <n v="1.940974"/>
  </r>
  <r>
    <x v="2"/>
    <x v="118"/>
    <x v="9"/>
    <n v="0.82972399999999991"/>
  </r>
  <r>
    <x v="0"/>
    <x v="118"/>
    <x v="10"/>
    <n v="1.8235479999999999"/>
  </r>
  <r>
    <x v="1"/>
    <x v="118"/>
    <x v="10"/>
    <n v="1.803361"/>
  </r>
  <r>
    <x v="2"/>
    <x v="118"/>
    <x v="10"/>
    <n v="2.0186999999999955E-2"/>
  </r>
  <r>
    <x v="0"/>
    <x v="118"/>
    <x v="11"/>
    <n v="2.1669640000000001"/>
  </r>
  <r>
    <x v="1"/>
    <x v="118"/>
    <x v="11"/>
    <n v="2.1295039999999998"/>
  </r>
  <r>
    <x v="2"/>
    <x v="118"/>
    <x v="11"/>
    <n v="3.7460000000000271E-2"/>
  </r>
  <r>
    <x v="0"/>
    <x v="118"/>
    <x v="12"/>
    <n v="3.0133559999999999"/>
  </r>
  <r>
    <x v="1"/>
    <x v="118"/>
    <x v="12"/>
    <n v="1.683001"/>
  </r>
  <r>
    <x v="2"/>
    <x v="118"/>
    <x v="12"/>
    <n v="1.330355"/>
  </r>
  <r>
    <x v="0"/>
    <x v="118"/>
    <x v="13"/>
    <n v="2.5136970000000001"/>
  </r>
  <r>
    <x v="1"/>
    <x v="118"/>
    <x v="13"/>
    <n v="1.422974"/>
  </r>
  <r>
    <x v="2"/>
    <x v="118"/>
    <x v="13"/>
    <n v="1.0907230000000001"/>
  </r>
  <r>
    <x v="0"/>
    <x v="118"/>
    <x v="14"/>
    <n v="4.1557259999999996"/>
  </r>
  <r>
    <x v="1"/>
    <x v="118"/>
    <x v="14"/>
    <n v="3.0963059999999998"/>
  </r>
  <r>
    <x v="2"/>
    <x v="118"/>
    <x v="14"/>
    <n v="1.0594199999999998"/>
  </r>
  <r>
    <x v="0"/>
    <x v="119"/>
    <x v="0"/>
    <n v="1.6236189999999999"/>
  </r>
  <r>
    <x v="1"/>
    <x v="119"/>
    <x v="0"/>
    <n v="1.6236189999999999"/>
  </r>
  <r>
    <x v="2"/>
    <x v="119"/>
    <x v="0"/>
    <n v="0"/>
  </r>
  <r>
    <x v="0"/>
    <x v="119"/>
    <x v="1"/>
    <n v="0.367425"/>
  </r>
  <r>
    <x v="1"/>
    <x v="119"/>
    <x v="1"/>
    <n v="0.367425"/>
  </r>
  <r>
    <x v="2"/>
    <x v="119"/>
    <x v="1"/>
    <n v="0"/>
  </r>
  <r>
    <x v="0"/>
    <x v="119"/>
    <x v="3"/>
    <n v="0.93487200000000004"/>
  </r>
  <r>
    <x v="1"/>
    <x v="119"/>
    <x v="3"/>
    <n v="0.93487200000000004"/>
  </r>
  <r>
    <x v="2"/>
    <x v="119"/>
    <x v="3"/>
    <n v="0"/>
  </r>
  <r>
    <x v="0"/>
    <x v="119"/>
    <x v="4"/>
    <n v="0.961391"/>
  </r>
  <r>
    <x v="1"/>
    <x v="119"/>
    <x v="4"/>
    <n v="0.961391"/>
  </r>
  <r>
    <x v="2"/>
    <x v="119"/>
    <x v="4"/>
    <n v="0"/>
  </r>
  <r>
    <x v="0"/>
    <x v="119"/>
    <x v="5"/>
    <n v="1.027677"/>
  </r>
  <r>
    <x v="1"/>
    <x v="119"/>
    <x v="5"/>
    <n v="1.027677"/>
  </r>
  <r>
    <x v="2"/>
    <x v="119"/>
    <x v="5"/>
    <n v="0"/>
  </r>
  <r>
    <x v="0"/>
    <x v="119"/>
    <x v="6"/>
    <n v="0.62923700000000005"/>
  </r>
  <r>
    <x v="1"/>
    <x v="119"/>
    <x v="6"/>
    <n v="0.62923700000000005"/>
  </r>
  <r>
    <x v="2"/>
    <x v="119"/>
    <x v="6"/>
    <n v="0"/>
  </r>
  <r>
    <x v="0"/>
    <x v="119"/>
    <x v="7"/>
    <n v="0.234679"/>
  </r>
  <r>
    <x v="1"/>
    <x v="119"/>
    <x v="7"/>
    <n v="0.23052400000000001"/>
  </r>
  <r>
    <x v="2"/>
    <x v="119"/>
    <x v="7"/>
    <n v="4.154999999999992E-3"/>
  </r>
  <r>
    <x v="0"/>
    <x v="119"/>
    <x v="8"/>
    <n v="5.5307000000000002E-2"/>
  </r>
  <r>
    <x v="0"/>
    <x v="119"/>
    <x v="9"/>
    <n v="1.601512"/>
  </r>
  <r>
    <x v="1"/>
    <x v="119"/>
    <x v="9"/>
    <n v="1.5887579999999999"/>
  </r>
  <r>
    <x v="2"/>
    <x v="119"/>
    <x v="9"/>
    <n v="1.2754000000000154E-2"/>
  </r>
  <r>
    <x v="0"/>
    <x v="119"/>
    <x v="10"/>
    <n v="2.0324939999999998"/>
  </r>
  <r>
    <x v="1"/>
    <x v="119"/>
    <x v="10"/>
    <n v="2.0047920000000001"/>
  </r>
  <r>
    <x v="2"/>
    <x v="119"/>
    <x v="10"/>
    <n v="2.7701999999999671E-2"/>
  </r>
  <r>
    <x v="0"/>
    <x v="119"/>
    <x v="11"/>
    <n v="0.87090400000000001"/>
  </r>
  <r>
    <x v="1"/>
    <x v="119"/>
    <x v="11"/>
    <n v="0.86657799999999996"/>
  </r>
  <r>
    <x v="2"/>
    <x v="119"/>
    <x v="11"/>
    <n v="4.326000000000052E-3"/>
  </r>
  <r>
    <x v="0"/>
    <x v="119"/>
    <x v="12"/>
    <n v="0.70388899999999999"/>
  </r>
  <r>
    <x v="1"/>
    <x v="119"/>
    <x v="12"/>
    <n v="0.70388899999999999"/>
  </r>
  <r>
    <x v="2"/>
    <x v="119"/>
    <x v="12"/>
    <n v="0"/>
  </r>
  <r>
    <x v="0"/>
    <x v="119"/>
    <x v="13"/>
    <n v="0.48545500000000003"/>
  </r>
  <r>
    <x v="1"/>
    <x v="119"/>
    <x v="13"/>
    <n v="0.47949000000000003"/>
  </r>
  <r>
    <x v="2"/>
    <x v="119"/>
    <x v="13"/>
    <n v="5.9649999999999981E-3"/>
  </r>
  <r>
    <x v="0"/>
    <x v="119"/>
    <x v="14"/>
    <n v="1.5975550000000001"/>
  </r>
  <r>
    <x v="1"/>
    <x v="119"/>
    <x v="14"/>
    <n v="1.5455300000000001"/>
  </r>
  <r>
    <x v="2"/>
    <x v="119"/>
    <x v="14"/>
    <n v="5.2024999999999988E-2"/>
  </r>
  <r>
    <x v="0"/>
    <x v="120"/>
    <x v="9"/>
    <n v="5.7060000000000001E-3"/>
  </r>
  <r>
    <x v="0"/>
    <x v="120"/>
    <x v="13"/>
    <n v="5.4739999999999997E-3"/>
  </r>
  <r>
    <x v="0"/>
    <x v="120"/>
    <x v="14"/>
    <n v="1.3495E-2"/>
  </r>
  <r>
    <x v="0"/>
    <x v="121"/>
    <x v="3"/>
    <n v="3.2142439999999999"/>
  </r>
  <r>
    <x v="1"/>
    <x v="121"/>
    <x v="3"/>
    <n v="3.2142439999999999"/>
  </r>
  <r>
    <x v="2"/>
    <x v="121"/>
    <x v="3"/>
    <n v="0"/>
  </r>
  <r>
    <x v="0"/>
    <x v="121"/>
    <x v="4"/>
    <n v="0.31290499999999999"/>
  </r>
  <r>
    <x v="1"/>
    <x v="121"/>
    <x v="4"/>
    <n v="0.31290499999999999"/>
  </r>
  <r>
    <x v="2"/>
    <x v="121"/>
    <x v="4"/>
    <n v="0"/>
  </r>
  <r>
    <x v="0"/>
    <x v="121"/>
    <x v="5"/>
    <n v="0.39454499999999998"/>
  </r>
  <r>
    <x v="1"/>
    <x v="121"/>
    <x v="5"/>
    <n v="0.39454499999999998"/>
  </r>
  <r>
    <x v="2"/>
    <x v="121"/>
    <x v="5"/>
    <n v="0"/>
  </r>
  <r>
    <x v="0"/>
    <x v="121"/>
    <x v="6"/>
    <n v="1.8433999999999999E-2"/>
  </r>
  <r>
    <x v="0"/>
    <x v="121"/>
    <x v="7"/>
    <n v="0.78278700000000001"/>
  </r>
  <r>
    <x v="1"/>
    <x v="121"/>
    <x v="7"/>
    <n v="0.78278700000000001"/>
  </r>
  <r>
    <x v="2"/>
    <x v="121"/>
    <x v="7"/>
    <n v="0"/>
  </r>
  <r>
    <x v="0"/>
    <x v="121"/>
    <x v="8"/>
    <n v="0.20306199999999999"/>
  </r>
  <r>
    <x v="1"/>
    <x v="121"/>
    <x v="8"/>
    <n v="0.20306199999999999"/>
  </r>
  <r>
    <x v="2"/>
    <x v="121"/>
    <x v="8"/>
    <n v="0"/>
  </r>
  <r>
    <x v="0"/>
    <x v="121"/>
    <x v="9"/>
    <n v="0.193471"/>
  </r>
  <r>
    <x v="1"/>
    <x v="121"/>
    <x v="9"/>
    <n v="0.193471"/>
  </r>
  <r>
    <x v="2"/>
    <x v="121"/>
    <x v="9"/>
    <n v="0"/>
  </r>
  <r>
    <x v="0"/>
    <x v="121"/>
    <x v="10"/>
    <n v="8.5339999999999999E-3"/>
  </r>
  <r>
    <x v="0"/>
    <x v="121"/>
    <x v="11"/>
    <n v="2.9099E-2"/>
  </r>
  <r>
    <x v="0"/>
    <x v="121"/>
    <x v="12"/>
    <n v="2.7112000000000001E-2"/>
  </r>
  <r>
    <x v="0"/>
    <x v="121"/>
    <x v="13"/>
    <n v="2.7639E-2"/>
  </r>
  <r>
    <x v="0"/>
    <x v="121"/>
    <x v="14"/>
    <n v="1.5910000000000001E-2"/>
  </r>
  <r>
    <x v="0"/>
    <x v="122"/>
    <x v="0"/>
    <n v="0.16758500000000001"/>
  </r>
  <r>
    <x v="3"/>
    <x v="122"/>
    <x v="0"/>
    <n v="0.16758500000000001"/>
  </r>
  <r>
    <x v="2"/>
    <x v="122"/>
    <x v="0"/>
    <n v="0"/>
  </r>
  <r>
    <x v="0"/>
    <x v="122"/>
    <x v="1"/>
    <n v="0.54083099999999995"/>
  </r>
  <r>
    <x v="3"/>
    <x v="122"/>
    <x v="1"/>
    <n v="0.54083099999999995"/>
  </r>
  <r>
    <x v="2"/>
    <x v="122"/>
    <x v="1"/>
    <n v="0"/>
  </r>
  <r>
    <x v="0"/>
    <x v="122"/>
    <x v="2"/>
    <n v="1.210861"/>
  </r>
  <r>
    <x v="3"/>
    <x v="122"/>
    <x v="2"/>
    <n v="1.210861"/>
  </r>
  <r>
    <x v="2"/>
    <x v="122"/>
    <x v="2"/>
    <n v="0"/>
  </r>
  <r>
    <x v="0"/>
    <x v="122"/>
    <x v="3"/>
    <n v="2.090427"/>
  </r>
  <r>
    <x v="3"/>
    <x v="122"/>
    <x v="3"/>
    <n v="0.17840600000000001"/>
  </r>
  <r>
    <x v="1"/>
    <x v="122"/>
    <x v="3"/>
    <n v="1.9109910000000001"/>
  </r>
  <r>
    <x v="2"/>
    <x v="122"/>
    <x v="3"/>
    <n v="1.0300000000000864E-3"/>
  </r>
  <r>
    <x v="0"/>
    <x v="122"/>
    <x v="4"/>
    <n v="5.5338390000000004"/>
  </r>
  <r>
    <x v="3"/>
    <x v="122"/>
    <x v="4"/>
    <n v="1.076457"/>
  </r>
  <r>
    <x v="1"/>
    <x v="122"/>
    <x v="4"/>
    <n v="4.4545579999999996"/>
  </r>
  <r>
    <x v="2"/>
    <x v="122"/>
    <x v="4"/>
    <n v="2.8240000000003818E-3"/>
  </r>
  <r>
    <x v="0"/>
    <x v="122"/>
    <x v="5"/>
    <n v="1.990143"/>
  </r>
  <r>
    <x v="3"/>
    <x v="122"/>
    <x v="5"/>
    <n v="0.92218500000000003"/>
  </r>
  <r>
    <x v="1"/>
    <x v="122"/>
    <x v="5"/>
    <n v="1.067958"/>
  </r>
  <r>
    <x v="2"/>
    <x v="122"/>
    <x v="5"/>
    <n v="0"/>
  </r>
  <r>
    <x v="0"/>
    <x v="122"/>
    <x v="6"/>
    <n v="5.7917379999999996"/>
  </r>
  <r>
    <x v="3"/>
    <x v="122"/>
    <x v="6"/>
    <n v="1.2298709999999999"/>
  </r>
  <r>
    <x v="1"/>
    <x v="122"/>
    <x v="6"/>
    <n v="4.5590010000000003"/>
  </r>
  <r>
    <x v="2"/>
    <x v="122"/>
    <x v="6"/>
    <n v="2.865999999999147E-3"/>
  </r>
  <r>
    <x v="0"/>
    <x v="122"/>
    <x v="7"/>
    <n v="4.2167760000000003"/>
  </r>
  <r>
    <x v="3"/>
    <x v="122"/>
    <x v="7"/>
    <n v="1.0138689999999999"/>
  </r>
  <r>
    <x v="1"/>
    <x v="122"/>
    <x v="7"/>
    <n v="3.1978019999999998"/>
  </r>
  <r>
    <x v="2"/>
    <x v="122"/>
    <x v="7"/>
    <n v="5.1050000000003593E-3"/>
  </r>
  <r>
    <x v="0"/>
    <x v="122"/>
    <x v="8"/>
    <n v="2.916023"/>
  </r>
  <r>
    <x v="3"/>
    <x v="122"/>
    <x v="8"/>
    <n v="2.1264000000000002E-2"/>
  </r>
  <r>
    <x v="1"/>
    <x v="122"/>
    <x v="8"/>
    <n v="2.8844379999999998"/>
  </r>
  <r>
    <x v="2"/>
    <x v="122"/>
    <x v="8"/>
    <n v="1.0321000000000247E-2"/>
  </r>
  <r>
    <x v="0"/>
    <x v="122"/>
    <x v="9"/>
    <n v="1.4590320000000001"/>
  </r>
  <r>
    <x v="1"/>
    <x v="122"/>
    <x v="9"/>
    <n v="1.4590320000000001"/>
  </r>
  <r>
    <x v="2"/>
    <x v="122"/>
    <x v="9"/>
    <n v="0"/>
  </r>
  <r>
    <x v="0"/>
    <x v="122"/>
    <x v="10"/>
    <n v="2.5500859999999999"/>
  </r>
  <r>
    <x v="1"/>
    <x v="122"/>
    <x v="10"/>
    <n v="2.5500859999999999"/>
  </r>
  <r>
    <x v="2"/>
    <x v="122"/>
    <x v="10"/>
    <n v="0"/>
  </r>
  <r>
    <x v="0"/>
    <x v="122"/>
    <x v="11"/>
    <n v="1.9456180000000001"/>
  </r>
  <r>
    <x v="1"/>
    <x v="122"/>
    <x v="11"/>
    <n v="1.9456180000000001"/>
  </r>
  <r>
    <x v="2"/>
    <x v="122"/>
    <x v="11"/>
    <n v="0"/>
  </r>
  <r>
    <x v="0"/>
    <x v="122"/>
    <x v="12"/>
    <n v="2.4622160000000002"/>
  </r>
  <r>
    <x v="1"/>
    <x v="122"/>
    <x v="12"/>
    <n v="2.4622160000000002"/>
  </r>
  <r>
    <x v="2"/>
    <x v="122"/>
    <x v="12"/>
    <n v="0"/>
  </r>
  <r>
    <x v="0"/>
    <x v="122"/>
    <x v="13"/>
    <n v="3.0224769999999999"/>
  </r>
  <r>
    <x v="1"/>
    <x v="122"/>
    <x v="13"/>
    <n v="3.0221089999999999"/>
  </r>
  <r>
    <x v="2"/>
    <x v="122"/>
    <x v="13"/>
    <n v="3.6799999999992394E-4"/>
  </r>
  <r>
    <x v="0"/>
    <x v="122"/>
    <x v="14"/>
    <n v="3.8537599999999999"/>
  </r>
  <r>
    <x v="1"/>
    <x v="122"/>
    <x v="14"/>
    <n v="3.8445399999999998"/>
  </r>
  <r>
    <x v="2"/>
    <x v="122"/>
    <x v="14"/>
    <n v="9.220000000000006E-3"/>
  </r>
  <r>
    <x v="0"/>
    <x v="123"/>
    <x v="7"/>
    <n v="3.3E-4"/>
  </r>
  <r>
    <x v="0"/>
    <x v="123"/>
    <x v="8"/>
    <n v="5.3010000000000002E-3"/>
  </r>
  <r>
    <x v="0"/>
    <x v="123"/>
    <x v="9"/>
    <n v="2.516E-3"/>
  </r>
  <r>
    <x v="0"/>
    <x v="123"/>
    <x v="10"/>
    <n v="2.0100000000000001E-3"/>
  </r>
  <r>
    <x v="0"/>
    <x v="123"/>
    <x v="12"/>
    <n v="4.6109999999999996E-3"/>
  </r>
  <r>
    <x v="0"/>
    <x v="123"/>
    <x v="14"/>
    <n v="1.1800000000000001E-3"/>
  </r>
  <r>
    <x v="0"/>
    <x v="124"/>
    <x v="8"/>
    <n v="7.7520000000000002E-3"/>
  </r>
  <r>
    <x v="3"/>
    <x v="124"/>
    <x v="8"/>
    <n v="7.7520000000000002E-3"/>
  </r>
  <r>
    <x v="2"/>
    <x v="124"/>
    <x v="8"/>
    <n v="0"/>
  </r>
  <r>
    <x v="0"/>
    <x v="124"/>
    <x v="9"/>
    <n v="1.2719999999999999E-3"/>
  </r>
  <r>
    <x v="0"/>
    <x v="124"/>
    <x v="10"/>
    <n v="3.2049999999999999E-3"/>
  </r>
  <r>
    <x v="0"/>
    <x v="124"/>
    <x v="12"/>
    <n v="7.7270000000000004E-3"/>
  </r>
  <r>
    <x v="3"/>
    <x v="124"/>
    <x v="12"/>
    <n v="3.5079999999999998E-3"/>
  </r>
  <r>
    <x v="2"/>
    <x v="124"/>
    <x v="12"/>
    <n v="4.2190000000000005E-3"/>
  </r>
  <r>
    <x v="0"/>
    <x v="124"/>
    <x v="13"/>
    <n v="9.9999999999999995E-7"/>
  </r>
  <r>
    <x v="0"/>
    <x v="124"/>
    <x v="14"/>
    <n v="1.226E-2"/>
  </r>
  <r>
    <x v="0"/>
    <x v="125"/>
    <x v="0"/>
    <n v="3.8200000000000002E-4"/>
  </r>
  <r>
    <x v="3"/>
    <x v="125"/>
    <x v="0"/>
    <n v="3.8200000000000002E-4"/>
  </r>
  <r>
    <x v="2"/>
    <x v="125"/>
    <x v="0"/>
    <n v="0"/>
  </r>
  <r>
    <x v="0"/>
    <x v="125"/>
    <x v="1"/>
    <n v="2.3847529999999999"/>
  </r>
  <r>
    <x v="3"/>
    <x v="125"/>
    <x v="1"/>
    <n v="1.4446909999999999"/>
  </r>
  <r>
    <x v="1"/>
    <x v="125"/>
    <x v="1"/>
    <n v="0.94006199999999995"/>
  </r>
  <r>
    <x v="2"/>
    <x v="125"/>
    <x v="1"/>
    <n v="0"/>
  </r>
  <r>
    <x v="0"/>
    <x v="125"/>
    <x v="2"/>
    <n v="3.0802230000000002"/>
  </r>
  <r>
    <x v="3"/>
    <x v="125"/>
    <x v="2"/>
    <n v="1.2456389999999999"/>
  </r>
  <r>
    <x v="1"/>
    <x v="125"/>
    <x v="2"/>
    <n v="1.8172060000000001"/>
  </r>
  <r>
    <x v="2"/>
    <x v="125"/>
    <x v="2"/>
    <n v="1.7377999999999894E-2"/>
  </r>
  <r>
    <x v="0"/>
    <x v="125"/>
    <x v="3"/>
    <n v="4.4088070000000004"/>
  </r>
  <r>
    <x v="3"/>
    <x v="125"/>
    <x v="3"/>
    <n v="2.4397099999999998"/>
  </r>
  <r>
    <x v="1"/>
    <x v="125"/>
    <x v="3"/>
    <n v="1.9690970000000001"/>
  </r>
  <r>
    <x v="2"/>
    <x v="125"/>
    <x v="3"/>
    <n v="8.8817841970012523E-16"/>
  </r>
  <r>
    <x v="0"/>
    <x v="125"/>
    <x v="4"/>
    <n v="4.2102579999999996"/>
  </r>
  <r>
    <x v="3"/>
    <x v="125"/>
    <x v="4"/>
    <n v="3.8333279999999998"/>
  </r>
  <r>
    <x v="2"/>
    <x v="125"/>
    <x v="4"/>
    <n v="0.37692999999999977"/>
  </r>
  <r>
    <x v="0"/>
    <x v="125"/>
    <x v="5"/>
    <n v="10.435646999999999"/>
  </r>
  <r>
    <x v="3"/>
    <x v="125"/>
    <x v="5"/>
    <n v="3.5926960000000001"/>
  </r>
  <r>
    <x v="1"/>
    <x v="125"/>
    <x v="5"/>
    <n v="6.443899"/>
  </r>
  <r>
    <x v="2"/>
    <x v="125"/>
    <x v="5"/>
    <n v="0.3990519999999993"/>
  </r>
  <r>
    <x v="0"/>
    <x v="125"/>
    <x v="6"/>
    <n v="10.233681000000001"/>
  </r>
  <r>
    <x v="3"/>
    <x v="125"/>
    <x v="6"/>
    <n v="4.9738379999999998"/>
  </r>
  <r>
    <x v="1"/>
    <x v="125"/>
    <x v="6"/>
    <n v="3.7007050000000001"/>
  </r>
  <r>
    <x v="2"/>
    <x v="125"/>
    <x v="6"/>
    <n v="1.5591380000000008"/>
  </r>
  <r>
    <x v="0"/>
    <x v="125"/>
    <x v="7"/>
    <n v="9.5946540000000002"/>
  </r>
  <r>
    <x v="3"/>
    <x v="125"/>
    <x v="7"/>
    <n v="7.7269839999999999"/>
  </r>
  <r>
    <x v="4"/>
    <x v="125"/>
    <x v="7"/>
    <n v="0.52941899999999997"/>
  </r>
  <r>
    <x v="1"/>
    <x v="125"/>
    <x v="7"/>
    <n v="0.63714899999999997"/>
  </r>
  <r>
    <x v="2"/>
    <x v="125"/>
    <x v="7"/>
    <n v="0.70110200000000056"/>
  </r>
  <r>
    <x v="0"/>
    <x v="125"/>
    <x v="8"/>
    <n v="11.380096"/>
  </r>
  <r>
    <x v="3"/>
    <x v="125"/>
    <x v="8"/>
    <n v="3.0834060000000001"/>
  </r>
  <r>
    <x v="4"/>
    <x v="125"/>
    <x v="8"/>
    <n v="0.27420800000000001"/>
  </r>
  <r>
    <x v="1"/>
    <x v="125"/>
    <x v="8"/>
    <n v="6.9916239999999998"/>
  </r>
  <r>
    <x v="2"/>
    <x v="125"/>
    <x v="8"/>
    <n v="1.0308580000000003"/>
  </r>
  <r>
    <x v="0"/>
    <x v="125"/>
    <x v="9"/>
    <n v="15.959177"/>
  </r>
  <r>
    <x v="3"/>
    <x v="125"/>
    <x v="9"/>
    <n v="5.8860939999999999"/>
  </r>
  <r>
    <x v="4"/>
    <x v="125"/>
    <x v="9"/>
    <n v="0.261656"/>
  </r>
  <r>
    <x v="1"/>
    <x v="125"/>
    <x v="9"/>
    <n v="8.249549"/>
  </r>
  <r>
    <x v="2"/>
    <x v="125"/>
    <x v="9"/>
    <n v="1.5618780000000001"/>
  </r>
  <r>
    <x v="0"/>
    <x v="125"/>
    <x v="10"/>
    <n v="17.681588000000001"/>
  </r>
  <r>
    <x v="3"/>
    <x v="125"/>
    <x v="10"/>
    <n v="6.4919269999999996"/>
  </r>
  <r>
    <x v="1"/>
    <x v="125"/>
    <x v="10"/>
    <n v="10.217853"/>
  </r>
  <r>
    <x v="2"/>
    <x v="125"/>
    <x v="10"/>
    <n v="0.97180800000000289"/>
  </r>
  <r>
    <x v="0"/>
    <x v="125"/>
    <x v="11"/>
    <n v="19.378672000000002"/>
  </r>
  <r>
    <x v="3"/>
    <x v="125"/>
    <x v="11"/>
    <n v="6.1110600000000002"/>
  </r>
  <r>
    <x v="1"/>
    <x v="125"/>
    <x v="11"/>
    <n v="12.002013"/>
  </r>
  <r>
    <x v="2"/>
    <x v="125"/>
    <x v="11"/>
    <n v="1.2655990000000017"/>
  </r>
  <r>
    <x v="0"/>
    <x v="125"/>
    <x v="12"/>
    <n v="19.814973999999999"/>
  </r>
  <r>
    <x v="3"/>
    <x v="125"/>
    <x v="12"/>
    <n v="5.8979229999999996"/>
  </r>
  <r>
    <x v="1"/>
    <x v="125"/>
    <x v="12"/>
    <n v="8.2500250000000008"/>
  </r>
  <r>
    <x v="2"/>
    <x v="125"/>
    <x v="12"/>
    <n v="5.6670259999999999"/>
  </r>
  <r>
    <x v="0"/>
    <x v="125"/>
    <x v="13"/>
    <n v="18.554791999999999"/>
  </r>
  <r>
    <x v="3"/>
    <x v="125"/>
    <x v="13"/>
    <n v="6.2092989999999997"/>
  </r>
  <r>
    <x v="1"/>
    <x v="125"/>
    <x v="13"/>
    <n v="11.671694"/>
  </r>
  <r>
    <x v="2"/>
    <x v="125"/>
    <x v="13"/>
    <n v="0.67379899999999893"/>
  </r>
  <r>
    <x v="0"/>
    <x v="125"/>
    <x v="14"/>
    <n v="18.080553999999999"/>
  </r>
  <r>
    <x v="3"/>
    <x v="125"/>
    <x v="14"/>
    <n v="6.5398800000000001"/>
  </r>
  <r>
    <x v="1"/>
    <x v="125"/>
    <x v="14"/>
    <n v="10.766427999999999"/>
  </r>
  <r>
    <x v="2"/>
    <x v="125"/>
    <x v="14"/>
    <n v="0.77424599999999799"/>
  </r>
  <r>
    <x v="0"/>
    <x v="126"/>
    <x v="0"/>
    <n v="1.7996000000000002E-2"/>
  </r>
  <r>
    <x v="3"/>
    <x v="126"/>
    <x v="0"/>
    <n v="1.7996000000000002E-2"/>
  </r>
  <r>
    <x v="2"/>
    <x v="126"/>
    <x v="0"/>
    <n v="0"/>
  </r>
  <r>
    <x v="0"/>
    <x v="126"/>
    <x v="1"/>
    <n v="0.66198000000000001"/>
  </r>
  <r>
    <x v="3"/>
    <x v="126"/>
    <x v="1"/>
    <n v="0.66198000000000001"/>
  </r>
  <r>
    <x v="2"/>
    <x v="126"/>
    <x v="1"/>
    <n v="0"/>
  </r>
  <r>
    <x v="0"/>
    <x v="126"/>
    <x v="2"/>
    <n v="4.0835169999999996"/>
  </r>
  <r>
    <x v="3"/>
    <x v="126"/>
    <x v="2"/>
    <n v="4.0835169999999996"/>
  </r>
  <r>
    <x v="2"/>
    <x v="126"/>
    <x v="2"/>
    <n v="0"/>
  </r>
  <r>
    <x v="0"/>
    <x v="126"/>
    <x v="3"/>
    <n v="2.3351160000000002"/>
  </r>
  <r>
    <x v="3"/>
    <x v="126"/>
    <x v="3"/>
    <n v="2.3351160000000002"/>
  </r>
  <r>
    <x v="2"/>
    <x v="126"/>
    <x v="3"/>
    <n v="0"/>
  </r>
  <r>
    <x v="0"/>
    <x v="126"/>
    <x v="4"/>
    <n v="16.774401999999998"/>
  </r>
  <r>
    <x v="3"/>
    <x v="126"/>
    <x v="4"/>
    <n v="3.6910769999999999"/>
  </r>
  <r>
    <x v="1"/>
    <x v="126"/>
    <x v="4"/>
    <n v="13.083325"/>
  </r>
  <r>
    <x v="2"/>
    <x v="126"/>
    <x v="4"/>
    <n v="-3.5527136788005009E-15"/>
  </r>
  <r>
    <x v="0"/>
    <x v="126"/>
    <x v="5"/>
    <n v="16.441092999999999"/>
  </r>
  <r>
    <x v="3"/>
    <x v="126"/>
    <x v="5"/>
    <n v="4.620959"/>
  </r>
  <r>
    <x v="1"/>
    <x v="126"/>
    <x v="5"/>
    <n v="11.767165"/>
  </r>
  <r>
    <x v="2"/>
    <x v="126"/>
    <x v="5"/>
    <n v="5.2968999999997379E-2"/>
  </r>
  <r>
    <x v="0"/>
    <x v="126"/>
    <x v="6"/>
    <n v="21.542504999999998"/>
  </r>
  <r>
    <x v="3"/>
    <x v="126"/>
    <x v="6"/>
    <n v="3.6938520000000001"/>
  </r>
  <r>
    <x v="1"/>
    <x v="126"/>
    <x v="6"/>
    <n v="17.848500999999999"/>
  </r>
  <r>
    <x v="2"/>
    <x v="126"/>
    <x v="6"/>
    <n v="1.5199999999992997E-4"/>
  </r>
  <r>
    <x v="0"/>
    <x v="126"/>
    <x v="7"/>
    <n v="30.129197999999999"/>
  </r>
  <r>
    <x v="3"/>
    <x v="126"/>
    <x v="7"/>
    <n v="5.2161809999999997"/>
  </r>
  <r>
    <x v="1"/>
    <x v="126"/>
    <x v="7"/>
    <n v="24.908712999999999"/>
  </r>
  <r>
    <x v="2"/>
    <x v="126"/>
    <x v="7"/>
    <n v="4.3040000000011958E-3"/>
  </r>
  <r>
    <x v="0"/>
    <x v="126"/>
    <x v="8"/>
    <n v="4.3518949999999998"/>
  </r>
  <r>
    <x v="3"/>
    <x v="126"/>
    <x v="8"/>
    <n v="4.3421099999999999"/>
  </r>
  <r>
    <x v="2"/>
    <x v="126"/>
    <x v="8"/>
    <n v="9.7849999999999326E-3"/>
  </r>
  <r>
    <x v="0"/>
    <x v="126"/>
    <x v="9"/>
    <n v="6.1246869999999998"/>
  </r>
  <r>
    <x v="3"/>
    <x v="126"/>
    <x v="9"/>
    <n v="6.1246869999999998"/>
  </r>
  <r>
    <x v="2"/>
    <x v="126"/>
    <x v="9"/>
    <n v="0"/>
  </r>
  <r>
    <x v="0"/>
    <x v="126"/>
    <x v="10"/>
    <n v="5.2725419999999996"/>
  </r>
  <r>
    <x v="3"/>
    <x v="126"/>
    <x v="10"/>
    <n v="5.2441370000000003"/>
  </r>
  <r>
    <x v="2"/>
    <x v="126"/>
    <x v="10"/>
    <n v="2.8404999999999347E-2"/>
  </r>
  <r>
    <x v="0"/>
    <x v="126"/>
    <x v="11"/>
    <n v="2.0448599999999999"/>
  </r>
  <r>
    <x v="3"/>
    <x v="126"/>
    <x v="11"/>
    <n v="1.7964690000000001"/>
  </r>
  <r>
    <x v="2"/>
    <x v="126"/>
    <x v="11"/>
    <n v="0.24839099999999981"/>
  </r>
  <r>
    <x v="0"/>
    <x v="126"/>
    <x v="12"/>
    <n v="4.808681"/>
  </r>
  <r>
    <x v="3"/>
    <x v="126"/>
    <x v="12"/>
    <n v="4.3758600000000003"/>
  </r>
  <r>
    <x v="2"/>
    <x v="126"/>
    <x v="12"/>
    <n v="0.43282099999999968"/>
  </r>
  <r>
    <x v="0"/>
    <x v="126"/>
    <x v="13"/>
    <n v="5.6121569999999998"/>
  </r>
  <r>
    <x v="3"/>
    <x v="126"/>
    <x v="13"/>
    <n v="5.2443559999999998"/>
  </r>
  <r>
    <x v="2"/>
    <x v="126"/>
    <x v="13"/>
    <n v="0.36780100000000004"/>
  </r>
  <r>
    <x v="0"/>
    <x v="126"/>
    <x v="14"/>
    <n v="4.6970049999999999"/>
  </r>
  <r>
    <x v="3"/>
    <x v="126"/>
    <x v="14"/>
    <n v="4.6294300000000002"/>
  </r>
  <r>
    <x v="2"/>
    <x v="126"/>
    <x v="14"/>
    <n v="6.7574999999999719E-2"/>
  </r>
  <r>
    <x v="0"/>
    <x v="127"/>
    <x v="0"/>
    <n v="3.1059389999999998"/>
  </r>
  <r>
    <x v="3"/>
    <x v="127"/>
    <x v="0"/>
    <n v="0.14996999999999999"/>
  </r>
  <r>
    <x v="1"/>
    <x v="127"/>
    <x v="0"/>
    <n v="1.8842570000000001"/>
  </r>
  <r>
    <x v="2"/>
    <x v="127"/>
    <x v="0"/>
    <n v="1.0717119999999998"/>
  </r>
  <r>
    <x v="0"/>
    <x v="127"/>
    <x v="1"/>
    <n v="5.2835799999999997"/>
  </r>
  <r>
    <x v="3"/>
    <x v="127"/>
    <x v="1"/>
    <n v="0.878386"/>
  </r>
  <r>
    <x v="1"/>
    <x v="127"/>
    <x v="1"/>
    <n v="3.5145179999999998"/>
  </r>
  <r>
    <x v="2"/>
    <x v="127"/>
    <x v="1"/>
    <n v="0.89067600000000002"/>
  </r>
  <r>
    <x v="0"/>
    <x v="127"/>
    <x v="2"/>
    <n v="9.3474210000000006"/>
  </r>
  <r>
    <x v="3"/>
    <x v="127"/>
    <x v="2"/>
    <n v="1.6655040000000001"/>
  </r>
  <r>
    <x v="1"/>
    <x v="127"/>
    <x v="2"/>
    <n v="5.7486360000000003"/>
  </r>
  <r>
    <x v="2"/>
    <x v="127"/>
    <x v="2"/>
    <n v="1.933281"/>
  </r>
  <r>
    <x v="0"/>
    <x v="127"/>
    <x v="3"/>
    <n v="4.1538190000000004"/>
  </r>
  <r>
    <x v="3"/>
    <x v="127"/>
    <x v="3"/>
    <n v="0.46603099999999997"/>
  </r>
  <r>
    <x v="1"/>
    <x v="127"/>
    <x v="3"/>
    <n v="2.2986610000000001"/>
  </r>
  <r>
    <x v="2"/>
    <x v="127"/>
    <x v="3"/>
    <n v="1.3891270000000002"/>
  </r>
  <r>
    <x v="0"/>
    <x v="127"/>
    <x v="4"/>
    <n v="9.0848980000000008"/>
  </r>
  <r>
    <x v="3"/>
    <x v="127"/>
    <x v="4"/>
    <n v="1.605057"/>
  </r>
  <r>
    <x v="1"/>
    <x v="127"/>
    <x v="4"/>
    <n v="6.2816830000000001"/>
  </r>
  <r>
    <x v="2"/>
    <x v="127"/>
    <x v="4"/>
    <n v="1.1981580000000012"/>
  </r>
  <r>
    <x v="0"/>
    <x v="127"/>
    <x v="5"/>
    <n v="29.427879999999998"/>
  </r>
  <r>
    <x v="3"/>
    <x v="127"/>
    <x v="5"/>
    <n v="1.7076530000000001"/>
  </r>
  <r>
    <x v="1"/>
    <x v="127"/>
    <x v="5"/>
    <n v="27.54692"/>
  </r>
  <r>
    <x v="2"/>
    <x v="127"/>
    <x v="5"/>
    <n v="0.17330699999999766"/>
  </r>
  <r>
    <x v="0"/>
    <x v="127"/>
    <x v="6"/>
    <n v="3.632879"/>
  </r>
  <r>
    <x v="3"/>
    <x v="127"/>
    <x v="6"/>
    <n v="3.5424410000000002"/>
  </r>
  <r>
    <x v="1"/>
    <x v="127"/>
    <x v="6"/>
    <n v="5.117E-2"/>
  </r>
  <r>
    <x v="2"/>
    <x v="127"/>
    <x v="6"/>
    <n v="3.9267999999999859E-2"/>
  </r>
  <r>
    <x v="0"/>
    <x v="127"/>
    <x v="7"/>
    <n v="7.8681660000000004"/>
  </r>
  <r>
    <x v="3"/>
    <x v="127"/>
    <x v="7"/>
    <n v="3.8623270000000001"/>
  </r>
  <r>
    <x v="1"/>
    <x v="127"/>
    <x v="7"/>
    <n v="3.9197959999999998"/>
  </r>
  <r>
    <x v="2"/>
    <x v="127"/>
    <x v="7"/>
    <n v="8.6043000000000092E-2"/>
  </r>
  <r>
    <x v="0"/>
    <x v="127"/>
    <x v="8"/>
    <n v="10.388909999999999"/>
  </r>
  <r>
    <x v="3"/>
    <x v="127"/>
    <x v="8"/>
    <n v="2.870924"/>
  </r>
  <r>
    <x v="1"/>
    <x v="127"/>
    <x v="8"/>
    <n v="7.3458259999999997"/>
  </r>
  <r>
    <x v="2"/>
    <x v="127"/>
    <x v="8"/>
    <n v="0.17215999999999987"/>
  </r>
  <r>
    <x v="0"/>
    <x v="127"/>
    <x v="9"/>
    <n v="15.578336999999999"/>
  </r>
  <r>
    <x v="3"/>
    <x v="127"/>
    <x v="9"/>
    <n v="3.993376"/>
  </r>
  <r>
    <x v="1"/>
    <x v="127"/>
    <x v="9"/>
    <n v="10.109342"/>
  </r>
  <r>
    <x v="2"/>
    <x v="127"/>
    <x v="9"/>
    <n v="1.475619"/>
  </r>
  <r>
    <x v="0"/>
    <x v="127"/>
    <x v="10"/>
    <n v="14.922003"/>
  </r>
  <r>
    <x v="3"/>
    <x v="127"/>
    <x v="10"/>
    <n v="3.3811200000000001"/>
  </r>
  <r>
    <x v="1"/>
    <x v="127"/>
    <x v="10"/>
    <n v="10.248538"/>
  </r>
  <r>
    <x v="2"/>
    <x v="127"/>
    <x v="10"/>
    <n v="1.292345000000001"/>
  </r>
  <r>
    <x v="0"/>
    <x v="127"/>
    <x v="11"/>
    <n v="9.5308340000000005"/>
  </r>
  <r>
    <x v="3"/>
    <x v="127"/>
    <x v="11"/>
    <n v="3.7883619999999998"/>
  </r>
  <r>
    <x v="1"/>
    <x v="127"/>
    <x v="11"/>
    <n v="5.6888069999999997"/>
  </r>
  <r>
    <x v="2"/>
    <x v="127"/>
    <x v="11"/>
    <n v="5.3665000000000518E-2"/>
  </r>
  <r>
    <x v="0"/>
    <x v="127"/>
    <x v="12"/>
    <n v="15.322689"/>
  </r>
  <r>
    <x v="3"/>
    <x v="127"/>
    <x v="12"/>
    <n v="3.4018090000000001"/>
  </r>
  <r>
    <x v="1"/>
    <x v="127"/>
    <x v="12"/>
    <n v="11.870248999999999"/>
  </r>
  <r>
    <x v="2"/>
    <x v="127"/>
    <x v="12"/>
    <n v="5.0631000000000981E-2"/>
  </r>
  <r>
    <x v="0"/>
    <x v="127"/>
    <x v="13"/>
    <n v="8.9405819999999991"/>
  </r>
  <r>
    <x v="3"/>
    <x v="127"/>
    <x v="13"/>
    <n v="2.7141459999999999"/>
  </r>
  <r>
    <x v="1"/>
    <x v="127"/>
    <x v="13"/>
    <n v="6.0005920000000001"/>
  </r>
  <r>
    <x v="2"/>
    <x v="127"/>
    <x v="13"/>
    <n v="0.2258439999999986"/>
  </r>
  <r>
    <x v="0"/>
    <x v="127"/>
    <x v="14"/>
    <n v="5.525989"/>
  </r>
  <r>
    <x v="3"/>
    <x v="127"/>
    <x v="14"/>
    <n v="4.3068499999999998"/>
  </r>
  <r>
    <x v="1"/>
    <x v="127"/>
    <x v="14"/>
    <n v="0.72347499999999998"/>
  </r>
  <r>
    <x v="2"/>
    <x v="127"/>
    <x v="14"/>
    <n v="0.49566400000000055"/>
  </r>
  <r>
    <x v="0"/>
    <x v="128"/>
    <x v="9"/>
    <n v="1.2952E-2"/>
  </r>
  <r>
    <x v="0"/>
    <x v="128"/>
    <x v="10"/>
    <n v="2.6649999999999998E-3"/>
  </r>
  <r>
    <x v="0"/>
    <x v="128"/>
    <x v="11"/>
    <n v="1.2900999999999999E-2"/>
  </r>
  <r>
    <x v="0"/>
    <x v="128"/>
    <x v="12"/>
    <n v="7.9757999999999996E-2"/>
  </r>
  <r>
    <x v="0"/>
    <x v="128"/>
    <x v="13"/>
    <n v="0.17554400000000001"/>
  </r>
  <r>
    <x v="0"/>
    <x v="128"/>
    <x v="14"/>
    <n v="3.6984999999999997E-2"/>
  </r>
  <r>
    <x v="0"/>
    <x v="129"/>
    <x v="0"/>
    <n v="6.0316200000000002"/>
  </r>
  <r>
    <x v="1"/>
    <x v="129"/>
    <x v="0"/>
    <n v="3.1760670000000002"/>
  </r>
  <r>
    <x v="2"/>
    <x v="129"/>
    <x v="0"/>
    <n v="2.855553"/>
  </r>
  <r>
    <x v="0"/>
    <x v="129"/>
    <x v="1"/>
    <n v="5.7167950000000003"/>
  </r>
  <r>
    <x v="3"/>
    <x v="129"/>
    <x v="1"/>
    <n v="7.2900000000000005E-4"/>
  </r>
  <r>
    <x v="1"/>
    <x v="129"/>
    <x v="1"/>
    <n v="3.0466310000000001"/>
  </r>
  <r>
    <x v="2"/>
    <x v="129"/>
    <x v="1"/>
    <n v="2.669435"/>
  </r>
  <r>
    <x v="0"/>
    <x v="129"/>
    <x v="2"/>
    <n v="7.2935169999999996"/>
  </r>
  <r>
    <x v="3"/>
    <x v="129"/>
    <x v="2"/>
    <n v="1.155E-3"/>
  </r>
  <r>
    <x v="1"/>
    <x v="129"/>
    <x v="2"/>
    <n v="2.4177710000000001"/>
  </r>
  <r>
    <x v="2"/>
    <x v="129"/>
    <x v="2"/>
    <n v="4.8745909999999997"/>
  </r>
  <r>
    <x v="0"/>
    <x v="129"/>
    <x v="3"/>
    <n v="5.7495209999999997"/>
  </r>
  <r>
    <x v="1"/>
    <x v="129"/>
    <x v="3"/>
    <n v="4.3047069999999996"/>
  </r>
  <r>
    <x v="2"/>
    <x v="129"/>
    <x v="3"/>
    <n v="1.444814"/>
  </r>
  <r>
    <x v="0"/>
    <x v="129"/>
    <x v="4"/>
    <n v="12.105916000000001"/>
  </r>
  <r>
    <x v="1"/>
    <x v="129"/>
    <x v="4"/>
    <n v="10.955155"/>
  </r>
  <r>
    <x v="2"/>
    <x v="129"/>
    <x v="4"/>
    <n v="1.150761000000001"/>
  </r>
  <r>
    <x v="0"/>
    <x v="129"/>
    <x v="5"/>
    <n v="8.4033709999999999"/>
  </r>
  <r>
    <x v="1"/>
    <x v="129"/>
    <x v="5"/>
    <n v="8.1140039999999996"/>
  </r>
  <r>
    <x v="2"/>
    <x v="129"/>
    <x v="5"/>
    <n v="0.28936700000000037"/>
  </r>
  <r>
    <x v="0"/>
    <x v="129"/>
    <x v="6"/>
    <n v="11.625508999999999"/>
  </r>
  <r>
    <x v="1"/>
    <x v="129"/>
    <x v="6"/>
    <n v="11.604678"/>
  </r>
  <r>
    <x v="2"/>
    <x v="129"/>
    <x v="6"/>
    <n v="2.0830999999999378E-2"/>
  </r>
  <r>
    <x v="0"/>
    <x v="129"/>
    <x v="7"/>
    <n v="9.8255929999999996"/>
  </r>
  <r>
    <x v="3"/>
    <x v="129"/>
    <x v="7"/>
    <n v="1.0335E-2"/>
  </r>
  <r>
    <x v="1"/>
    <x v="129"/>
    <x v="7"/>
    <n v="9.7926140000000004"/>
  </r>
  <r>
    <x v="2"/>
    <x v="129"/>
    <x v="7"/>
    <n v="2.2643999999999664E-2"/>
  </r>
  <r>
    <x v="0"/>
    <x v="129"/>
    <x v="8"/>
    <n v="18.019231000000001"/>
  </r>
  <r>
    <x v="3"/>
    <x v="129"/>
    <x v="8"/>
    <n v="1.0932000000000001E-2"/>
  </r>
  <r>
    <x v="1"/>
    <x v="129"/>
    <x v="8"/>
    <n v="17.806291000000002"/>
  </r>
  <r>
    <x v="2"/>
    <x v="129"/>
    <x v="8"/>
    <n v="0.2020079999999993"/>
  </r>
  <r>
    <x v="0"/>
    <x v="129"/>
    <x v="9"/>
    <n v="14.739519"/>
  </r>
  <r>
    <x v="3"/>
    <x v="129"/>
    <x v="9"/>
    <n v="0.63848099999999997"/>
  </r>
  <r>
    <x v="1"/>
    <x v="129"/>
    <x v="9"/>
    <n v="14.075097"/>
  </r>
  <r>
    <x v="2"/>
    <x v="129"/>
    <x v="9"/>
    <n v="2.5940999999999548E-2"/>
  </r>
  <r>
    <x v="0"/>
    <x v="129"/>
    <x v="10"/>
    <n v="17.326317"/>
  </r>
  <r>
    <x v="1"/>
    <x v="129"/>
    <x v="10"/>
    <n v="17.143027"/>
  </r>
  <r>
    <x v="2"/>
    <x v="129"/>
    <x v="10"/>
    <n v="0.18328999999999951"/>
  </r>
  <r>
    <x v="0"/>
    <x v="129"/>
    <x v="11"/>
    <n v="13.614836"/>
  </r>
  <r>
    <x v="1"/>
    <x v="129"/>
    <x v="11"/>
    <n v="13.089672999999999"/>
  </r>
  <r>
    <x v="2"/>
    <x v="129"/>
    <x v="11"/>
    <n v="0.52516300000000093"/>
  </r>
  <r>
    <x v="0"/>
    <x v="129"/>
    <x v="12"/>
    <n v="16.711745000000001"/>
  </r>
  <r>
    <x v="3"/>
    <x v="129"/>
    <x v="12"/>
    <n v="0.47245100000000001"/>
  </r>
  <r>
    <x v="1"/>
    <x v="129"/>
    <x v="12"/>
    <n v="15.896008"/>
  </r>
  <r>
    <x v="2"/>
    <x v="129"/>
    <x v="12"/>
    <n v="0.34328599999999909"/>
  </r>
  <r>
    <x v="0"/>
    <x v="129"/>
    <x v="13"/>
    <n v="22.989301000000001"/>
  </r>
  <r>
    <x v="3"/>
    <x v="129"/>
    <x v="13"/>
    <n v="3.1069979999999999"/>
  </r>
  <r>
    <x v="1"/>
    <x v="129"/>
    <x v="13"/>
    <n v="19.240057"/>
  </r>
  <r>
    <x v="2"/>
    <x v="129"/>
    <x v="13"/>
    <n v="0.64224600000000009"/>
  </r>
  <r>
    <x v="0"/>
    <x v="129"/>
    <x v="14"/>
    <n v="34.939624999999999"/>
  </r>
  <r>
    <x v="3"/>
    <x v="129"/>
    <x v="14"/>
    <n v="6.5745199999999997"/>
  </r>
  <r>
    <x v="1"/>
    <x v="129"/>
    <x v="14"/>
    <n v="28.258845000000001"/>
  </r>
  <r>
    <x v="2"/>
    <x v="129"/>
    <x v="14"/>
    <n v="0.10625999999999891"/>
  </r>
  <r>
    <x v="0"/>
    <x v="130"/>
    <x v="0"/>
    <n v="67.152007999999995"/>
  </r>
  <r>
    <x v="3"/>
    <x v="130"/>
    <x v="0"/>
    <n v="0.153977"/>
  </r>
  <r>
    <x v="1"/>
    <x v="130"/>
    <x v="0"/>
    <n v="54.699680000000001"/>
  </r>
  <r>
    <x v="2"/>
    <x v="130"/>
    <x v="0"/>
    <n v="12.298350999999997"/>
  </r>
  <r>
    <x v="0"/>
    <x v="130"/>
    <x v="1"/>
    <n v="95.292951000000002"/>
  </r>
  <r>
    <x v="3"/>
    <x v="130"/>
    <x v="1"/>
    <n v="4.8606160000000003"/>
  </r>
  <r>
    <x v="4"/>
    <x v="130"/>
    <x v="1"/>
    <n v="6.3519000000000006E-2"/>
  </r>
  <r>
    <x v="1"/>
    <x v="130"/>
    <x v="1"/>
    <n v="77.165147000000005"/>
  </r>
  <r>
    <x v="2"/>
    <x v="130"/>
    <x v="1"/>
    <n v="13.203668999999991"/>
  </r>
  <r>
    <x v="0"/>
    <x v="130"/>
    <x v="2"/>
    <n v="65.505459000000002"/>
  </r>
  <r>
    <x v="3"/>
    <x v="130"/>
    <x v="2"/>
    <n v="24.692547000000001"/>
  </r>
  <r>
    <x v="1"/>
    <x v="130"/>
    <x v="2"/>
    <n v="29.710902999999998"/>
  </r>
  <r>
    <x v="2"/>
    <x v="130"/>
    <x v="2"/>
    <n v="11.102009000000002"/>
  </r>
  <r>
    <x v="0"/>
    <x v="130"/>
    <x v="3"/>
    <n v="159.549903"/>
  </r>
  <r>
    <x v="3"/>
    <x v="130"/>
    <x v="3"/>
    <n v="29.308738000000002"/>
  </r>
  <r>
    <x v="1"/>
    <x v="130"/>
    <x v="3"/>
    <n v="117.64041400000001"/>
  </r>
  <r>
    <x v="2"/>
    <x v="130"/>
    <x v="3"/>
    <n v="12.600751000000002"/>
  </r>
  <r>
    <x v="0"/>
    <x v="130"/>
    <x v="4"/>
    <n v="140.81911299999999"/>
  </r>
  <r>
    <x v="3"/>
    <x v="130"/>
    <x v="4"/>
    <n v="32.933459999999997"/>
  </r>
  <r>
    <x v="4"/>
    <x v="130"/>
    <x v="4"/>
    <n v="0.718642"/>
  </r>
  <r>
    <x v="1"/>
    <x v="130"/>
    <x v="4"/>
    <n v="84.318269000000001"/>
  </r>
  <r>
    <x v="2"/>
    <x v="130"/>
    <x v="4"/>
    <n v="22.848741999999987"/>
  </r>
  <r>
    <x v="0"/>
    <x v="130"/>
    <x v="5"/>
    <n v="167.32479900000001"/>
  </r>
  <r>
    <x v="3"/>
    <x v="130"/>
    <x v="5"/>
    <n v="37.716265"/>
  </r>
  <r>
    <x v="1"/>
    <x v="130"/>
    <x v="5"/>
    <n v="111.24944000000001"/>
  </r>
  <r>
    <x v="2"/>
    <x v="130"/>
    <x v="5"/>
    <n v="18.359093999999999"/>
  </r>
  <r>
    <x v="0"/>
    <x v="130"/>
    <x v="6"/>
    <n v="283.68987299999998"/>
  </r>
  <r>
    <x v="3"/>
    <x v="130"/>
    <x v="6"/>
    <n v="53.819282999999999"/>
  </r>
  <r>
    <x v="4"/>
    <x v="130"/>
    <x v="6"/>
    <n v="2.5915490000000001"/>
  </r>
  <r>
    <x v="1"/>
    <x v="130"/>
    <x v="6"/>
    <n v="207.07252199999999"/>
  </r>
  <r>
    <x v="2"/>
    <x v="130"/>
    <x v="6"/>
    <n v="20.206519000000014"/>
  </r>
  <r>
    <x v="0"/>
    <x v="130"/>
    <x v="7"/>
    <n v="166.03423599999999"/>
  </r>
  <r>
    <x v="3"/>
    <x v="130"/>
    <x v="7"/>
    <n v="51.989176999999998"/>
  </r>
  <r>
    <x v="4"/>
    <x v="130"/>
    <x v="7"/>
    <n v="2.3272740000000001"/>
  </r>
  <r>
    <x v="1"/>
    <x v="130"/>
    <x v="7"/>
    <n v="88.742496000000003"/>
  </r>
  <r>
    <x v="2"/>
    <x v="130"/>
    <x v="7"/>
    <n v="22.975289000000004"/>
  </r>
  <r>
    <x v="0"/>
    <x v="130"/>
    <x v="8"/>
    <n v="190.70762099999999"/>
  </r>
  <r>
    <x v="3"/>
    <x v="130"/>
    <x v="8"/>
    <n v="51.817318999999998"/>
  </r>
  <r>
    <x v="4"/>
    <x v="130"/>
    <x v="8"/>
    <n v="1.3934120000000001"/>
  </r>
  <r>
    <x v="1"/>
    <x v="130"/>
    <x v="8"/>
    <n v="124.227204"/>
  </r>
  <r>
    <x v="2"/>
    <x v="130"/>
    <x v="8"/>
    <n v="13.269685999999979"/>
  </r>
  <r>
    <x v="0"/>
    <x v="130"/>
    <x v="9"/>
    <n v="196.20873800000001"/>
  </r>
  <r>
    <x v="3"/>
    <x v="130"/>
    <x v="9"/>
    <n v="29.826858999999999"/>
  </r>
  <r>
    <x v="4"/>
    <x v="130"/>
    <x v="9"/>
    <n v="0.383073"/>
  </r>
  <r>
    <x v="1"/>
    <x v="130"/>
    <x v="9"/>
    <n v="149.29937100000001"/>
  </r>
  <r>
    <x v="2"/>
    <x v="130"/>
    <x v="9"/>
    <n v="16.699434999999994"/>
  </r>
  <r>
    <x v="0"/>
    <x v="130"/>
    <x v="10"/>
    <n v="240.797145"/>
  </r>
  <r>
    <x v="3"/>
    <x v="130"/>
    <x v="10"/>
    <n v="61.920378999999997"/>
  </r>
  <r>
    <x v="1"/>
    <x v="130"/>
    <x v="10"/>
    <n v="150.19098500000001"/>
  </r>
  <r>
    <x v="2"/>
    <x v="130"/>
    <x v="10"/>
    <n v="28.685780999999992"/>
  </r>
  <r>
    <x v="0"/>
    <x v="130"/>
    <x v="11"/>
    <n v="192.89517000000001"/>
  </r>
  <r>
    <x v="3"/>
    <x v="130"/>
    <x v="11"/>
    <n v="67.146563999999998"/>
  </r>
  <r>
    <x v="1"/>
    <x v="130"/>
    <x v="11"/>
    <n v="105.34436599999999"/>
  </r>
  <r>
    <x v="2"/>
    <x v="130"/>
    <x v="11"/>
    <n v="20.404240000000016"/>
  </r>
  <r>
    <x v="0"/>
    <x v="130"/>
    <x v="12"/>
    <n v="161.87262699999999"/>
  </r>
  <r>
    <x v="3"/>
    <x v="130"/>
    <x v="12"/>
    <n v="34.339750000000002"/>
  </r>
  <r>
    <x v="4"/>
    <x v="130"/>
    <x v="12"/>
    <n v="0.167905"/>
  </r>
  <r>
    <x v="1"/>
    <x v="130"/>
    <x v="12"/>
    <n v="97.360201000000004"/>
  </r>
  <r>
    <x v="2"/>
    <x v="130"/>
    <x v="12"/>
    <n v="30.004771000000005"/>
  </r>
  <r>
    <x v="0"/>
    <x v="130"/>
    <x v="13"/>
    <n v="166.55035799999999"/>
  </r>
  <r>
    <x v="3"/>
    <x v="130"/>
    <x v="13"/>
    <n v="37.377164999999998"/>
  </r>
  <r>
    <x v="4"/>
    <x v="130"/>
    <x v="13"/>
    <n v="0.150397"/>
  </r>
  <r>
    <x v="1"/>
    <x v="130"/>
    <x v="13"/>
    <n v="107.104761"/>
  </r>
  <r>
    <x v="2"/>
    <x v="130"/>
    <x v="13"/>
    <n v="21.918035000000003"/>
  </r>
  <r>
    <x v="0"/>
    <x v="130"/>
    <x v="14"/>
    <n v="159.46822399999999"/>
  </r>
  <r>
    <x v="3"/>
    <x v="130"/>
    <x v="14"/>
    <n v="40.369709999999998"/>
  </r>
  <r>
    <x v="4"/>
    <x v="130"/>
    <x v="14"/>
    <n v="0.16982"/>
  </r>
  <r>
    <x v="1"/>
    <x v="130"/>
    <x v="14"/>
    <n v="102.470823"/>
  </r>
  <r>
    <x v="2"/>
    <x v="130"/>
    <x v="14"/>
    <n v="16.457871000000011"/>
  </r>
  <r>
    <x v="0"/>
    <x v="131"/>
    <x v="0"/>
    <n v="158.21714399999999"/>
  </r>
  <r>
    <x v="3"/>
    <x v="131"/>
    <x v="0"/>
    <n v="5.6907880000000004"/>
  </r>
  <r>
    <x v="4"/>
    <x v="131"/>
    <x v="0"/>
    <n v="0.95420199999999999"/>
  </r>
  <r>
    <x v="1"/>
    <x v="131"/>
    <x v="0"/>
    <n v="122.596991"/>
  </r>
  <r>
    <x v="2"/>
    <x v="131"/>
    <x v="0"/>
    <n v="28.975162999999981"/>
  </r>
  <r>
    <x v="0"/>
    <x v="131"/>
    <x v="1"/>
    <n v="192.10594900000001"/>
  </r>
  <r>
    <x v="3"/>
    <x v="131"/>
    <x v="1"/>
    <n v="29.063789"/>
  </r>
  <r>
    <x v="4"/>
    <x v="131"/>
    <x v="1"/>
    <n v="0.66842999999999997"/>
  </r>
  <r>
    <x v="1"/>
    <x v="131"/>
    <x v="1"/>
    <n v="140.927998"/>
  </r>
  <r>
    <x v="2"/>
    <x v="131"/>
    <x v="1"/>
    <n v="21.445732000000021"/>
  </r>
  <r>
    <x v="0"/>
    <x v="131"/>
    <x v="2"/>
    <n v="256.62191200000001"/>
  </r>
  <r>
    <x v="3"/>
    <x v="131"/>
    <x v="2"/>
    <n v="40.879609000000002"/>
  </r>
  <r>
    <x v="4"/>
    <x v="131"/>
    <x v="2"/>
    <n v="14.395417999999999"/>
  </r>
  <r>
    <x v="1"/>
    <x v="131"/>
    <x v="2"/>
    <n v="160.62144499999999"/>
  </r>
  <r>
    <x v="2"/>
    <x v="131"/>
    <x v="2"/>
    <n v="40.725439999999992"/>
  </r>
  <r>
    <x v="0"/>
    <x v="131"/>
    <x v="3"/>
    <n v="360.386324"/>
  </r>
  <r>
    <x v="3"/>
    <x v="131"/>
    <x v="3"/>
    <n v="55.116666000000002"/>
  </r>
  <r>
    <x v="4"/>
    <x v="131"/>
    <x v="3"/>
    <n v="13.613403999999999"/>
  </r>
  <r>
    <x v="1"/>
    <x v="131"/>
    <x v="3"/>
    <n v="260.05380100000002"/>
  </r>
  <r>
    <x v="2"/>
    <x v="131"/>
    <x v="3"/>
    <n v="31.602452999999969"/>
  </r>
  <r>
    <x v="0"/>
    <x v="131"/>
    <x v="4"/>
    <n v="355.70306699999998"/>
  </r>
  <r>
    <x v="3"/>
    <x v="131"/>
    <x v="4"/>
    <n v="92.955509000000006"/>
  </r>
  <r>
    <x v="4"/>
    <x v="131"/>
    <x v="4"/>
    <n v="2.4994200000000002"/>
  </r>
  <r>
    <x v="1"/>
    <x v="131"/>
    <x v="4"/>
    <n v="223.01852099999999"/>
  </r>
  <r>
    <x v="2"/>
    <x v="131"/>
    <x v="4"/>
    <n v="37.229617000000019"/>
  </r>
  <r>
    <x v="0"/>
    <x v="131"/>
    <x v="5"/>
    <n v="394.78002300000003"/>
  </r>
  <r>
    <x v="3"/>
    <x v="131"/>
    <x v="5"/>
    <n v="89.687282999999994"/>
  </r>
  <r>
    <x v="1"/>
    <x v="131"/>
    <x v="5"/>
    <n v="285.56315799999999"/>
  </r>
  <r>
    <x v="2"/>
    <x v="131"/>
    <x v="5"/>
    <n v="19.529582000000062"/>
  </r>
  <r>
    <x v="0"/>
    <x v="131"/>
    <x v="6"/>
    <n v="603.45105100000001"/>
  </r>
  <r>
    <x v="3"/>
    <x v="131"/>
    <x v="6"/>
    <n v="98.253281999999999"/>
  </r>
  <r>
    <x v="4"/>
    <x v="131"/>
    <x v="6"/>
    <n v="0.90510299999999999"/>
  </r>
  <r>
    <x v="1"/>
    <x v="131"/>
    <x v="6"/>
    <n v="481.10563000000002"/>
  </r>
  <r>
    <x v="2"/>
    <x v="131"/>
    <x v="6"/>
    <n v="23.187035999999921"/>
  </r>
  <r>
    <x v="0"/>
    <x v="131"/>
    <x v="7"/>
    <n v="443.27488599999998"/>
  </r>
  <r>
    <x v="3"/>
    <x v="131"/>
    <x v="7"/>
    <n v="118.94127"/>
  </r>
  <r>
    <x v="4"/>
    <x v="131"/>
    <x v="7"/>
    <n v="0.97162800000000005"/>
  </r>
  <r>
    <x v="1"/>
    <x v="131"/>
    <x v="7"/>
    <n v="305.80085000000003"/>
  </r>
  <r>
    <x v="2"/>
    <x v="131"/>
    <x v="7"/>
    <n v="17.561137999999971"/>
  </r>
  <r>
    <x v="0"/>
    <x v="131"/>
    <x v="8"/>
    <n v="515.27835200000004"/>
  </r>
  <r>
    <x v="3"/>
    <x v="131"/>
    <x v="8"/>
    <n v="110.292598"/>
  </r>
  <r>
    <x v="4"/>
    <x v="131"/>
    <x v="8"/>
    <n v="0.97243800000000002"/>
  </r>
  <r>
    <x v="1"/>
    <x v="131"/>
    <x v="8"/>
    <n v="377.38712800000002"/>
  </r>
  <r>
    <x v="2"/>
    <x v="131"/>
    <x v="8"/>
    <n v="26.626188000000013"/>
  </r>
  <r>
    <x v="0"/>
    <x v="131"/>
    <x v="9"/>
    <n v="619.58436600000005"/>
  </r>
  <r>
    <x v="3"/>
    <x v="131"/>
    <x v="9"/>
    <n v="103.56820399999999"/>
  </r>
  <r>
    <x v="4"/>
    <x v="131"/>
    <x v="9"/>
    <n v="1.4684740000000001"/>
  </r>
  <r>
    <x v="1"/>
    <x v="131"/>
    <x v="9"/>
    <n v="467.691667"/>
  </r>
  <r>
    <x v="2"/>
    <x v="131"/>
    <x v="9"/>
    <n v="46.856021000000055"/>
  </r>
  <r>
    <x v="0"/>
    <x v="131"/>
    <x v="10"/>
    <n v="759.72598200000004"/>
  </r>
  <r>
    <x v="3"/>
    <x v="131"/>
    <x v="10"/>
    <n v="132.48797999999999"/>
  </r>
  <r>
    <x v="4"/>
    <x v="131"/>
    <x v="10"/>
    <n v="3.5161720000000001"/>
  </r>
  <r>
    <x v="1"/>
    <x v="131"/>
    <x v="10"/>
    <n v="590.25570600000003"/>
  </r>
  <r>
    <x v="2"/>
    <x v="131"/>
    <x v="10"/>
    <n v="33.466124000000036"/>
  </r>
  <r>
    <x v="0"/>
    <x v="131"/>
    <x v="11"/>
    <n v="533.80209400000001"/>
  </r>
  <r>
    <x v="3"/>
    <x v="131"/>
    <x v="11"/>
    <n v="119.178313"/>
  </r>
  <r>
    <x v="1"/>
    <x v="131"/>
    <x v="11"/>
    <n v="392.528659"/>
  </r>
  <r>
    <x v="2"/>
    <x v="131"/>
    <x v="11"/>
    <n v="22.095122000000003"/>
  </r>
  <r>
    <x v="0"/>
    <x v="131"/>
    <x v="12"/>
    <n v="546.64114500000005"/>
  </r>
  <r>
    <x v="3"/>
    <x v="131"/>
    <x v="12"/>
    <n v="92.712592999999998"/>
  </r>
  <r>
    <x v="4"/>
    <x v="131"/>
    <x v="12"/>
    <n v="1.952572"/>
  </r>
  <r>
    <x v="1"/>
    <x v="131"/>
    <x v="12"/>
    <n v="420.14039300000002"/>
  </r>
  <r>
    <x v="2"/>
    <x v="131"/>
    <x v="12"/>
    <n v="31.835587000000032"/>
  </r>
  <r>
    <x v="0"/>
    <x v="131"/>
    <x v="13"/>
    <n v="628.25236800000005"/>
  </r>
  <r>
    <x v="3"/>
    <x v="131"/>
    <x v="13"/>
    <n v="105.658728"/>
  </r>
  <r>
    <x v="4"/>
    <x v="131"/>
    <x v="13"/>
    <n v="1.1456310000000001"/>
  </r>
  <r>
    <x v="1"/>
    <x v="131"/>
    <x v="13"/>
    <n v="503.19816700000001"/>
  </r>
  <r>
    <x v="2"/>
    <x v="131"/>
    <x v="13"/>
    <n v="18.249842000000058"/>
  </r>
  <r>
    <x v="0"/>
    <x v="131"/>
    <x v="14"/>
    <n v="591.69702199999995"/>
  </r>
  <r>
    <x v="3"/>
    <x v="131"/>
    <x v="14"/>
    <n v="107.32794"/>
  </r>
  <r>
    <x v="4"/>
    <x v="131"/>
    <x v="14"/>
    <n v="1.0831809999999999"/>
  </r>
  <r>
    <x v="1"/>
    <x v="131"/>
    <x v="14"/>
    <n v="469.38423499999999"/>
  </r>
  <r>
    <x v="2"/>
    <x v="131"/>
    <x v="14"/>
    <n v="13.901665999999977"/>
  </r>
  <r>
    <x v="0"/>
    <x v="132"/>
    <x v="0"/>
    <n v="91.596155999999993"/>
  </r>
  <r>
    <x v="3"/>
    <x v="132"/>
    <x v="0"/>
    <n v="2.2715010000000002"/>
  </r>
  <r>
    <x v="4"/>
    <x v="132"/>
    <x v="0"/>
    <n v="4.0457749999999999"/>
  </r>
  <r>
    <x v="1"/>
    <x v="132"/>
    <x v="0"/>
    <n v="82.302867000000006"/>
  </r>
  <r>
    <x v="2"/>
    <x v="132"/>
    <x v="0"/>
    <n v="2.9760129999999805"/>
  </r>
  <r>
    <x v="0"/>
    <x v="132"/>
    <x v="1"/>
    <n v="103.85898299999999"/>
  </r>
  <r>
    <x v="3"/>
    <x v="132"/>
    <x v="1"/>
    <n v="10.932319"/>
  </r>
  <r>
    <x v="4"/>
    <x v="132"/>
    <x v="1"/>
    <n v="5.4037730000000002"/>
  </r>
  <r>
    <x v="1"/>
    <x v="132"/>
    <x v="1"/>
    <n v="85.677435000000003"/>
  </r>
  <r>
    <x v="2"/>
    <x v="132"/>
    <x v="1"/>
    <n v="1.8454559999999844"/>
  </r>
  <r>
    <x v="0"/>
    <x v="132"/>
    <x v="2"/>
    <n v="140.67116899999999"/>
  </r>
  <r>
    <x v="3"/>
    <x v="132"/>
    <x v="2"/>
    <n v="15.451389000000001"/>
  </r>
  <r>
    <x v="4"/>
    <x v="132"/>
    <x v="2"/>
    <n v="7.7786530000000003"/>
  </r>
  <r>
    <x v="1"/>
    <x v="132"/>
    <x v="2"/>
    <n v="113.862557"/>
  </r>
  <r>
    <x v="2"/>
    <x v="132"/>
    <x v="2"/>
    <n v="3.5785700000000134"/>
  </r>
  <r>
    <x v="0"/>
    <x v="132"/>
    <x v="3"/>
    <n v="192.23294999999999"/>
  </r>
  <r>
    <x v="3"/>
    <x v="132"/>
    <x v="3"/>
    <n v="21.533629000000001"/>
  </r>
  <r>
    <x v="4"/>
    <x v="132"/>
    <x v="3"/>
    <n v="1.3155999999999999E-2"/>
  </r>
  <r>
    <x v="1"/>
    <x v="132"/>
    <x v="3"/>
    <n v="168.754727"/>
  </r>
  <r>
    <x v="2"/>
    <x v="132"/>
    <x v="3"/>
    <n v="1.9314379999999858"/>
  </r>
  <r>
    <x v="0"/>
    <x v="132"/>
    <x v="4"/>
    <n v="172.68956600000001"/>
  </r>
  <r>
    <x v="3"/>
    <x v="132"/>
    <x v="4"/>
    <n v="30.763456999999999"/>
  </r>
  <r>
    <x v="1"/>
    <x v="132"/>
    <x v="4"/>
    <n v="137.586142"/>
  </r>
  <r>
    <x v="2"/>
    <x v="132"/>
    <x v="4"/>
    <n v="4.3399670000000299"/>
  </r>
  <r>
    <x v="0"/>
    <x v="132"/>
    <x v="5"/>
    <n v="149.415426"/>
  </r>
  <r>
    <x v="3"/>
    <x v="132"/>
    <x v="5"/>
    <n v="25.626946"/>
  </r>
  <r>
    <x v="1"/>
    <x v="132"/>
    <x v="5"/>
    <n v="121.527244"/>
  </r>
  <r>
    <x v="2"/>
    <x v="132"/>
    <x v="5"/>
    <n v="2.2612359999999967"/>
  </r>
  <r>
    <x v="0"/>
    <x v="132"/>
    <x v="6"/>
    <n v="147.325594"/>
  </r>
  <r>
    <x v="3"/>
    <x v="132"/>
    <x v="6"/>
    <n v="27.312825"/>
  </r>
  <r>
    <x v="4"/>
    <x v="132"/>
    <x v="6"/>
    <n v="0.62382199999999999"/>
  </r>
  <r>
    <x v="1"/>
    <x v="132"/>
    <x v="6"/>
    <n v="116.73222699999999"/>
  </r>
  <r>
    <x v="2"/>
    <x v="132"/>
    <x v="6"/>
    <n v="2.6567200000000071"/>
  </r>
  <r>
    <x v="0"/>
    <x v="132"/>
    <x v="7"/>
    <n v="91.739883000000006"/>
  </r>
  <r>
    <x v="3"/>
    <x v="132"/>
    <x v="7"/>
    <n v="32.228022000000003"/>
  </r>
  <r>
    <x v="4"/>
    <x v="132"/>
    <x v="7"/>
    <n v="0.84818899999999997"/>
  </r>
  <r>
    <x v="1"/>
    <x v="132"/>
    <x v="7"/>
    <n v="56.680466000000003"/>
  </r>
  <r>
    <x v="2"/>
    <x v="132"/>
    <x v="7"/>
    <n v="1.9832059999999956"/>
  </r>
  <r>
    <x v="0"/>
    <x v="132"/>
    <x v="8"/>
    <n v="56.993105999999997"/>
  </r>
  <r>
    <x v="3"/>
    <x v="132"/>
    <x v="8"/>
    <n v="11.182105999999999"/>
  </r>
  <r>
    <x v="4"/>
    <x v="132"/>
    <x v="8"/>
    <n v="0.98389300000000002"/>
  </r>
  <r>
    <x v="1"/>
    <x v="132"/>
    <x v="8"/>
    <n v="40.167189"/>
  </r>
  <r>
    <x v="2"/>
    <x v="132"/>
    <x v="8"/>
    <n v="4.6599179999999976"/>
  </r>
  <r>
    <x v="0"/>
    <x v="132"/>
    <x v="9"/>
    <n v="66.383076000000003"/>
  </r>
  <r>
    <x v="3"/>
    <x v="132"/>
    <x v="9"/>
    <n v="9.164237"/>
  </r>
  <r>
    <x v="4"/>
    <x v="132"/>
    <x v="9"/>
    <n v="1.5012270000000001"/>
  </r>
  <r>
    <x v="1"/>
    <x v="132"/>
    <x v="9"/>
    <n v="52.300615000000001"/>
  </r>
  <r>
    <x v="2"/>
    <x v="132"/>
    <x v="9"/>
    <n v="3.4169970000000021"/>
  </r>
  <r>
    <x v="0"/>
    <x v="132"/>
    <x v="10"/>
    <n v="75.156488999999993"/>
  </r>
  <r>
    <x v="3"/>
    <x v="132"/>
    <x v="10"/>
    <n v="17.177752999999999"/>
  </r>
  <r>
    <x v="4"/>
    <x v="132"/>
    <x v="10"/>
    <n v="4.3108E-2"/>
  </r>
  <r>
    <x v="1"/>
    <x v="132"/>
    <x v="10"/>
    <n v="55.422418999999998"/>
  </r>
  <r>
    <x v="2"/>
    <x v="132"/>
    <x v="10"/>
    <n v="2.5132089999999891"/>
  </r>
  <r>
    <x v="0"/>
    <x v="132"/>
    <x v="11"/>
    <n v="56.291792999999998"/>
  </r>
  <r>
    <x v="3"/>
    <x v="132"/>
    <x v="11"/>
    <n v="17.888621000000001"/>
  </r>
  <r>
    <x v="1"/>
    <x v="132"/>
    <x v="11"/>
    <n v="36.175845000000002"/>
  </r>
  <r>
    <x v="2"/>
    <x v="132"/>
    <x v="11"/>
    <n v="2.2273269999999954"/>
  </r>
  <r>
    <x v="0"/>
    <x v="132"/>
    <x v="12"/>
    <n v="47.575167999999998"/>
  </r>
  <r>
    <x v="3"/>
    <x v="132"/>
    <x v="12"/>
    <n v="12.380043000000001"/>
  </r>
  <r>
    <x v="4"/>
    <x v="132"/>
    <x v="12"/>
    <n v="0.10968799999999999"/>
  </r>
  <r>
    <x v="1"/>
    <x v="132"/>
    <x v="12"/>
    <n v="34.126626000000002"/>
  </r>
  <r>
    <x v="2"/>
    <x v="132"/>
    <x v="12"/>
    <n v="0.95881099999999719"/>
  </r>
  <r>
    <x v="0"/>
    <x v="132"/>
    <x v="13"/>
    <n v="38.523381000000001"/>
  </r>
  <r>
    <x v="3"/>
    <x v="132"/>
    <x v="13"/>
    <n v="13.378863000000001"/>
  </r>
  <r>
    <x v="1"/>
    <x v="132"/>
    <x v="13"/>
    <n v="21.824577000000001"/>
  </r>
  <r>
    <x v="2"/>
    <x v="132"/>
    <x v="13"/>
    <n v="3.319941"/>
  </r>
  <r>
    <x v="0"/>
    <x v="132"/>
    <x v="14"/>
    <n v="53.267341000000002"/>
  </r>
  <r>
    <x v="3"/>
    <x v="132"/>
    <x v="14"/>
    <n v="24.37491"/>
  </r>
  <r>
    <x v="1"/>
    <x v="132"/>
    <x v="14"/>
    <n v="24.244454000000001"/>
  </r>
  <r>
    <x v="2"/>
    <x v="132"/>
    <x v="14"/>
    <n v="4.6479769999999974"/>
  </r>
  <r>
    <x v="0"/>
    <x v="133"/>
    <x v="5"/>
    <n v="0.73129"/>
  </r>
  <r>
    <x v="1"/>
    <x v="133"/>
    <x v="5"/>
    <n v="0.73125200000000001"/>
  </r>
  <r>
    <x v="2"/>
    <x v="133"/>
    <x v="5"/>
    <n v="3.7999999999982492E-5"/>
  </r>
  <r>
    <x v="0"/>
    <x v="133"/>
    <x v="6"/>
    <n v="8.2136000000000001E-2"/>
  </r>
  <r>
    <x v="1"/>
    <x v="133"/>
    <x v="6"/>
    <n v="8.2136000000000001E-2"/>
  </r>
  <r>
    <x v="2"/>
    <x v="133"/>
    <x v="6"/>
    <n v="0"/>
  </r>
  <r>
    <x v="0"/>
    <x v="133"/>
    <x v="7"/>
    <n v="9.4242000000000006E-2"/>
  </r>
  <r>
    <x v="1"/>
    <x v="133"/>
    <x v="7"/>
    <n v="9.4242000000000006E-2"/>
  </r>
  <r>
    <x v="2"/>
    <x v="133"/>
    <x v="7"/>
    <n v="0"/>
  </r>
  <r>
    <x v="0"/>
    <x v="133"/>
    <x v="8"/>
    <n v="0.21404699999999999"/>
  </r>
  <r>
    <x v="1"/>
    <x v="133"/>
    <x v="8"/>
    <n v="0.21404699999999999"/>
  </r>
  <r>
    <x v="2"/>
    <x v="133"/>
    <x v="8"/>
    <n v="0"/>
  </r>
  <r>
    <x v="0"/>
    <x v="133"/>
    <x v="12"/>
    <n v="7.0150000000000004E-3"/>
  </r>
  <r>
    <x v="0"/>
    <x v="133"/>
    <x v="13"/>
    <n v="3.0299999999999999E-4"/>
  </r>
  <r>
    <x v="0"/>
    <x v="133"/>
    <x v="14"/>
    <n v="5.2550000000000001E-3"/>
  </r>
  <r>
    <x v="0"/>
    <x v="134"/>
    <x v="0"/>
    <n v="1.0343309999999999"/>
  </r>
  <r>
    <x v="1"/>
    <x v="134"/>
    <x v="0"/>
    <n v="1.0343309999999999"/>
  </r>
  <r>
    <x v="2"/>
    <x v="134"/>
    <x v="0"/>
    <n v="0"/>
  </r>
  <r>
    <x v="0"/>
    <x v="134"/>
    <x v="1"/>
    <n v="1.428776"/>
  </r>
  <r>
    <x v="1"/>
    <x v="134"/>
    <x v="1"/>
    <n v="1.428776"/>
  </r>
  <r>
    <x v="2"/>
    <x v="134"/>
    <x v="1"/>
    <n v="0"/>
  </r>
  <r>
    <x v="0"/>
    <x v="134"/>
    <x v="2"/>
    <n v="1.425945"/>
  </r>
  <r>
    <x v="1"/>
    <x v="134"/>
    <x v="2"/>
    <n v="1.425945"/>
  </r>
  <r>
    <x v="2"/>
    <x v="134"/>
    <x v="2"/>
    <n v="0"/>
  </r>
  <r>
    <x v="0"/>
    <x v="134"/>
    <x v="3"/>
    <n v="0.19578699999999999"/>
  </r>
  <r>
    <x v="1"/>
    <x v="134"/>
    <x v="3"/>
    <n v="0.19578699999999999"/>
  </r>
  <r>
    <x v="2"/>
    <x v="134"/>
    <x v="3"/>
    <n v="0"/>
  </r>
  <r>
    <x v="0"/>
    <x v="134"/>
    <x v="4"/>
    <n v="1.8349420000000001"/>
  </r>
  <r>
    <x v="1"/>
    <x v="134"/>
    <x v="4"/>
    <n v="1.8349420000000001"/>
  </r>
  <r>
    <x v="2"/>
    <x v="134"/>
    <x v="4"/>
    <n v="0"/>
  </r>
  <r>
    <x v="0"/>
    <x v="134"/>
    <x v="5"/>
    <n v="2.171033"/>
  </r>
  <r>
    <x v="1"/>
    <x v="134"/>
    <x v="5"/>
    <n v="2.171033"/>
  </r>
  <r>
    <x v="2"/>
    <x v="134"/>
    <x v="5"/>
    <n v="0"/>
  </r>
  <r>
    <x v="0"/>
    <x v="134"/>
    <x v="6"/>
    <n v="2.597766"/>
  </r>
  <r>
    <x v="1"/>
    <x v="134"/>
    <x v="6"/>
    <n v="2.597766"/>
  </r>
  <r>
    <x v="2"/>
    <x v="134"/>
    <x v="6"/>
    <n v="0"/>
  </r>
  <r>
    <x v="0"/>
    <x v="134"/>
    <x v="7"/>
    <n v="2.6762299999999999"/>
  </r>
  <r>
    <x v="1"/>
    <x v="134"/>
    <x v="7"/>
    <n v="2.6762299999999999"/>
  </r>
  <r>
    <x v="2"/>
    <x v="134"/>
    <x v="7"/>
    <n v="0"/>
  </r>
  <r>
    <x v="0"/>
    <x v="134"/>
    <x v="8"/>
    <n v="0.98010699999999995"/>
  </r>
  <r>
    <x v="1"/>
    <x v="134"/>
    <x v="8"/>
    <n v="0.91191900000000004"/>
  </r>
  <r>
    <x v="2"/>
    <x v="134"/>
    <x v="8"/>
    <n v="6.8187999999999915E-2"/>
  </r>
  <r>
    <x v="0"/>
    <x v="134"/>
    <x v="9"/>
    <n v="0.89558800000000005"/>
  </r>
  <r>
    <x v="1"/>
    <x v="134"/>
    <x v="9"/>
    <n v="0.89558800000000005"/>
  </r>
  <r>
    <x v="2"/>
    <x v="134"/>
    <x v="9"/>
    <n v="0"/>
  </r>
  <r>
    <x v="0"/>
    <x v="134"/>
    <x v="11"/>
    <n v="1.1240999999999999E-2"/>
  </r>
  <r>
    <x v="0"/>
    <x v="134"/>
    <x v="13"/>
    <n v="0.12882299999999999"/>
  </r>
  <r>
    <x v="0"/>
    <x v="134"/>
    <x v="14"/>
    <n v="0.11984"/>
  </r>
  <r>
    <x v="0"/>
    <x v="135"/>
    <x v="0"/>
    <n v="9.1406290000000006"/>
  </r>
  <r>
    <x v="1"/>
    <x v="135"/>
    <x v="0"/>
    <n v="9.1406290000000006"/>
  </r>
  <r>
    <x v="2"/>
    <x v="135"/>
    <x v="0"/>
    <n v="0"/>
  </r>
  <r>
    <x v="0"/>
    <x v="135"/>
    <x v="1"/>
    <n v="3.3323429999999998"/>
  </r>
  <r>
    <x v="3"/>
    <x v="135"/>
    <x v="1"/>
    <n v="1.3047120000000001"/>
  </r>
  <r>
    <x v="1"/>
    <x v="135"/>
    <x v="1"/>
    <n v="2.027631"/>
  </r>
  <r>
    <x v="2"/>
    <x v="135"/>
    <x v="1"/>
    <n v="0"/>
  </r>
  <r>
    <x v="0"/>
    <x v="135"/>
    <x v="2"/>
    <n v="5.7744249999999999"/>
  </r>
  <r>
    <x v="3"/>
    <x v="135"/>
    <x v="2"/>
    <n v="4.5537510000000001"/>
  </r>
  <r>
    <x v="1"/>
    <x v="135"/>
    <x v="2"/>
    <n v="0.99606799999999995"/>
  </r>
  <r>
    <x v="2"/>
    <x v="135"/>
    <x v="2"/>
    <n v="0.22460599999999964"/>
  </r>
  <r>
    <x v="0"/>
    <x v="135"/>
    <x v="3"/>
    <n v="6.4564490000000001"/>
  </r>
  <r>
    <x v="3"/>
    <x v="135"/>
    <x v="3"/>
    <n v="3.3760140000000001"/>
  </r>
  <r>
    <x v="1"/>
    <x v="135"/>
    <x v="3"/>
    <n v="1.2280450000000001"/>
  </r>
  <r>
    <x v="2"/>
    <x v="135"/>
    <x v="3"/>
    <n v="1.8523899999999998"/>
  </r>
  <r>
    <x v="0"/>
    <x v="135"/>
    <x v="4"/>
    <n v="12.714753999999999"/>
  </r>
  <r>
    <x v="3"/>
    <x v="135"/>
    <x v="4"/>
    <n v="4.5377109999999998"/>
  </r>
  <r>
    <x v="1"/>
    <x v="135"/>
    <x v="4"/>
    <n v="6.920642"/>
  </r>
  <r>
    <x v="2"/>
    <x v="135"/>
    <x v="4"/>
    <n v="1.2564010000000003"/>
  </r>
  <r>
    <x v="0"/>
    <x v="135"/>
    <x v="5"/>
    <n v="7.3018400000000003"/>
  </r>
  <r>
    <x v="3"/>
    <x v="135"/>
    <x v="5"/>
    <n v="3.717857"/>
  </r>
  <r>
    <x v="1"/>
    <x v="135"/>
    <x v="5"/>
    <n v="0.68684000000000001"/>
  </r>
  <r>
    <x v="2"/>
    <x v="135"/>
    <x v="5"/>
    <n v="2.8971430000000007"/>
  </r>
  <r>
    <x v="0"/>
    <x v="135"/>
    <x v="6"/>
    <n v="94.819699"/>
  </r>
  <r>
    <x v="3"/>
    <x v="135"/>
    <x v="6"/>
    <n v="5.4426600000000001"/>
  </r>
  <r>
    <x v="4"/>
    <x v="135"/>
    <x v="6"/>
    <n v="0.12662100000000001"/>
  </r>
  <r>
    <x v="1"/>
    <x v="135"/>
    <x v="6"/>
    <n v="87.974562000000006"/>
  </r>
  <r>
    <x v="2"/>
    <x v="135"/>
    <x v="6"/>
    <n v="1.2758559999999903"/>
  </r>
  <r>
    <x v="0"/>
    <x v="135"/>
    <x v="7"/>
    <n v="1.3648039999999999"/>
  </r>
  <r>
    <x v="3"/>
    <x v="135"/>
    <x v="7"/>
    <n v="0.28838900000000001"/>
  </r>
  <r>
    <x v="4"/>
    <x v="135"/>
    <x v="7"/>
    <n v="0.25207299999999999"/>
  </r>
  <r>
    <x v="2"/>
    <x v="135"/>
    <x v="7"/>
    <n v="0.82434199999999991"/>
  </r>
  <r>
    <x v="0"/>
    <x v="135"/>
    <x v="8"/>
    <n v="4.0084629999999999"/>
  </r>
  <r>
    <x v="3"/>
    <x v="135"/>
    <x v="8"/>
    <n v="3.2939999999999997E-2"/>
  </r>
  <r>
    <x v="4"/>
    <x v="135"/>
    <x v="8"/>
    <n v="6.2825000000000006E-2"/>
  </r>
  <r>
    <x v="1"/>
    <x v="135"/>
    <x v="8"/>
    <n v="2.5995940000000002"/>
  </r>
  <r>
    <x v="2"/>
    <x v="135"/>
    <x v="8"/>
    <n v="1.3131039999999996"/>
  </r>
  <r>
    <x v="0"/>
    <x v="135"/>
    <x v="9"/>
    <n v="1.2355860000000001"/>
  </r>
  <r>
    <x v="3"/>
    <x v="135"/>
    <x v="9"/>
    <n v="7.3959999999999998E-3"/>
  </r>
  <r>
    <x v="4"/>
    <x v="135"/>
    <x v="9"/>
    <n v="6.0504000000000002E-2"/>
  </r>
  <r>
    <x v="2"/>
    <x v="135"/>
    <x v="9"/>
    <n v="1.167686"/>
  </r>
  <r>
    <x v="0"/>
    <x v="135"/>
    <x v="10"/>
    <n v="6.0867440000000004"/>
  </r>
  <r>
    <x v="3"/>
    <x v="135"/>
    <x v="10"/>
    <n v="2.0234040000000002"/>
  </r>
  <r>
    <x v="2"/>
    <x v="135"/>
    <x v="10"/>
    <n v="4.0633400000000002"/>
  </r>
  <r>
    <x v="0"/>
    <x v="135"/>
    <x v="11"/>
    <n v="15.270384"/>
  </r>
  <r>
    <x v="3"/>
    <x v="135"/>
    <x v="11"/>
    <n v="9.8756090000000007"/>
  </r>
  <r>
    <x v="2"/>
    <x v="135"/>
    <x v="11"/>
    <n v="5.3947749999999992"/>
  </r>
  <r>
    <x v="0"/>
    <x v="135"/>
    <x v="12"/>
    <n v="8.9877059999999993"/>
  </r>
  <r>
    <x v="3"/>
    <x v="135"/>
    <x v="12"/>
    <n v="4.0545210000000003"/>
  </r>
  <r>
    <x v="2"/>
    <x v="135"/>
    <x v="12"/>
    <n v="4.933184999999999"/>
  </r>
  <r>
    <x v="0"/>
    <x v="135"/>
    <x v="13"/>
    <n v="10.762422000000001"/>
  </r>
  <r>
    <x v="3"/>
    <x v="135"/>
    <x v="13"/>
    <n v="3.4161069999999998"/>
  </r>
  <r>
    <x v="2"/>
    <x v="135"/>
    <x v="13"/>
    <n v="7.3463150000000006"/>
  </r>
  <r>
    <x v="0"/>
    <x v="135"/>
    <x v="14"/>
    <n v="5.9736070000000003"/>
  </r>
  <r>
    <x v="3"/>
    <x v="135"/>
    <x v="14"/>
    <n v="3.7364899999999999"/>
  </r>
  <r>
    <x v="2"/>
    <x v="135"/>
    <x v="14"/>
    <n v="2.2371170000000005"/>
  </r>
  <r>
    <x v="0"/>
    <x v="136"/>
    <x v="0"/>
    <n v="3.72925"/>
  </r>
  <r>
    <x v="1"/>
    <x v="136"/>
    <x v="0"/>
    <n v="3.72925"/>
  </r>
  <r>
    <x v="2"/>
    <x v="136"/>
    <x v="0"/>
    <n v="0"/>
  </r>
  <r>
    <x v="0"/>
    <x v="136"/>
    <x v="2"/>
    <n v="1.7697050000000001"/>
  </r>
  <r>
    <x v="3"/>
    <x v="136"/>
    <x v="2"/>
    <n v="1.735433"/>
  </r>
  <r>
    <x v="2"/>
    <x v="136"/>
    <x v="2"/>
    <n v="3.427200000000008E-2"/>
  </r>
  <r>
    <x v="0"/>
    <x v="136"/>
    <x v="3"/>
    <n v="7.7099830000000003"/>
  </r>
  <r>
    <x v="3"/>
    <x v="136"/>
    <x v="3"/>
    <n v="0.24727099999999999"/>
  </r>
  <r>
    <x v="1"/>
    <x v="136"/>
    <x v="3"/>
    <n v="7.4466650000000003"/>
  </r>
  <r>
    <x v="2"/>
    <x v="136"/>
    <x v="3"/>
    <n v="1.6047000000000367E-2"/>
  </r>
  <r>
    <x v="0"/>
    <x v="136"/>
    <x v="4"/>
    <n v="10.607889999999999"/>
  </r>
  <r>
    <x v="3"/>
    <x v="136"/>
    <x v="4"/>
    <n v="1.922158"/>
  </r>
  <r>
    <x v="1"/>
    <x v="136"/>
    <x v="4"/>
    <n v="8.6602920000000001"/>
  </r>
  <r>
    <x v="2"/>
    <x v="136"/>
    <x v="4"/>
    <n v="2.5439999999999685E-2"/>
  </r>
  <r>
    <x v="0"/>
    <x v="136"/>
    <x v="5"/>
    <n v="17.896322999999999"/>
  </r>
  <r>
    <x v="3"/>
    <x v="136"/>
    <x v="5"/>
    <n v="4.8403929999999997"/>
  </r>
  <r>
    <x v="1"/>
    <x v="136"/>
    <x v="5"/>
    <n v="13.033429"/>
  </r>
  <r>
    <x v="2"/>
    <x v="136"/>
    <x v="5"/>
    <n v="2.2500999999998328E-2"/>
  </r>
  <r>
    <x v="0"/>
    <x v="136"/>
    <x v="6"/>
    <n v="19.89537"/>
  </r>
  <r>
    <x v="3"/>
    <x v="136"/>
    <x v="6"/>
    <n v="8.1071209999999994"/>
  </r>
  <r>
    <x v="1"/>
    <x v="136"/>
    <x v="6"/>
    <n v="11.788249"/>
  </r>
  <r>
    <x v="2"/>
    <x v="136"/>
    <x v="6"/>
    <n v="0"/>
  </r>
  <r>
    <x v="0"/>
    <x v="136"/>
    <x v="7"/>
    <n v="10.491393"/>
  </r>
  <r>
    <x v="3"/>
    <x v="136"/>
    <x v="7"/>
    <n v="6.6088719999999999"/>
  </r>
  <r>
    <x v="1"/>
    <x v="136"/>
    <x v="7"/>
    <n v="2.4694150000000001"/>
  </r>
  <r>
    <x v="2"/>
    <x v="136"/>
    <x v="7"/>
    <n v="1.4131060000000009"/>
  </r>
  <r>
    <x v="0"/>
    <x v="136"/>
    <x v="8"/>
    <n v="15.841275"/>
  </r>
  <r>
    <x v="3"/>
    <x v="136"/>
    <x v="8"/>
    <n v="1.4193709999999999"/>
  </r>
  <r>
    <x v="1"/>
    <x v="136"/>
    <x v="8"/>
    <n v="13.410145999999999"/>
  </r>
  <r>
    <x v="2"/>
    <x v="136"/>
    <x v="8"/>
    <n v="1.0117580000000004"/>
  </r>
  <r>
    <x v="0"/>
    <x v="136"/>
    <x v="9"/>
    <n v="14.897116"/>
  </r>
  <r>
    <x v="3"/>
    <x v="136"/>
    <x v="9"/>
    <n v="5.4983060000000004"/>
  </r>
  <r>
    <x v="1"/>
    <x v="136"/>
    <x v="9"/>
    <n v="7.8986559999999999"/>
  </r>
  <r>
    <x v="2"/>
    <x v="136"/>
    <x v="9"/>
    <n v="1.5001540000000002"/>
  </r>
  <r>
    <x v="0"/>
    <x v="136"/>
    <x v="10"/>
    <n v="21.45223"/>
  </r>
  <r>
    <x v="3"/>
    <x v="136"/>
    <x v="10"/>
    <n v="10.315243000000001"/>
  </r>
  <r>
    <x v="1"/>
    <x v="136"/>
    <x v="10"/>
    <n v="11.110455999999999"/>
  </r>
  <r>
    <x v="2"/>
    <x v="136"/>
    <x v="10"/>
    <n v="2.6530999999998528E-2"/>
  </r>
  <r>
    <x v="0"/>
    <x v="136"/>
    <x v="11"/>
    <n v="19.111974"/>
  </r>
  <r>
    <x v="3"/>
    <x v="136"/>
    <x v="11"/>
    <n v="5.5924519999999998"/>
  </r>
  <r>
    <x v="1"/>
    <x v="136"/>
    <x v="11"/>
    <n v="13.353182"/>
  </r>
  <r>
    <x v="2"/>
    <x v="136"/>
    <x v="11"/>
    <n v="0.16634000000000171"/>
  </r>
  <r>
    <x v="0"/>
    <x v="136"/>
    <x v="12"/>
    <n v="6.693543"/>
  </r>
  <r>
    <x v="3"/>
    <x v="136"/>
    <x v="12"/>
    <n v="4.2893470000000002"/>
  </r>
  <r>
    <x v="1"/>
    <x v="136"/>
    <x v="12"/>
    <n v="2.2998280000000002"/>
  </r>
  <r>
    <x v="2"/>
    <x v="136"/>
    <x v="12"/>
    <n v="0.10436799999999913"/>
  </r>
  <r>
    <x v="0"/>
    <x v="136"/>
    <x v="13"/>
    <n v="17.040502"/>
  </r>
  <r>
    <x v="3"/>
    <x v="136"/>
    <x v="13"/>
    <n v="5.9024850000000004"/>
  </r>
  <r>
    <x v="1"/>
    <x v="136"/>
    <x v="13"/>
    <n v="11.068685"/>
  </r>
  <r>
    <x v="2"/>
    <x v="136"/>
    <x v="13"/>
    <n v="6.9331999999999283E-2"/>
  </r>
  <r>
    <x v="0"/>
    <x v="136"/>
    <x v="14"/>
    <n v="13.552231000000001"/>
  </r>
  <r>
    <x v="3"/>
    <x v="136"/>
    <x v="14"/>
    <n v="4.3711900000000004"/>
  </r>
  <r>
    <x v="1"/>
    <x v="136"/>
    <x v="14"/>
    <n v="9.1120339999999995"/>
  </r>
  <r>
    <x v="2"/>
    <x v="136"/>
    <x v="14"/>
    <n v="6.9007000000000929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A3F520-7466-4097-B91A-3B6712A7F552}"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location ref="A3:C19" firstHeaderRow="0" firstDataRow="1" firstDataCol="1" rowPageCount="1" colPageCount="1"/>
  <pivotFields count="4">
    <pivotField axis="axisPage" showAll="0">
      <items count="6">
        <item x="1"/>
        <item x="0"/>
        <item x="4"/>
        <item x="3"/>
        <item x="2"/>
        <item t="default"/>
      </items>
    </pivotField>
    <pivotField axis="axisRow" showAll="0">
      <items count="142">
        <item h="1" x="0"/>
        <item h="1" x="1"/>
        <item h="1" x="3"/>
        <item h="1" x="5"/>
        <item h="1" x="6"/>
        <item h="1" x="7"/>
        <item h="1" x="8"/>
        <item h="1" x="10"/>
        <item h="1" x="11"/>
        <item h="1" x="12"/>
        <item h="1" x="13"/>
        <item h="1" x="14"/>
        <item h="1" x="15"/>
        <item h="1" x="16"/>
        <item h="1" x="17"/>
        <item h="1" x="19"/>
        <item h="1" x="20"/>
        <item h="1" x="21"/>
        <item h="1" x="22"/>
        <item h="1" x="23"/>
        <item h="1" x="24"/>
        <item h="1" x="25"/>
        <item h="1" x="26"/>
        <item h="1" x="29"/>
        <item h="1" x="28"/>
        <item h="1" x="30"/>
        <item h="1" x="31"/>
        <item x="32"/>
        <item h="1" x="33"/>
        <item h="1" x="35"/>
        <item h="1" x="36"/>
        <item h="1" x="37"/>
        <item h="1" x="38"/>
        <item h="1" x="40"/>
        <item h="1" x="41"/>
        <item h="1" x="42"/>
        <item h="1" x="43"/>
        <item h="1" x="44"/>
        <item h="1" x="45"/>
        <item h="1" x="46"/>
        <item h="1" x="47"/>
        <item h="1" x="49"/>
        <item h="1" x="50"/>
        <item h="1" x="51"/>
        <item h="1" x="52"/>
        <item h="1" x="53"/>
        <item h="1" x="54"/>
        <item h="1" x="55"/>
        <item h="1" x="56"/>
        <item h="1" x="57"/>
        <item h="1" x="58"/>
        <item h="1" x="60"/>
        <item h="1" x="61"/>
        <item h="1" x="62"/>
        <item h="1" x="64"/>
        <item h="1" x="65"/>
        <item h="1" x="66"/>
        <item h="1" x="68"/>
        <item h="1" x="69"/>
        <item h="1" x="71"/>
        <item h="1" x="72"/>
        <item h="1" x="75"/>
        <item h="1" x="77"/>
        <item h="1" x="81"/>
        <item h="1" x="82"/>
        <item h="1" x="83"/>
        <item h="1" x="84"/>
        <item h="1" x="85"/>
        <item h="1" x="86"/>
        <item h="1" x="87"/>
        <item h="1" x="88"/>
        <item h="1" x="89"/>
        <item h="1" x="90"/>
        <item h="1" x="91"/>
        <item h="1" x="92"/>
        <item h="1" x="93"/>
        <item h="1" x="95"/>
        <item h="1" x="96"/>
        <item h="1" x="97"/>
        <item h="1" x="98"/>
        <item h="1" x="99"/>
        <item h="1" x="103"/>
        <item h="1" x="104"/>
        <item h="1" x="105"/>
        <item h="1" x="106"/>
        <item h="1" x="107"/>
        <item h="1" x="108"/>
        <item h="1" x="110"/>
        <item h="1" x="111"/>
        <item h="1" x="112"/>
        <item h="1" x="113"/>
        <item h="1" x="114"/>
        <item h="1" x="115"/>
        <item h="1" x="116"/>
        <item h="1" x="117"/>
        <item h="1" x="118"/>
        <item h="1" x="119"/>
        <item h="1" x="121"/>
        <item h="1" x="122"/>
        <item h="1" x="125"/>
        <item h="1" x="126"/>
        <item h="1" x="127"/>
        <item h="1" x="129"/>
        <item h="1" x="133"/>
        <item m="1" x="138"/>
        <item m="1" x="139"/>
        <item m="1" x="140"/>
        <item h="1" x="134"/>
        <item h="1" x="135"/>
        <item h="1" x="136"/>
        <item h="1" x="94"/>
        <item h="1" x="48"/>
        <item h="1" x="100"/>
        <item h="1" x="101"/>
        <item h="1" x="79"/>
        <item h="1" x="109"/>
        <item h="1" x="63"/>
        <item h="1" x="73"/>
        <item h="1" x="18"/>
        <item h="1" x="4"/>
        <item h="1" x="67"/>
        <item h="1" x="76"/>
        <item h="1" x="102"/>
        <item h="1" x="128"/>
        <item h="1" x="59"/>
        <item h="1" x="78"/>
        <item h="1" x="27"/>
        <item h="1" m="1" x="137"/>
        <item h="1" x="2"/>
        <item h="1" x="34"/>
        <item h="1" x="80"/>
        <item h="1" x="74"/>
        <item h="1" x="120"/>
        <item h="1" x="70"/>
        <item h="1" x="39"/>
        <item h="1" x="9"/>
        <item h="1" x="123"/>
        <item h="1" x="124"/>
        <item h="1" x="130"/>
        <item h="1" x="131"/>
        <item h="1" x="132"/>
        <item t="default"/>
      </items>
    </pivotField>
    <pivotField axis="axisRow" showAll="0">
      <items count="16">
        <item x="0"/>
        <item x="1"/>
        <item x="2"/>
        <item x="3"/>
        <item x="4"/>
        <item x="5"/>
        <item x="6"/>
        <item x="7"/>
        <item x="8"/>
        <item x="9"/>
        <item x="10"/>
        <item x="11"/>
        <item x="12"/>
        <item x="13"/>
        <item x="14"/>
        <item t="default"/>
      </items>
    </pivotField>
    <pivotField dataField="1" showAll="0"/>
  </pivotFields>
  <rowFields count="2">
    <field x="1"/>
    <field x="2"/>
  </rowFields>
  <rowItems count="16">
    <i>
      <x v="27"/>
    </i>
    <i r="1">
      <x/>
    </i>
    <i r="1">
      <x v="1"/>
    </i>
    <i r="1">
      <x v="2"/>
    </i>
    <i r="1">
      <x v="3"/>
    </i>
    <i r="1">
      <x v="4"/>
    </i>
    <i r="1">
      <x v="5"/>
    </i>
    <i r="1">
      <x v="6"/>
    </i>
    <i r="1">
      <x v="7"/>
    </i>
    <i r="1">
      <x v="8"/>
    </i>
    <i r="1">
      <x v="9"/>
    </i>
    <i r="1">
      <x v="10"/>
    </i>
    <i r="1">
      <x v="11"/>
    </i>
    <i r="1">
      <x v="12"/>
    </i>
    <i r="1">
      <x v="13"/>
    </i>
    <i r="1">
      <x v="14"/>
    </i>
  </rowItems>
  <colFields count="1">
    <field x="-2"/>
  </colFields>
  <colItems count="2">
    <i>
      <x/>
    </i>
    <i i="1">
      <x v="1"/>
    </i>
  </colItems>
  <pageFields count="1">
    <pageField fld="0" item="0" hier="-1"/>
  </pageFields>
  <dataFields count="2">
    <dataField name="Sum of Value" fld="3" baseField="0" baseItem="0"/>
    <dataField name="Count of Value2"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BE0695-FCB2-4601-A333-2F9DFE0908C3}" name="PivotTable3" cacheId="7"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5">
  <location ref="A4:E14" firstHeaderRow="1" firstDataRow="2" firstDataCol="1" rowPageCount="1" colPageCount="1"/>
  <pivotFields count="4">
    <pivotField axis="axisCol" compact="0" outline="0" multipleItemSelectionAllowed="1" showAll="0">
      <items count="6">
        <item h="1" x="0"/>
        <item x="1"/>
        <item x="4"/>
        <item x="3"/>
        <item x="2"/>
        <item t="default"/>
      </items>
    </pivotField>
    <pivotField name="  " axis="axisPage" compact="0" outline="0" multipleItemSelectionAllowed="1" showAll="0">
      <items count="14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9"/>
        <item h="1" x="28"/>
        <item h="1" x="30"/>
        <item h="1" x="31"/>
        <item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m="1" x="137"/>
        <item h="1" x="122"/>
        <item h="1" x="123"/>
        <item h="1" x="125"/>
        <item h="1" x="126"/>
        <item h="1" x="127"/>
        <item h="1" x="128"/>
        <item h="1" x="129"/>
        <item h="1" x="133"/>
        <item h="1" m="1" x="138"/>
        <item h="1" m="1" x="139"/>
        <item h="1" m="1" x="140"/>
        <item h="1" x="134"/>
        <item h="1" x="135"/>
        <item h="1" x="136"/>
        <item h="1" x="124"/>
        <item h="1" x="130"/>
        <item h="1" x="131"/>
        <item h="1" x="132"/>
        <item t="default"/>
      </items>
    </pivotField>
    <pivotField axis="axisRow" compact="0" outline="0" showAll="0">
      <items count="16">
        <item h="1" x="0"/>
        <item h="1" x="1"/>
        <item h="1" x="2"/>
        <item h="1" x="3"/>
        <item h="1" x="4"/>
        <item h="1" x="5"/>
        <item x="6"/>
        <item x="7"/>
        <item x="8"/>
        <item x="9"/>
        <item x="10"/>
        <item x="11"/>
        <item x="12"/>
        <item x="13"/>
        <item x="14"/>
        <item t="default"/>
      </items>
    </pivotField>
    <pivotField dataField="1" compact="0" outline="0" showAll="0"/>
  </pivotFields>
  <rowFields count="1">
    <field x="2"/>
  </rowFields>
  <rowItems count="9">
    <i>
      <x v="6"/>
    </i>
    <i>
      <x v="7"/>
    </i>
    <i>
      <x v="8"/>
    </i>
    <i>
      <x v="9"/>
    </i>
    <i>
      <x v="10"/>
    </i>
    <i>
      <x v="11"/>
    </i>
    <i>
      <x v="12"/>
    </i>
    <i>
      <x v="13"/>
    </i>
    <i>
      <x v="14"/>
    </i>
  </rowItems>
  <colFields count="1">
    <field x="0"/>
  </colFields>
  <colItems count="4">
    <i>
      <x v="1"/>
    </i>
    <i>
      <x v="2"/>
    </i>
    <i>
      <x v="3"/>
    </i>
    <i>
      <x v="4"/>
    </i>
  </colItems>
  <pageFields count="1">
    <pageField fld="1" hier="-1"/>
  </pageFields>
  <dataFields count="1">
    <dataField name=" " fld="3" baseField="0" baseItem="49277240"/>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0"/>
          </reference>
          <reference field="0" count="1" selected="0">
            <x v="2"/>
          </reference>
        </references>
      </pivotArea>
    </chartFormat>
    <chartFormat chart="0" format="8" series="1">
      <pivotArea type="data" outline="0" fieldPosition="0">
        <references count="2">
          <reference field="4294967294" count="1" selected="0">
            <x v="0"/>
          </reference>
          <reference field="0" count="1" selected="0">
            <x v="3"/>
          </reference>
        </references>
      </pivotArea>
    </chartFormat>
    <chartFormat chart="0" format="9" series="1">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B6D966-4CDA-4418-8953-2589E2F20784}" name="PivotTable4" cacheId="7"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1">
  <location ref="A3:D5" firstHeaderRow="1" firstDataRow="2" firstDataCol="1" rowPageCount="1" colPageCount="1"/>
  <pivotFields count="4">
    <pivotField axis="axisCol" showAll="0">
      <items count="6">
        <item x="1"/>
        <item x="0"/>
        <item h="1" x="4"/>
        <item x="3"/>
        <item h="1" x="2"/>
        <item t="default"/>
      </items>
    </pivotField>
    <pivotField axis="axisRow" showAll="0">
      <items count="14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9"/>
        <item h="1" x="28"/>
        <item h="1" x="30"/>
        <item h="1" x="31"/>
        <item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m="1" x="137"/>
        <item h="1" x="122"/>
        <item h="1" x="123"/>
        <item h="1" x="125"/>
        <item h="1" x="126"/>
        <item h="1" x="127"/>
        <item h="1" x="128"/>
        <item h="1" x="129"/>
        <item h="1" x="133"/>
        <item m="1" x="138"/>
        <item m="1" x="139"/>
        <item m="1" x="140"/>
        <item h="1" x="134"/>
        <item h="1" x="135"/>
        <item h="1" x="136"/>
        <item h="1" x="124"/>
        <item h="1" x="130"/>
        <item h="1" x="131"/>
        <item h="1" x="132"/>
        <item t="default"/>
      </items>
    </pivotField>
    <pivotField axis="axisPage" multipleItemSelectionAllowed="1" showAll="0">
      <items count="16">
        <item h="1" x="0"/>
        <item h="1" x="1"/>
        <item h="1" x="2"/>
        <item h="1" x="3"/>
        <item h="1" x="4"/>
        <item h="1" x="5"/>
        <item h="1" x="6"/>
        <item h="1" x="7"/>
        <item h="1" x="8"/>
        <item h="1" x="9"/>
        <item h="1" x="10"/>
        <item h="1" x="11"/>
        <item x="12"/>
        <item h="1" x="13"/>
        <item h="1" x="14"/>
        <item t="default"/>
      </items>
    </pivotField>
    <pivotField dataField="1" showAll="0"/>
  </pivotFields>
  <rowFields count="1">
    <field x="1"/>
  </rowFields>
  <rowItems count="1">
    <i>
      <x v="32"/>
    </i>
  </rowItems>
  <colFields count="1">
    <field x="0"/>
  </colFields>
  <colItems count="3">
    <i>
      <x/>
    </i>
    <i>
      <x v="1"/>
    </i>
    <i>
      <x v="3"/>
    </i>
  </colItems>
  <pageFields count="1">
    <pageField fld="2" hier="-1"/>
  </pageFields>
  <dataFields count="1">
    <dataField name="Sum of Value" fld="3"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EC1E8A-31D6-4D6D-BB0E-40B0186A530B}" name="PivotTable2" cacheId="6"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4:C155" firstHeaderRow="1" firstDataRow="1" firstDataCol="2" rowPageCount="1" colPageCount="1"/>
  <pivotFields count="4">
    <pivotField axis="axisRow" compact="0" outline="0" showAll="0" defaultSubtotal="0">
      <items count="30">
        <item x="0"/>
        <item x="1"/>
        <item x="2"/>
        <item x="3"/>
        <item x="4"/>
        <item x="5"/>
        <item x="6"/>
        <item x="7"/>
        <item x="8"/>
        <item x="9"/>
        <item x="11"/>
        <item x="12"/>
        <item x="13"/>
        <item x="14"/>
        <item x="15"/>
        <item x="16"/>
        <item x="17"/>
        <item x="18"/>
        <item x="19"/>
        <item h="1" x="20"/>
        <item x="21"/>
        <item x="22"/>
        <item x="23"/>
        <item x="24"/>
        <item x="25"/>
        <item x="26"/>
        <item x="27"/>
        <item x="28"/>
        <item x="29"/>
        <item h="1" x="10"/>
      </items>
      <extLst>
        <ext xmlns:x14="http://schemas.microsoft.com/office/spreadsheetml/2009/9/main" uri="{2946ED86-A175-432a-8AC1-64E0C546D7DE}">
          <x14:pivotField fillDownLabels="1"/>
        </ext>
      </extLst>
    </pivotField>
    <pivotField axis="axisRow" compact="0" outline="0" multipleItemSelectionAllowed="1" showAll="0" defaultSubtotal="0">
      <items count="21">
        <item h="1" x="5"/>
        <item h="1" x="6"/>
        <item h="1" x="7"/>
        <item h="1" x="8"/>
        <item h="1" x="9"/>
        <item h="1" x="10"/>
        <item x="11"/>
        <item x="12"/>
        <item x="13"/>
        <item x="14"/>
        <item x="15"/>
        <item x="16"/>
        <item x="17"/>
        <item x="18"/>
        <item h="1" x="0"/>
        <item h="1" x="1"/>
        <item h="1" x="2"/>
        <item h="1" x="3"/>
        <item h="1" x="4"/>
        <item x="19"/>
        <item h="1" x="20"/>
      </items>
      <extLst>
        <ext xmlns:x14="http://schemas.microsoft.com/office/spreadsheetml/2009/9/main" uri="{2946ED86-A175-432a-8AC1-64E0C546D7DE}">
          <x14:pivotField fillDownLabels="1"/>
        </ext>
      </extLst>
    </pivotField>
    <pivotField axis="axisPage" compact="0" outline="0" showAll="0" defaultSubtotal="0">
      <items count="4">
        <item h="1" x="3"/>
        <item h="1" x="0"/>
        <item h="1" x="1"/>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0"/>
  </rowFields>
  <rowItems count="151">
    <i>
      <x v="6"/>
      <x/>
    </i>
    <i r="1">
      <x v="2"/>
    </i>
    <i r="1">
      <x v="3"/>
    </i>
    <i r="1">
      <x v="6"/>
    </i>
    <i r="1">
      <x v="7"/>
    </i>
    <i r="1">
      <x v="8"/>
    </i>
    <i r="1">
      <x v="12"/>
    </i>
    <i r="1">
      <x v="13"/>
    </i>
    <i r="1">
      <x v="14"/>
    </i>
    <i r="1">
      <x v="15"/>
    </i>
    <i r="1">
      <x v="16"/>
    </i>
    <i r="1">
      <x v="18"/>
    </i>
    <i r="1">
      <x v="21"/>
    </i>
    <i r="1">
      <x v="24"/>
    </i>
    <i r="1">
      <x v="27"/>
    </i>
    <i r="1">
      <x v="28"/>
    </i>
    <i>
      <x v="7"/>
      <x v="1"/>
    </i>
    <i r="1">
      <x v="2"/>
    </i>
    <i r="1">
      <x v="3"/>
    </i>
    <i r="1">
      <x v="6"/>
    </i>
    <i r="1">
      <x v="7"/>
    </i>
    <i r="1">
      <x v="8"/>
    </i>
    <i r="1">
      <x v="12"/>
    </i>
    <i r="1">
      <x v="13"/>
    </i>
    <i r="1">
      <x v="14"/>
    </i>
    <i r="1">
      <x v="15"/>
    </i>
    <i r="1">
      <x v="16"/>
    </i>
    <i r="1">
      <x v="18"/>
    </i>
    <i r="1">
      <x v="24"/>
    </i>
    <i r="1">
      <x v="25"/>
    </i>
    <i r="1">
      <x v="27"/>
    </i>
    <i r="1">
      <x v="28"/>
    </i>
    <i>
      <x v="8"/>
      <x/>
    </i>
    <i r="1">
      <x v="1"/>
    </i>
    <i r="1">
      <x v="2"/>
    </i>
    <i r="1">
      <x v="3"/>
    </i>
    <i r="1">
      <x v="6"/>
    </i>
    <i r="1">
      <x v="7"/>
    </i>
    <i r="1">
      <x v="8"/>
    </i>
    <i r="1">
      <x v="11"/>
    </i>
    <i r="1">
      <x v="12"/>
    </i>
    <i r="1">
      <x v="13"/>
    </i>
    <i r="1">
      <x v="14"/>
    </i>
    <i r="1">
      <x v="15"/>
    </i>
    <i r="1">
      <x v="16"/>
    </i>
    <i r="1">
      <x v="18"/>
    </i>
    <i r="1">
      <x v="25"/>
    </i>
    <i r="1">
      <x v="27"/>
    </i>
    <i r="1">
      <x v="28"/>
    </i>
    <i>
      <x v="9"/>
      <x/>
    </i>
    <i r="1">
      <x v="2"/>
    </i>
    <i r="1">
      <x v="3"/>
    </i>
    <i r="1">
      <x v="6"/>
    </i>
    <i r="1">
      <x v="7"/>
    </i>
    <i r="1">
      <x v="8"/>
    </i>
    <i r="1">
      <x v="11"/>
    </i>
    <i r="1">
      <x v="12"/>
    </i>
    <i r="1">
      <x v="13"/>
    </i>
    <i r="1">
      <x v="14"/>
    </i>
    <i r="1">
      <x v="15"/>
    </i>
    <i r="1">
      <x v="18"/>
    </i>
    <i r="1">
      <x v="20"/>
    </i>
    <i r="1">
      <x v="24"/>
    </i>
    <i r="1">
      <x v="25"/>
    </i>
    <i r="1">
      <x v="27"/>
    </i>
    <i r="1">
      <x v="28"/>
    </i>
    <i>
      <x v="10"/>
      <x/>
    </i>
    <i r="1">
      <x v="2"/>
    </i>
    <i r="1">
      <x v="3"/>
    </i>
    <i r="1">
      <x v="6"/>
    </i>
    <i r="1">
      <x v="8"/>
    </i>
    <i r="1">
      <x v="11"/>
    </i>
    <i r="1">
      <x v="12"/>
    </i>
    <i r="1">
      <x v="13"/>
    </i>
    <i r="1">
      <x v="14"/>
    </i>
    <i r="1">
      <x v="15"/>
    </i>
    <i r="1">
      <x v="18"/>
    </i>
    <i r="1">
      <x v="24"/>
    </i>
    <i r="1">
      <x v="25"/>
    </i>
    <i r="1">
      <x v="27"/>
    </i>
    <i r="1">
      <x v="28"/>
    </i>
    <i>
      <x v="11"/>
      <x/>
    </i>
    <i r="1">
      <x v="2"/>
    </i>
    <i r="1">
      <x v="3"/>
    </i>
    <i r="1">
      <x v="6"/>
    </i>
    <i r="1">
      <x v="8"/>
    </i>
    <i r="1">
      <x v="11"/>
    </i>
    <i r="1">
      <x v="12"/>
    </i>
    <i r="1">
      <x v="13"/>
    </i>
    <i r="1">
      <x v="14"/>
    </i>
    <i r="1">
      <x v="18"/>
    </i>
    <i r="1">
      <x v="21"/>
    </i>
    <i r="1">
      <x v="24"/>
    </i>
    <i r="1">
      <x v="25"/>
    </i>
    <i r="1">
      <x v="26"/>
    </i>
    <i r="1">
      <x v="27"/>
    </i>
    <i r="1">
      <x v="28"/>
    </i>
    <i>
      <x v="12"/>
      <x/>
    </i>
    <i r="1">
      <x v="1"/>
    </i>
    <i r="1">
      <x v="2"/>
    </i>
    <i r="1">
      <x v="3"/>
    </i>
    <i r="1">
      <x v="6"/>
    </i>
    <i r="1">
      <x v="8"/>
    </i>
    <i r="1">
      <x v="11"/>
    </i>
    <i r="1">
      <x v="12"/>
    </i>
    <i r="1">
      <x v="13"/>
    </i>
    <i r="1">
      <x v="14"/>
    </i>
    <i r="1">
      <x v="16"/>
    </i>
    <i r="1">
      <x v="18"/>
    </i>
    <i r="1">
      <x v="20"/>
    </i>
    <i r="1">
      <x v="24"/>
    </i>
    <i r="1">
      <x v="25"/>
    </i>
    <i r="1">
      <x v="26"/>
    </i>
    <i r="1">
      <x v="27"/>
    </i>
    <i r="1">
      <x v="28"/>
    </i>
    <i>
      <x v="13"/>
      <x/>
    </i>
    <i r="1">
      <x v="1"/>
    </i>
    <i r="1">
      <x v="2"/>
    </i>
    <i r="1">
      <x v="3"/>
    </i>
    <i r="1">
      <x v="6"/>
    </i>
    <i r="1">
      <x v="7"/>
    </i>
    <i r="1">
      <x v="8"/>
    </i>
    <i r="1">
      <x v="11"/>
    </i>
    <i r="1">
      <x v="12"/>
    </i>
    <i r="1">
      <x v="13"/>
    </i>
    <i r="1">
      <x v="14"/>
    </i>
    <i r="1">
      <x v="15"/>
    </i>
    <i r="1">
      <x v="18"/>
    </i>
    <i r="1">
      <x v="20"/>
    </i>
    <i r="1">
      <x v="24"/>
    </i>
    <i r="1">
      <x v="25"/>
    </i>
    <i r="1">
      <x v="26"/>
    </i>
    <i r="1">
      <x v="27"/>
    </i>
    <i r="1">
      <x v="28"/>
    </i>
    <i>
      <x v="19"/>
      <x/>
    </i>
    <i r="1">
      <x v="1"/>
    </i>
    <i r="1">
      <x v="2"/>
    </i>
    <i r="1">
      <x v="6"/>
    </i>
    <i r="1">
      <x v="8"/>
    </i>
    <i r="1">
      <x v="11"/>
    </i>
    <i r="1">
      <x v="12"/>
    </i>
    <i r="1">
      <x v="13"/>
    </i>
    <i r="1">
      <x v="14"/>
    </i>
    <i r="1">
      <x v="16"/>
    </i>
    <i r="1">
      <x v="18"/>
    </i>
    <i r="1">
      <x v="20"/>
    </i>
    <i r="1">
      <x v="25"/>
    </i>
    <i r="1">
      <x v="26"/>
    </i>
    <i r="1">
      <x v="27"/>
    </i>
    <i r="1">
      <x v="28"/>
    </i>
    <i t="grand">
      <x/>
    </i>
  </rowItems>
  <colItems count="1">
    <i/>
  </colItems>
  <pageFields count="1">
    <pageField fld="2" item="3" hier="-1"/>
  </pageFields>
  <dataFields count="1">
    <dataField name="Sum of Valu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E8D22F-980B-4B29-B31A-6512B1AB3711}" name="PivotTable1" cacheId="6"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2">
  <location ref="A3:E16" firstHeaderRow="1" firstDataRow="2" firstDataCol="1" rowPageCount="1" colPageCount="1"/>
  <pivotFields count="4">
    <pivotField axis="axisPage" showAll="0">
      <items count="31">
        <item x="0"/>
        <item x="1"/>
        <item x="2"/>
        <item x="3"/>
        <item x="4"/>
        <item x="5"/>
        <item x="6"/>
        <item x="7"/>
        <item x="8"/>
        <item x="9"/>
        <item x="11"/>
        <item x="12"/>
        <item x="13"/>
        <item x="14"/>
        <item x="15"/>
        <item x="16"/>
        <item x="17"/>
        <item x="18"/>
        <item x="19"/>
        <item x="20"/>
        <item x="21"/>
        <item x="22"/>
        <item x="23"/>
        <item x="24"/>
        <item x="25"/>
        <item x="26"/>
        <item x="27"/>
        <item x="28"/>
        <item x="29"/>
        <item x="10"/>
        <item t="default"/>
      </items>
    </pivotField>
    <pivotField axis="axisRow" showAll="0" sortType="ascending">
      <items count="22">
        <item h="1" x="0"/>
        <item h="1" x="1"/>
        <item h="1" x="2"/>
        <item h="1" x="3"/>
        <item h="1" x="4"/>
        <item h="1" x="5"/>
        <item h="1" x="6"/>
        <item h="1" x="7"/>
        <item x="8"/>
        <item x="9"/>
        <item x="10"/>
        <item x="11"/>
        <item x="12"/>
        <item x="13"/>
        <item x="14"/>
        <item x="15"/>
        <item x="16"/>
        <item x="17"/>
        <item x="18"/>
        <item x="19"/>
        <item h="1" x="20"/>
        <item t="default"/>
      </items>
    </pivotField>
    <pivotField axis="axisCol" showAll="0">
      <items count="5">
        <item x="3"/>
        <item x="0"/>
        <item x="2"/>
        <item x="1"/>
        <item t="default"/>
      </items>
    </pivotField>
    <pivotField dataField="1" showAll="0"/>
  </pivotFields>
  <rowFields count="1">
    <field x="1"/>
  </rowFields>
  <rowItems count="12">
    <i>
      <x v="8"/>
    </i>
    <i>
      <x v="9"/>
    </i>
    <i>
      <x v="10"/>
    </i>
    <i>
      <x v="11"/>
    </i>
    <i>
      <x v="12"/>
    </i>
    <i>
      <x v="13"/>
    </i>
    <i>
      <x v="14"/>
    </i>
    <i>
      <x v="15"/>
    </i>
    <i>
      <x v="16"/>
    </i>
    <i>
      <x v="17"/>
    </i>
    <i>
      <x v="18"/>
    </i>
    <i>
      <x v="19"/>
    </i>
  </rowItems>
  <colFields count="1">
    <field x="2"/>
  </colFields>
  <colItems count="4">
    <i>
      <x/>
    </i>
    <i>
      <x v="1"/>
    </i>
    <i>
      <x v="2"/>
    </i>
    <i>
      <x v="3"/>
    </i>
  </colItems>
  <pageFields count="1">
    <pageField fld="0" item="19" hier="-1"/>
  </pageFields>
  <dataFields count="1">
    <dataField name="Sum of Value" fld="3" baseField="1" baseItem="0"/>
  </dataFields>
  <chartFormats count="9">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2" count="1" selected="0">
            <x v="1"/>
          </reference>
        </references>
      </pivotArea>
    </chartFormat>
    <chartFormat chart="0" format="7" series="1">
      <pivotArea type="data" outline="0" fieldPosition="0">
        <references count="2">
          <reference field="4294967294" count="1" selected="0">
            <x v="0"/>
          </reference>
          <reference field="2" count="1" selected="0">
            <x v="3"/>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0"/>
          </reference>
        </references>
      </pivotArea>
    </chartFormat>
    <chartFormat chart="1" format="10" series="1">
      <pivotArea type="data" outline="0" fieldPosition="0">
        <references count="2">
          <reference field="4294967294" count="1" selected="0">
            <x v="0"/>
          </reference>
          <reference field="2" count="1" selected="0">
            <x v="0"/>
          </reference>
        </references>
      </pivotArea>
    </chartFormat>
    <chartFormat chart="1" format="11" series="1">
      <pivotArea type="data" outline="0" fieldPosition="0">
        <references count="2">
          <reference field="4294967294" count="1" selected="0">
            <x v="0"/>
          </reference>
          <reference field="2" count="1" selected="0">
            <x v="1"/>
          </reference>
        </references>
      </pivotArea>
    </chartFormat>
    <chartFormat chart="1" format="12" series="1">
      <pivotArea type="data" outline="0" fieldPosition="0">
        <references count="2">
          <reference field="4294967294" count="1" selected="0">
            <x v="0"/>
          </reference>
          <reference field="2" count="1" selected="0">
            <x v="2"/>
          </reference>
        </references>
      </pivotArea>
    </chartFormat>
    <chartFormat chart="1" format="1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D41B4E-EC7A-4C44-8A1C-272F8999FEA8}" name="PivotTable5"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4:B6" firstHeaderRow="1" firstDataRow="1" firstDataCol="1" rowPageCount="2" colPageCount="1"/>
  <pivotFields count="4">
    <pivotField axis="axisPage" compact="0" outline="0" showAll="0">
      <items count="6">
        <item h="1" x="1"/>
        <item h="1" x="0"/>
        <item h="1" x="2"/>
        <item h="1" x="4"/>
        <item x="3"/>
        <item t="default"/>
      </items>
    </pivotField>
    <pivotField axis="axisRow" compact="0" outline="0" showAll="0">
      <items count="142">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9"/>
        <item h="1" x="28"/>
        <item h="1" x="30"/>
        <item h="1" x="31"/>
        <item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m="1" x="137"/>
        <item h="1" x="124"/>
        <item h="1" x="122"/>
        <item h="1" x="123"/>
        <item h="1" x="125"/>
        <item h="1" x="126"/>
        <item h="1" x="127"/>
        <item h="1" x="128"/>
        <item h="1" x="129"/>
        <item h="1" x="133"/>
        <item m="1" x="138"/>
        <item m="1" x="139"/>
        <item m="1" x="140"/>
        <item h="1" x="134"/>
        <item h="1" x="135"/>
        <item h="1" x="136"/>
        <item h="1" x="130"/>
        <item h="1" x="131"/>
        <item h="1" x="132"/>
        <item t="default"/>
      </items>
    </pivotField>
    <pivotField axis="axisPage" compact="0" outline="0" showAll="0">
      <items count="16">
        <item h="1" x="0"/>
        <item h="1" x="1"/>
        <item h="1" x="2"/>
        <item h="1" x="3"/>
        <item h="1" x="4"/>
        <item h="1" x="5"/>
        <item h="1" x="6"/>
        <item h="1" x="7"/>
        <item h="1" x="8"/>
        <item h="1" x="9"/>
        <item h="1" x="10"/>
        <item h="1" x="11"/>
        <item h="1" x="12"/>
        <item x="13"/>
        <item x="14"/>
        <item t="default"/>
      </items>
    </pivotField>
    <pivotField dataField="1" compact="0" outline="0" showAll="0"/>
  </pivotFields>
  <rowFields count="1">
    <field x="1"/>
  </rowFields>
  <rowItems count="2">
    <i>
      <x v="32"/>
    </i>
    <i t="grand">
      <x/>
    </i>
  </rowItems>
  <colItems count="1">
    <i/>
  </colItems>
  <pageFields count="2">
    <pageField fld="0" item="4" hier="-1"/>
    <pageField fld="2" item="14" hier="-1"/>
  </pageFields>
  <dataFields count="1">
    <dataField name="Sum of Valu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F46DB8B1-06A1-47EF-A048-0C26DF6B683A}" autoFormatId="16" applyNumberFormats="0" applyBorderFormats="0" applyFontFormats="0" applyPatternFormats="0" applyAlignmentFormats="0" applyWidthHeightFormats="0">
  <queryTableRefresh nextId="36">
    <queryTableFields count="4">
      <queryTableField id="34" name="Donor" tableColumnId="1"/>
      <queryTableField id="31" name="Recipient" tableColumnId="30"/>
      <queryTableField id="17" name="YEAR" tableColumnId="17"/>
      <queryTableField id="32" name="Value" tableColumnId="3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C7A52079-DCA1-460A-A7ED-1F3A674C4AD7}" autoFormatId="16" applyNumberFormats="0" applyBorderFormats="0" applyFontFormats="0" applyPatternFormats="0" applyAlignmentFormats="0" applyWidthHeightFormats="0">
  <queryTableRefresh nextId="8">
    <queryTableFields count="4">
      <queryTableField id="4" name="Donor" tableColumnId="4"/>
      <queryTableField id="2" name="Year" tableColumnId="2"/>
      <queryTableField id="6" name="Attribute" tableColumnId="1"/>
      <queryTableField id="3" name="Valu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ACC1C00-266D-46F1-9562-00969F798F28}" autoFormatId="16" applyNumberFormats="0" applyBorderFormats="0" applyFontFormats="0" applyPatternFormats="0" applyAlignmentFormats="0" applyWidthHeightFormats="0">
  <queryTableRefresh nextId="4" unboundColumnsRight="1">
    <queryTableFields count="3">
      <queryTableField id="1" name="Donor" tableColumnId="1"/>
      <queryTableField id="2" name="Pledge (USD)" tableColumnId="2"/>
      <queryTableField id="3" dataBound="0"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5" xr16:uid="{631D2D58-BF4C-1D4D-90C6-566028AC76D7}" autoFormatId="16" applyNumberFormats="0" applyBorderFormats="0" applyFontFormats="0" applyPatternFormats="0" applyAlignmentFormats="0" applyWidthHeightFormats="0">
  <queryTableRefresh nextId="5" unboundColumnsRight="1">
    <queryTableFields count="4">
      <queryTableField id="1" name="Donor" tableColumnId="1"/>
      <queryTableField id="2" name="Pledges (USD)" tableColumnId="2"/>
      <queryTableField id="3" name="Contributions (USD)" tableColumnId="3"/>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4" xr16:uid="{BCC6AC7E-FF63-E646-ADD6-298FE3AA0759}" autoFormatId="16" applyNumberFormats="0" applyBorderFormats="0" applyFontFormats="0" applyPatternFormats="0" applyAlignmentFormats="0" applyWidthHeightFormats="0">
  <queryTableRefresh nextId="5" unboundColumnsRight="1">
    <queryTableFields count="4">
      <queryTableField id="1" name="Donor" tableColumnId="1"/>
      <queryTableField id="2" name="Pledges (USD)" tableColumnId="2"/>
      <queryTableField id="3" name="Contributions (USD)" tableColumnId="3"/>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3" xr16:uid="{8F534707-FAEC-1746-A4A5-E7DDBDCEEC6A}" autoFormatId="16" applyNumberFormats="0" applyBorderFormats="0" applyFontFormats="0" applyPatternFormats="0" applyAlignmentFormats="0" applyWidthHeightFormats="0">
  <queryTableRefresh nextId="5" unboundColumnsRight="1">
    <queryTableFields count="4">
      <queryTableField id="1" name="Donor" tableColumnId="1"/>
      <queryTableField id="2" name="Pledges (USD)" tableColumnId="2"/>
      <queryTableField id="3" name="Contributions (USD)" tableColumnId="3"/>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377033EF-8E1A-4040-B3C2-BBF37118F1E5}" autoFormatId="16" applyNumberFormats="0" applyBorderFormats="0" applyFontFormats="0" applyPatternFormats="0" applyAlignmentFormats="0" applyWidthHeightFormats="0">
  <queryTableRefresh nextId="5" unboundColumnsRight="1">
    <queryTableFields count="4">
      <queryTableField id="1" name="Donor" tableColumnId="1"/>
      <queryTableField id="2" name="Pledges (USD)" tableColumnId="2"/>
      <queryTableField id="3" name="Contributions (USD)"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F60E11-CD1E-4C49-A6DC-3D974BD854B7}" name="TB_ODA_country_level" displayName="TB_ODA_country_level" ref="A1:D4964" tableType="queryTable" totalsRowShown="0">
  <autoFilter ref="A1:D4964" xr:uid="{27F60E11-CD1E-4C49-A6DC-3D974BD854B7}">
    <filterColumn colId="0" hiddenButton="1"/>
    <filterColumn colId="1">
      <filters>
        <filter val="Developing Countries, Total"/>
      </filters>
    </filterColumn>
    <filterColumn colId="2">
      <filters>
        <filter val="2013"/>
        <filter val="2014"/>
        <filter val="2015"/>
        <filter val="2016"/>
        <filter val="2017"/>
        <filter val="2018"/>
        <filter val="2019"/>
        <filter val="2020"/>
        <filter val="2021"/>
      </filters>
    </filterColumn>
  </autoFilter>
  <tableColumns count="4">
    <tableColumn id="1" xr3:uid="{F77BD116-41E0-408D-B932-F9665D82ADE5}" uniqueName="1" name="Donor" queryTableFieldId="34" dataDxfId="14"/>
    <tableColumn id="30" xr3:uid="{536E5607-2646-4617-9A91-2F36E5BB10E6}" uniqueName="30" name="Recipient" queryTableFieldId="31" dataDxfId="13"/>
    <tableColumn id="17" xr3:uid="{95A9FADF-14ED-4049-8F38-F3D44A4AF5D9}" uniqueName="17" name="Year" queryTableFieldId="17"/>
    <tableColumn id="31" xr3:uid="{1B368BBB-A968-4BBE-8F23-D8B3CFF74CBB}" uniqueName="31" name="Value" queryTableFieldId="32"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07543AB-2631-419C-A06D-84FDFF1A245A}" name="Priority_programs" displayName="Priority_programs" ref="A1:D1553" tableType="queryTable" totalsRowShown="0">
  <autoFilter ref="A1:D1553" xr:uid="{957989AD-A161-450F-B237-F7563D5F6DE6}">
    <filterColumn colId="0">
      <filters>
        <filter val="United States"/>
      </filters>
    </filterColumn>
    <filterColumn colId="1">
      <filters>
        <filter val="2013"/>
        <filter val="2014"/>
        <filter val="2015"/>
        <filter val="2016"/>
        <filter val="2017"/>
        <filter val="2018"/>
        <filter val="2019"/>
        <filter val="2020"/>
        <filter val="2021"/>
      </filters>
    </filterColumn>
    <filterColumn colId="2">
      <filters>
        <filter val="Tuberculosis control"/>
      </filters>
    </filterColumn>
  </autoFilter>
  <tableColumns count="4">
    <tableColumn id="4" xr3:uid="{9092549A-A43A-458E-BFE3-0CBF6F896398}" uniqueName="4" name="Donor" queryTableFieldId="4" dataDxfId="11"/>
    <tableColumn id="2" xr3:uid="{53AF5367-443A-4A28-861D-3C64E25E5716}" uniqueName="2" name="Year" queryTableFieldId="2"/>
    <tableColumn id="1" xr3:uid="{AB51E61F-538B-43FE-8C2E-8930F1ED341D}" uniqueName="1" name="Attribute" queryTableFieldId="6" dataDxfId="10"/>
    <tableColumn id="3" xr3:uid="{64E5A3A4-4A49-4EDA-8B8C-1CF08E0712FA}" uniqueName="3" name="Value"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9013A1-B9C4-4C0B-8393-49CADF09EF77}" name="Pledge_treemap" displayName="Pledge_treemap" ref="A1:C81" tableType="queryTable" totalsRowShown="0">
  <autoFilter ref="A1:C81" xr:uid="{597E4C1E-E05C-490D-BA80-53D2CD5DF1CB}"/>
  <tableColumns count="3">
    <tableColumn id="1" xr3:uid="{DD9D0F0B-BDC6-4A06-999F-58798B44566F}" uniqueName="1" name="Donor" queryTableFieldId="1" dataDxfId="9"/>
    <tableColumn id="2" xr3:uid="{8D3CFC81-5E01-4B2C-9D75-DE765F97073B}" uniqueName="2" name="Pledge (USD)" queryTableFieldId="2"/>
    <tableColumn id="3" xr3:uid="{9A5129CB-D2F6-464D-831F-419903F85E96}" uniqueName="3" name="%" queryTableFieldId="3" dataDxfId="8">
      <calculatedColumnFormula>Pledge_treemap[[#This Row],[Pledge (USD)]]/SUM(B:B)</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484F226-6F8B-1548-A9F1-8E754558C79C}" name="pledges_contributions_donor_2020_22_download_2023_10_26" displayName="pledges_contributions_donor_2020_22_download_2023_10_26" ref="A1:D81" tableType="queryTable" totalsRowShown="0">
  <autoFilter ref="A1:D81" xr:uid="{E484F226-6F8B-1548-A9F1-8E754558C79C}"/>
  <sortState xmlns:xlrd2="http://schemas.microsoft.com/office/spreadsheetml/2017/richdata2" ref="A2:D81">
    <sortCondition ref="A1:A81"/>
  </sortState>
  <tableColumns count="4">
    <tableColumn id="1" xr3:uid="{D772A9E5-206F-6D4C-9430-FB71D4C0F81A}" uniqueName="1" name="Donor" queryTableFieldId="1" dataDxfId="7"/>
    <tableColumn id="2" xr3:uid="{5F433A5E-A94F-E641-9B77-3D7F9113D0A5}" uniqueName="2" name="Pledges (USD)" queryTableFieldId="2"/>
    <tableColumn id="3" xr3:uid="{9E0B33E6-E254-7A4E-8B0B-5FF2C5B725A5}" uniqueName="3" name="Contributions (USD)" queryTableFieldId="3"/>
    <tableColumn id="4" xr3:uid="{C140E7C8-432C-D147-B377-C1B4F53F8250}" uniqueName="4" name="% contrib" queryTableFieldId="4" dataDxfId="6">
      <calculatedColumnFormula>pledges_contributions_donor_2020_22_download_2023_10_26[[#This Row],[Contributions (USD)]]/SUM(C:C)</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A7993C-C233-7845-A357-0608BE50A4BB}" name="pledges_contributions_donor_2017_19" displayName="pledges_contributions_donor_2017_19" ref="A1:D66" tableType="queryTable" totalsRowShown="0">
  <autoFilter ref="A1:D66" xr:uid="{2CA7993C-C233-7845-A357-0608BE50A4BB}"/>
  <tableColumns count="4">
    <tableColumn id="1" xr3:uid="{44B7187B-F098-644E-BE10-F7A62C46B9F3}" uniqueName="1" name="Donor" queryTableFieldId="1" dataDxfId="5"/>
    <tableColumn id="2" xr3:uid="{7CAF3665-8804-3F4E-AEBE-C923C408946C}" uniqueName="2" name="Pledges (USD)" queryTableFieldId="2"/>
    <tableColumn id="3" xr3:uid="{860A5F78-A66D-7843-8049-0C37A94BB6E7}" uniqueName="3" name="Contributions (USD)" queryTableFieldId="3"/>
    <tableColumn id="4" xr3:uid="{51A49675-EC89-CF44-87DE-795A353B0829}" uniqueName="4" name="% contrib" queryTableFieldId="4" dataDxfId="4">
      <calculatedColumnFormula>pledges_contributions_donor_2017_19[[#This Row],[Contributions (USD)]]/SUM(C:C)</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7CC8CA-A4E1-E744-8ABD-2B0C2573F97A}" name="pledges_contributions_donor_2014_16" displayName="pledges_contributions_donor_2014_16" ref="A1:D55" tableType="queryTable" totalsRowShown="0">
  <autoFilter ref="A1:D55" xr:uid="{CF7CC8CA-A4E1-E744-8ABD-2B0C2573F97A}"/>
  <sortState xmlns:xlrd2="http://schemas.microsoft.com/office/spreadsheetml/2017/richdata2" ref="A2:D55">
    <sortCondition ref="A1:A55"/>
  </sortState>
  <tableColumns count="4">
    <tableColumn id="1" xr3:uid="{D1797D7D-893B-CD44-9811-BD64CB0911D8}" uniqueName="1" name="Donor" queryTableFieldId="1" dataDxfId="3"/>
    <tableColumn id="2" xr3:uid="{C255B861-5A66-564C-891F-6C021E7FBC1A}" uniqueName="2" name="Pledges (USD)" queryTableFieldId="2"/>
    <tableColumn id="3" xr3:uid="{3EC602B1-4AD3-DD48-A3AD-E02286146969}" uniqueName="3" name="Contributions (USD)" queryTableFieldId="3"/>
    <tableColumn id="4" xr3:uid="{78ACE52E-070E-8746-8EB2-DD3DAB2B67DD}" uniqueName="4" name="% contrib" queryTableFieldId="4" dataDxfId="2" dataCellStyle="Per cent">
      <calculatedColumnFormula>pledges_contributions_donor_2014_16[[#This Row],[Contributions (USD)]]/SUM(C:C)</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91C974-C8A4-FE41-9BB9-021EDD635B5A}" name="pledges_contributions_donor_2011_2013" displayName="pledges_contributions_donor_2011_2013" ref="A1:D53" tableType="queryTable" totalsRowShown="0">
  <autoFilter ref="A1:D53" xr:uid="{7691C974-C8A4-FE41-9BB9-021EDD635B5A}"/>
  <sortState xmlns:xlrd2="http://schemas.microsoft.com/office/spreadsheetml/2017/richdata2" ref="A2:D53">
    <sortCondition ref="A1:A53"/>
  </sortState>
  <tableColumns count="4">
    <tableColumn id="1" xr3:uid="{58A717E5-FFC8-DA46-AA61-64118C4A5D48}" uniqueName="1" name="Donor" queryTableFieldId="1" dataDxfId="1"/>
    <tableColumn id="2" xr3:uid="{6E64273A-63D5-E94A-8532-588EEAA72EB1}" uniqueName="2" name="Pledges (USD)" queryTableFieldId="2"/>
    <tableColumn id="3" xr3:uid="{C52D23DD-9A51-6444-B77A-9B519D71858C}" uniqueName="3" name="Contributions (USD)" queryTableFieldId="3"/>
    <tableColumn id="4" xr3:uid="{12C4BDD7-54F3-9641-8AA2-30160888C071}" uniqueName="4" name="% contrib" queryTableFieldId="4" dataDxfId="0" dataCellStyle="Per cent">
      <calculatedColumnFormula>pledges_contributions_donor_2011_2013[[#This Row],[Contributions (USD)]]/SUM(C:C)</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theglobalfund.org/viz/pledges-contributions/table" TargetMode="External"/><Relationship Id="rId2" Type="http://schemas.openxmlformats.org/officeDocument/2006/relationships/hyperlink" Target="https://stats.oecd.org/Index.aspx?QueryId=112117" TargetMode="External"/><Relationship Id="rId1" Type="http://schemas.openxmlformats.org/officeDocument/2006/relationships/hyperlink" Target="https://stats.oecd.org/Index.aspx?QueryId=11208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72A3A-CF52-416F-B852-07A439D76E30}">
  <dimension ref="A1:B33"/>
  <sheetViews>
    <sheetView workbookViewId="0">
      <selection activeCell="A44" sqref="A44"/>
    </sheetView>
  </sheetViews>
  <sheetFormatPr baseColWidth="10" defaultColWidth="8.83203125" defaultRowHeight="15"/>
  <cols>
    <col min="1" max="1" width="117.83203125" customWidth="1"/>
  </cols>
  <sheetData>
    <row r="1" spans="1:1">
      <c r="A1" t="s">
        <v>0</v>
      </c>
    </row>
    <row r="3" spans="1:1">
      <c r="A3" t="s">
        <v>1</v>
      </c>
    </row>
    <row r="4" spans="1:1">
      <c r="A4" s="4" t="s">
        <v>2</v>
      </c>
    </row>
    <row r="5" spans="1:1">
      <c r="A5" t="s">
        <v>3</v>
      </c>
    </row>
    <row r="6" spans="1:1">
      <c r="A6" t="s">
        <v>4</v>
      </c>
    </row>
    <row r="16" spans="1:1" ht="21" customHeight="1"/>
    <row r="18" spans="1:2">
      <c r="A18" t="s">
        <v>5</v>
      </c>
    </row>
    <row r="19" spans="1:2" ht="48">
      <c r="A19" s="42" t="s">
        <v>6</v>
      </c>
    </row>
    <row r="20" spans="1:2" ht="32">
      <c r="A20" s="42" t="s">
        <v>7</v>
      </c>
    </row>
    <row r="21" spans="1:2">
      <c r="A21" t="s">
        <v>8</v>
      </c>
    </row>
    <row r="22" spans="1:2">
      <c r="A22" s="4" t="s">
        <v>9</v>
      </c>
    </row>
    <row r="23" spans="1:2">
      <c r="A23" t="s">
        <v>10</v>
      </c>
    </row>
    <row r="24" spans="1:2" ht="31.5" customHeight="1">
      <c r="A24" s="42" t="s">
        <v>11</v>
      </c>
    </row>
    <row r="25" spans="1:2">
      <c r="A25" s="4" t="s">
        <v>12</v>
      </c>
    </row>
    <row r="26" spans="1:2">
      <c r="A26" t="s">
        <v>13</v>
      </c>
    </row>
    <row r="27" spans="1:2">
      <c r="A27" t="s">
        <v>14</v>
      </c>
    </row>
    <row r="29" spans="1:2">
      <c r="A29" t="s">
        <v>15</v>
      </c>
      <c r="B29" s="4"/>
    </row>
    <row r="30" spans="1:2">
      <c r="B30" s="4"/>
    </row>
    <row r="31" spans="1:2">
      <c r="A31" t="s">
        <v>453</v>
      </c>
    </row>
    <row r="32" spans="1:2">
      <c r="A32" t="s">
        <v>452</v>
      </c>
    </row>
    <row r="33" spans="1:1">
      <c r="A33" t="s">
        <v>17</v>
      </c>
    </row>
  </sheetData>
  <hyperlinks>
    <hyperlink ref="A4" r:id="rId1" xr:uid="{C12040B0-954B-42B4-8AB5-C28C44F8A858}"/>
    <hyperlink ref="A22" r:id="rId2" xr:uid="{A6CA2829-C0D1-4CBF-8754-CFAC307B0C9D}"/>
    <hyperlink ref="A25" r:id="rId3" xr:uid="{28B23F89-0B6F-43FC-8D04-FFE6EFDD0C3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5F9A-1556-42F7-9DD0-9878193A8611}">
  <dimension ref="A1:D4964"/>
  <sheetViews>
    <sheetView workbookViewId="0">
      <selection activeCell="D1138" sqref="D1138"/>
    </sheetView>
  </sheetViews>
  <sheetFormatPr baseColWidth="10" defaultColWidth="8.83203125" defaultRowHeight="15"/>
  <cols>
    <col min="1" max="1" width="19.83203125" bestFit="1" customWidth="1"/>
    <col min="2" max="2" width="35.83203125" bestFit="1" customWidth="1"/>
    <col min="3" max="3" width="7.33203125" bestFit="1" customWidth="1"/>
    <col min="4" max="4" width="12.6640625" bestFit="1" customWidth="1"/>
    <col min="5" max="5" width="7.33203125" bestFit="1" customWidth="1"/>
    <col min="6" max="6" width="12" bestFit="1" customWidth="1"/>
    <col min="7" max="7" width="19.83203125" bestFit="1" customWidth="1"/>
    <col min="8" max="8" width="12.33203125" bestFit="1" customWidth="1"/>
    <col min="9" max="9" width="40.33203125" bestFit="1" customWidth="1"/>
    <col min="10" max="10" width="10" bestFit="1" customWidth="1"/>
    <col min="11" max="11" width="19.1640625" bestFit="1" customWidth="1"/>
    <col min="12" max="12" width="8.5" bestFit="1" customWidth="1"/>
    <col min="13" max="13" width="30.5" bestFit="1" customWidth="1"/>
    <col min="14" max="14" width="11.6640625" bestFit="1" customWidth="1"/>
    <col min="15" max="15" width="12.1640625" bestFit="1" customWidth="1"/>
    <col min="16" max="16" width="16.1640625" bestFit="1" customWidth="1"/>
    <col min="17" max="17" width="14.83203125" bestFit="1" customWidth="1"/>
    <col min="18" max="18" width="12.83203125" bestFit="1" customWidth="1"/>
    <col min="19" max="19" width="19.83203125" bestFit="1" customWidth="1"/>
    <col min="20" max="20" width="10.6640625" bestFit="1" customWidth="1"/>
    <col min="21" max="21" width="14.5" bestFit="1" customWidth="1"/>
    <col min="22" max="22" width="7.83203125" bestFit="1" customWidth="1"/>
    <col min="23" max="23" width="8.83203125" bestFit="1" customWidth="1"/>
    <col min="24" max="24" width="12.1640625" bestFit="1" customWidth="1"/>
    <col min="25" max="25" width="9" bestFit="1" customWidth="1"/>
    <col min="26" max="26" width="18.6640625" bestFit="1" customWidth="1"/>
    <col min="27" max="27" width="13.5" bestFit="1" customWidth="1"/>
    <col min="28" max="28" width="24.1640625" bestFit="1" customWidth="1"/>
    <col min="29" max="29" width="18.83203125" bestFit="1" customWidth="1"/>
    <col min="30" max="30" width="12" bestFit="1" customWidth="1"/>
    <col min="31" max="31" width="12.6640625" bestFit="1" customWidth="1"/>
    <col min="32" max="32" width="7.6640625" bestFit="1" customWidth="1"/>
  </cols>
  <sheetData>
    <row r="1" spans="1:4">
      <c r="A1" t="s">
        <v>18</v>
      </c>
      <c r="B1" t="s">
        <v>19</v>
      </c>
      <c r="C1" t="s">
        <v>20</v>
      </c>
      <c r="D1" t="s">
        <v>21</v>
      </c>
    </row>
    <row r="2" spans="1:4" hidden="1">
      <c r="A2" t="s">
        <v>22</v>
      </c>
      <c r="B2" t="s">
        <v>23</v>
      </c>
      <c r="C2">
        <v>2007</v>
      </c>
      <c r="D2">
        <v>4.4668289999999997</v>
      </c>
    </row>
    <row r="3" spans="1:4" hidden="1">
      <c r="A3" t="s">
        <v>24</v>
      </c>
      <c r="B3" t="s">
        <v>23</v>
      </c>
      <c r="C3">
        <v>2007</v>
      </c>
      <c r="D3">
        <v>0.63857900000000001</v>
      </c>
    </row>
    <row r="4" spans="1:4" hidden="1">
      <c r="A4" t="s">
        <v>25</v>
      </c>
      <c r="B4" t="s">
        <v>23</v>
      </c>
      <c r="C4">
        <v>2007</v>
      </c>
      <c r="D4">
        <v>3.8282499999999997</v>
      </c>
    </row>
    <row r="5" spans="1:4" hidden="1">
      <c r="A5" t="s">
        <v>22</v>
      </c>
      <c r="B5" t="s">
        <v>23</v>
      </c>
      <c r="C5">
        <v>2008</v>
      </c>
      <c r="D5">
        <v>5.9192980000000004</v>
      </c>
    </row>
    <row r="6" spans="1:4" hidden="1">
      <c r="A6" t="s">
        <v>24</v>
      </c>
      <c r="B6" t="s">
        <v>23</v>
      </c>
      <c r="C6">
        <v>2008</v>
      </c>
      <c r="D6">
        <v>0.82902399999999998</v>
      </c>
    </row>
    <row r="7" spans="1:4" hidden="1">
      <c r="A7" t="s">
        <v>25</v>
      </c>
      <c r="B7" t="s">
        <v>23</v>
      </c>
      <c r="C7">
        <v>2008</v>
      </c>
      <c r="D7">
        <v>5.0902740000000009</v>
      </c>
    </row>
    <row r="8" spans="1:4" hidden="1">
      <c r="A8" t="s">
        <v>22</v>
      </c>
      <c r="B8" t="s">
        <v>23</v>
      </c>
      <c r="C8">
        <v>2009</v>
      </c>
      <c r="D8">
        <v>13.988592000000001</v>
      </c>
    </row>
    <row r="9" spans="1:4" hidden="1">
      <c r="A9" t="s">
        <v>26</v>
      </c>
      <c r="B9" t="s">
        <v>23</v>
      </c>
      <c r="C9">
        <v>2009</v>
      </c>
      <c r="D9">
        <v>3.7028430000000001</v>
      </c>
    </row>
    <row r="10" spans="1:4" hidden="1">
      <c r="A10" t="s">
        <v>24</v>
      </c>
      <c r="B10" t="s">
        <v>23</v>
      </c>
      <c r="C10">
        <v>2009</v>
      </c>
      <c r="D10">
        <v>4.0439879999999997</v>
      </c>
    </row>
    <row r="11" spans="1:4" hidden="1">
      <c r="A11" t="s">
        <v>25</v>
      </c>
      <c r="B11" t="s">
        <v>23</v>
      </c>
      <c r="C11">
        <v>2009</v>
      </c>
      <c r="D11">
        <v>6.2417610000000003</v>
      </c>
    </row>
    <row r="12" spans="1:4" hidden="1">
      <c r="A12" t="s">
        <v>22</v>
      </c>
      <c r="B12" t="s">
        <v>23</v>
      </c>
      <c r="C12">
        <v>2010</v>
      </c>
      <c r="D12">
        <v>14.693897</v>
      </c>
    </row>
    <row r="13" spans="1:4" hidden="1">
      <c r="A13" t="s">
        <v>26</v>
      </c>
      <c r="B13" t="s">
        <v>23</v>
      </c>
      <c r="C13">
        <v>2010</v>
      </c>
      <c r="D13">
        <v>6.6634820000000001</v>
      </c>
    </row>
    <row r="14" spans="1:4" hidden="1">
      <c r="A14" t="s">
        <v>24</v>
      </c>
      <c r="B14" t="s">
        <v>23</v>
      </c>
      <c r="C14">
        <v>2010</v>
      </c>
      <c r="D14">
        <v>3.3711319999999998</v>
      </c>
    </row>
    <row r="15" spans="1:4" hidden="1">
      <c r="A15" t="s">
        <v>25</v>
      </c>
      <c r="B15" t="s">
        <v>23</v>
      </c>
      <c r="C15">
        <v>2010</v>
      </c>
      <c r="D15">
        <v>4.6592830000000003</v>
      </c>
    </row>
    <row r="16" spans="1:4" hidden="1">
      <c r="A16" t="s">
        <v>22</v>
      </c>
      <c r="B16" t="s">
        <v>23</v>
      </c>
      <c r="C16">
        <v>2011</v>
      </c>
      <c r="D16">
        <v>11.674010000000001</v>
      </c>
    </row>
    <row r="17" spans="1:4" hidden="1">
      <c r="A17" t="s">
        <v>26</v>
      </c>
      <c r="B17" t="s">
        <v>23</v>
      </c>
      <c r="C17">
        <v>2011</v>
      </c>
      <c r="D17">
        <v>5.7399139999999997</v>
      </c>
    </row>
    <row r="18" spans="1:4" hidden="1">
      <c r="A18" t="s">
        <v>25</v>
      </c>
      <c r="B18" t="s">
        <v>23</v>
      </c>
      <c r="C18">
        <v>2011</v>
      </c>
      <c r="D18">
        <v>5.9340960000000011</v>
      </c>
    </row>
    <row r="19" spans="1:4" hidden="1">
      <c r="A19" t="s">
        <v>22</v>
      </c>
      <c r="B19" t="s">
        <v>23</v>
      </c>
      <c r="C19">
        <v>2012</v>
      </c>
      <c r="D19">
        <v>8.5774720000000002</v>
      </c>
    </row>
    <row r="20" spans="1:4" hidden="1">
      <c r="A20" t="s">
        <v>26</v>
      </c>
      <c r="B20" t="s">
        <v>23</v>
      </c>
      <c r="C20">
        <v>2012</v>
      </c>
      <c r="D20">
        <v>0.72089599999999998</v>
      </c>
    </row>
    <row r="21" spans="1:4" hidden="1">
      <c r="A21" t="s">
        <v>24</v>
      </c>
      <c r="B21" t="s">
        <v>23</v>
      </c>
      <c r="C21">
        <v>2012</v>
      </c>
      <c r="D21">
        <v>4.573423</v>
      </c>
    </row>
    <row r="22" spans="1:4" hidden="1">
      <c r="A22" t="s">
        <v>25</v>
      </c>
      <c r="B22" t="s">
        <v>23</v>
      </c>
      <c r="C22">
        <v>2012</v>
      </c>
      <c r="D22">
        <v>3.2831530000000004</v>
      </c>
    </row>
    <row r="23" spans="1:4" hidden="1">
      <c r="A23" t="s">
        <v>22</v>
      </c>
      <c r="B23" t="s">
        <v>23</v>
      </c>
      <c r="C23">
        <v>2013</v>
      </c>
      <c r="D23">
        <v>18.120577000000001</v>
      </c>
    </row>
    <row r="24" spans="1:4" hidden="1">
      <c r="A24" t="s">
        <v>26</v>
      </c>
      <c r="B24" t="s">
        <v>23</v>
      </c>
      <c r="C24">
        <v>2013</v>
      </c>
      <c r="D24">
        <v>7.0065790000000003</v>
      </c>
    </row>
    <row r="25" spans="1:4" hidden="1">
      <c r="A25" t="s">
        <v>24</v>
      </c>
      <c r="B25" t="s">
        <v>23</v>
      </c>
      <c r="C25">
        <v>2013</v>
      </c>
      <c r="D25">
        <v>6.6447250000000002</v>
      </c>
    </row>
    <row r="26" spans="1:4" hidden="1">
      <c r="A26" t="s">
        <v>25</v>
      </c>
      <c r="B26" t="s">
        <v>23</v>
      </c>
      <c r="C26">
        <v>2013</v>
      </c>
      <c r="D26">
        <v>4.4692730000000012</v>
      </c>
    </row>
    <row r="27" spans="1:4" hidden="1">
      <c r="A27" t="s">
        <v>22</v>
      </c>
      <c r="B27" t="s">
        <v>23</v>
      </c>
      <c r="C27">
        <v>2014</v>
      </c>
      <c r="D27">
        <v>27.742554999999999</v>
      </c>
    </row>
    <row r="28" spans="1:4" hidden="1">
      <c r="A28" t="s">
        <v>26</v>
      </c>
      <c r="B28" t="s">
        <v>23</v>
      </c>
      <c r="C28">
        <v>2014</v>
      </c>
      <c r="D28">
        <v>13.298954</v>
      </c>
    </row>
    <row r="29" spans="1:4" hidden="1">
      <c r="A29" t="s">
        <v>24</v>
      </c>
      <c r="B29" t="s">
        <v>23</v>
      </c>
      <c r="C29">
        <v>2014</v>
      </c>
      <c r="D29">
        <v>3.0424069999999999</v>
      </c>
    </row>
    <row r="30" spans="1:4" hidden="1">
      <c r="A30" t="s">
        <v>25</v>
      </c>
      <c r="B30" t="s">
        <v>23</v>
      </c>
      <c r="C30">
        <v>2014</v>
      </c>
      <c r="D30">
        <v>11.401194</v>
      </c>
    </row>
    <row r="31" spans="1:4" hidden="1">
      <c r="A31" t="s">
        <v>22</v>
      </c>
      <c r="B31" t="s">
        <v>23</v>
      </c>
      <c r="C31">
        <v>2015</v>
      </c>
      <c r="D31">
        <v>19.667985000000002</v>
      </c>
    </row>
    <row r="32" spans="1:4" hidden="1">
      <c r="A32" t="s">
        <v>26</v>
      </c>
      <c r="B32" t="s">
        <v>23</v>
      </c>
      <c r="C32">
        <v>2015</v>
      </c>
      <c r="D32">
        <v>13.980333</v>
      </c>
    </row>
    <row r="33" spans="1:4" hidden="1">
      <c r="A33" t="s">
        <v>24</v>
      </c>
      <c r="B33" t="s">
        <v>23</v>
      </c>
      <c r="C33">
        <v>2015</v>
      </c>
      <c r="D33">
        <v>5.8099379999999998</v>
      </c>
    </row>
    <row r="34" spans="1:4" hidden="1">
      <c r="A34" t="s">
        <v>25</v>
      </c>
      <c r="B34" t="s">
        <v>23</v>
      </c>
      <c r="C34">
        <v>2015</v>
      </c>
      <c r="D34">
        <v>-0.12228599999999901</v>
      </c>
    </row>
    <row r="35" spans="1:4" hidden="1">
      <c r="A35" t="s">
        <v>22</v>
      </c>
      <c r="B35" t="s">
        <v>23</v>
      </c>
      <c r="C35">
        <v>2016</v>
      </c>
      <c r="D35">
        <v>3.3152279999999998</v>
      </c>
    </row>
    <row r="36" spans="1:4" hidden="1">
      <c r="A36" t="s">
        <v>26</v>
      </c>
      <c r="B36" t="s">
        <v>23</v>
      </c>
      <c r="C36">
        <v>2016</v>
      </c>
      <c r="D36">
        <v>1.2959320000000001</v>
      </c>
    </row>
    <row r="37" spans="1:4" hidden="1">
      <c r="A37" t="s">
        <v>24</v>
      </c>
      <c r="B37" t="s">
        <v>23</v>
      </c>
      <c r="C37">
        <v>2016</v>
      </c>
      <c r="D37">
        <v>1.6022350000000001</v>
      </c>
    </row>
    <row r="38" spans="1:4" hidden="1">
      <c r="A38" t="s">
        <v>25</v>
      </c>
      <c r="B38" t="s">
        <v>23</v>
      </c>
      <c r="C38">
        <v>2016</v>
      </c>
      <c r="D38">
        <v>0.4170609999999999</v>
      </c>
    </row>
    <row r="39" spans="1:4" hidden="1">
      <c r="A39" t="s">
        <v>22</v>
      </c>
      <c r="B39" t="s">
        <v>23</v>
      </c>
      <c r="C39">
        <v>2017</v>
      </c>
      <c r="D39">
        <v>27.931884</v>
      </c>
    </row>
    <row r="40" spans="1:4" hidden="1">
      <c r="A40" t="s">
        <v>26</v>
      </c>
      <c r="B40" t="s">
        <v>23</v>
      </c>
      <c r="C40">
        <v>2017</v>
      </c>
      <c r="D40">
        <v>10.982455</v>
      </c>
    </row>
    <row r="41" spans="1:4" hidden="1">
      <c r="A41" t="s">
        <v>24</v>
      </c>
      <c r="B41" t="s">
        <v>23</v>
      </c>
      <c r="C41">
        <v>2017</v>
      </c>
      <c r="D41">
        <v>7.2286700000000002</v>
      </c>
    </row>
    <row r="42" spans="1:4" hidden="1">
      <c r="A42" t="s">
        <v>25</v>
      </c>
      <c r="B42" t="s">
        <v>23</v>
      </c>
      <c r="C42">
        <v>2017</v>
      </c>
      <c r="D42">
        <v>9.720759000000001</v>
      </c>
    </row>
    <row r="43" spans="1:4" hidden="1">
      <c r="A43" t="s">
        <v>22</v>
      </c>
      <c r="B43" t="s">
        <v>23</v>
      </c>
      <c r="C43">
        <v>2018</v>
      </c>
      <c r="D43">
        <v>11.687614999999999</v>
      </c>
    </row>
    <row r="44" spans="1:4" hidden="1">
      <c r="A44" t="s">
        <v>26</v>
      </c>
      <c r="B44" t="s">
        <v>23</v>
      </c>
      <c r="C44">
        <v>2018</v>
      </c>
      <c r="D44">
        <v>3.7879740000000002</v>
      </c>
    </row>
    <row r="45" spans="1:4" hidden="1">
      <c r="A45" t="s">
        <v>24</v>
      </c>
      <c r="B45" t="s">
        <v>23</v>
      </c>
      <c r="C45">
        <v>2018</v>
      </c>
      <c r="D45">
        <v>7.3362179999999997</v>
      </c>
    </row>
    <row r="46" spans="1:4" hidden="1">
      <c r="A46" t="s">
        <v>25</v>
      </c>
      <c r="B46" t="s">
        <v>23</v>
      </c>
      <c r="C46">
        <v>2018</v>
      </c>
      <c r="D46">
        <v>0.56342299999999845</v>
      </c>
    </row>
    <row r="47" spans="1:4" hidden="1">
      <c r="A47" t="s">
        <v>22</v>
      </c>
      <c r="B47" t="s">
        <v>23</v>
      </c>
      <c r="C47">
        <v>2019</v>
      </c>
      <c r="D47">
        <v>12.960822</v>
      </c>
    </row>
    <row r="48" spans="1:4" hidden="1">
      <c r="A48" t="s">
        <v>26</v>
      </c>
      <c r="B48" t="s">
        <v>23</v>
      </c>
      <c r="C48">
        <v>2019</v>
      </c>
      <c r="D48">
        <v>3.3767860000000001</v>
      </c>
    </row>
    <row r="49" spans="1:4" hidden="1">
      <c r="A49" t="s">
        <v>24</v>
      </c>
      <c r="B49" t="s">
        <v>23</v>
      </c>
      <c r="C49">
        <v>2019</v>
      </c>
      <c r="D49">
        <v>8.7628799999999991</v>
      </c>
    </row>
    <row r="50" spans="1:4" hidden="1">
      <c r="A50" t="s">
        <v>25</v>
      </c>
      <c r="B50" t="s">
        <v>23</v>
      </c>
      <c r="C50">
        <v>2019</v>
      </c>
      <c r="D50">
        <v>0.821156000000002</v>
      </c>
    </row>
    <row r="51" spans="1:4" hidden="1">
      <c r="A51" t="s">
        <v>22</v>
      </c>
      <c r="B51" t="s">
        <v>23</v>
      </c>
      <c r="C51">
        <v>2020</v>
      </c>
      <c r="D51">
        <v>11.730383</v>
      </c>
    </row>
    <row r="52" spans="1:4" hidden="1">
      <c r="A52" t="s">
        <v>26</v>
      </c>
      <c r="B52" t="s">
        <v>23</v>
      </c>
      <c r="C52">
        <v>2020</v>
      </c>
      <c r="D52">
        <v>1.686123</v>
      </c>
    </row>
    <row r="53" spans="1:4" hidden="1">
      <c r="A53" t="s">
        <v>24</v>
      </c>
      <c r="B53" t="s">
        <v>23</v>
      </c>
      <c r="C53">
        <v>2020</v>
      </c>
      <c r="D53">
        <v>9.9965320000000002</v>
      </c>
    </row>
    <row r="54" spans="1:4" hidden="1">
      <c r="A54" t="s">
        <v>25</v>
      </c>
      <c r="B54" t="s">
        <v>23</v>
      </c>
      <c r="C54">
        <v>2020</v>
      </c>
      <c r="D54">
        <v>4.7727999999999327E-2</v>
      </c>
    </row>
    <row r="55" spans="1:4" hidden="1">
      <c r="A55" t="s">
        <v>22</v>
      </c>
      <c r="B55" t="s">
        <v>23</v>
      </c>
      <c r="C55">
        <v>2021</v>
      </c>
      <c r="D55">
        <v>26.042453999999999</v>
      </c>
    </row>
    <row r="56" spans="1:4" hidden="1">
      <c r="A56" t="s">
        <v>26</v>
      </c>
      <c r="B56" t="s">
        <v>23</v>
      </c>
      <c r="C56">
        <v>2021</v>
      </c>
      <c r="D56">
        <v>3.54447</v>
      </c>
    </row>
    <row r="57" spans="1:4" hidden="1">
      <c r="A57" t="s">
        <v>24</v>
      </c>
      <c r="B57" t="s">
        <v>23</v>
      </c>
      <c r="C57">
        <v>2021</v>
      </c>
      <c r="D57">
        <v>22.194541999999998</v>
      </c>
    </row>
    <row r="58" spans="1:4" hidden="1">
      <c r="A58" t="s">
        <v>25</v>
      </c>
      <c r="B58" t="s">
        <v>23</v>
      </c>
      <c r="C58">
        <v>2021</v>
      </c>
      <c r="D58">
        <v>0.30344200000000043</v>
      </c>
    </row>
    <row r="59" spans="1:4" hidden="1">
      <c r="A59" t="s">
        <v>22</v>
      </c>
      <c r="B59" t="s">
        <v>27</v>
      </c>
      <c r="C59">
        <v>2007</v>
      </c>
      <c r="D59">
        <v>0.51036499999999996</v>
      </c>
    </row>
    <row r="60" spans="1:4" hidden="1">
      <c r="A60" t="s">
        <v>24</v>
      </c>
      <c r="B60" t="s">
        <v>27</v>
      </c>
      <c r="C60">
        <v>2007</v>
      </c>
      <c r="D60">
        <v>0.51036499999999996</v>
      </c>
    </row>
    <row r="61" spans="1:4" hidden="1">
      <c r="A61" t="s">
        <v>25</v>
      </c>
      <c r="B61" t="s">
        <v>27</v>
      </c>
      <c r="C61">
        <v>2007</v>
      </c>
      <c r="D61">
        <v>0</v>
      </c>
    </row>
    <row r="62" spans="1:4" hidden="1">
      <c r="A62" t="s">
        <v>22</v>
      </c>
      <c r="B62" t="s">
        <v>27</v>
      </c>
      <c r="C62">
        <v>2008</v>
      </c>
      <c r="D62">
        <v>0.448743</v>
      </c>
    </row>
    <row r="63" spans="1:4" hidden="1">
      <c r="A63" t="s">
        <v>26</v>
      </c>
      <c r="B63" t="s">
        <v>27</v>
      </c>
      <c r="C63">
        <v>2008</v>
      </c>
      <c r="D63">
        <v>0.12592300000000001</v>
      </c>
    </row>
    <row r="64" spans="1:4" hidden="1">
      <c r="A64" t="s">
        <v>24</v>
      </c>
      <c r="B64" t="s">
        <v>27</v>
      </c>
      <c r="C64">
        <v>2008</v>
      </c>
      <c r="D64">
        <v>0.32282</v>
      </c>
    </row>
    <row r="65" spans="1:4" hidden="1">
      <c r="A65" t="s">
        <v>25</v>
      </c>
      <c r="B65" t="s">
        <v>27</v>
      </c>
      <c r="C65">
        <v>2008</v>
      </c>
      <c r="D65">
        <v>0</v>
      </c>
    </row>
    <row r="66" spans="1:4" hidden="1">
      <c r="A66" t="s">
        <v>22</v>
      </c>
      <c r="B66" t="s">
        <v>27</v>
      </c>
      <c r="C66">
        <v>2009</v>
      </c>
      <c r="D66">
        <v>0.36694500000000002</v>
      </c>
    </row>
    <row r="67" spans="1:4" hidden="1">
      <c r="A67" t="s">
        <v>24</v>
      </c>
      <c r="B67" t="s">
        <v>27</v>
      </c>
      <c r="C67">
        <v>2009</v>
      </c>
      <c r="D67">
        <v>0.36694500000000002</v>
      </c>
    </row>
    <row r="68" spans="1:4" hidden="1">
      <c r="A68" t="s">
        <v>25</v>
      </c>
      <c r="B68" t="s">
        <v>27</v>
      </c>
      <c r="C68">
        <v>2009</v>
      </c>
      <c r="D68">
        <v>0</v>
      </c>
    </row>
    <row r="69" spans="1:4" hidden="1">
      <c r="A69" t="s">
        <v>22</v>
      </c>
      <c r="B69" t="s">
        <v>27</v>
      </c>
      <c r="C69">
        <v>2011</v>
      </c>
      <c r="D69">
        <v>0.13329199999999999</v>
      </c>
    </row>
    <row r="70" spans="1:4" hidden="1">
      <c r="A70" t="s">
        <v>24</v>
      </c>
      <c r="B70" t="s">
        <v>27</v>
      </c>
      <c r="C70">
        <v>2011</v>
      </c>
      <c r="D70">
        <v>0.13329199999999999</v>
      </c>
    </row>
    <row r="71" spans="1:4" hidden="1">
      <c r="A71" t="s">
        <v>25</v>
      </c>
      <c r="B71" t="s">
        <v>27</v>
      </c>
      <c r="C71">
        <v>2011</v>
      </c>
      <c r="D71">
        <v>0</v>
      </c>
    </row>
    <row r="72" spans="1:4" hidden="1">
      <c r="A72" t="s">
        <v>22</v>
      </c>
      <c r="B72" t="s">
        <v>27</v>
      </c>
      <c r="C72">
        <v>2012</v>
      </c>
      <c r="D72">
        <v>1.5493E-2</v>
      </c>
    </row>
    <row r="73" spans="1:4" hidden="1">
      <c r="A73" t="s">
        <v>24</v>
      </c>
      <c r="B73" t="s">
        <v>27</v>
      </c>
      <c r="C73">
        <v>2012</v>
      </c>
      <c r="D73">
        <v>1.5493E-2</v>
      </c>
    </row>
    <row r="74" spans="1:4" hidden="1">
      <c r="A74" t="s">
        <v>25</v>
      </c>
      <c r="B74" t="s">
        <v>27</v>
      </c>
      <c r="C74">
        <v>2012</v>
      </c>
      <c r="D74">
        <v>0</v>
      </c>
    </row>
    <row r="75" spans="1:4" hidden="1">
      <c r="A75" t="s">
        <v>22</v>
      </c>
      <c r="B75" t="s">
        <v>27</v>
      </c>
      <c r="C75">
        <v>2016</v>
      </c>
      <c r="D75">
        <v>1.714E-3</v>
      </c>
    </row>
    <row r="76" spans="1:4" hidden="1">
      <c r="A76" t="s">
        <v>22</v>
      </c>
      <c r="B76" t="s">
        <v>27</v>
      </c>
      <c r="C76">
        <v>2017</v>
      </c>
      <c r="D76">
        <v>2.738E-3</v>
      </c>
    </row>
    <row r="77" spans="1:4" hidden="1">
      <c r="A77" t="s">
        <v>22</v>
      </c>
      <c r="B77" t="s">
        <v>27</v>
      </c>
      <c r="C77">
        <v>2018</v>
      </c>
      <c r="D77">
        <v>2.1489999999999999E-3</v>
      </c>
    </row>
    <row r="78" spans="1:4" hidden="1">
      <c r="A78" t="s">
        <v>22</v>
      </c>
      <c r="B78" t="s">
        <v>27</v>
      </c>
      <c r="C78">
        <v>2020</v>
      </c>
      <c r="D78">
        <v>7.4139999999999996E-3</v>
      </c>
    </row>
    <row r="79" spans="1:4" hidden="1">
      <c r="A79" t="s">
        <v>22</v>
      </c>
      <c r="B79" t="s">
        <v>27</v>
      </c>
      <c r="C79">
        <v>2021</v>
      </c>
      <c r="D79">
        <v>1.457E-2</v>
      </c>
    </row>
    <row r="80" spans="1:4" hidden="1">
      <c r="A80" t="s">
        <v>22</v>
      </c>
      <c r="B80" t="s">
        <v>28</v>
      </c>
      <c r="C80">
        <v>2015</v>
      </c>
      <c r="D80">
        <v>1.2421E-2</v>
      </c>
    </row>
    <row r="81" spans="1:4" hidden="1">
      <c r="A81" t="s">
        <v>22</v>
      </c>
      <c r="B81" t="s">
        <v>28</v>
      </c>
      <c r="C81">
        <v>2018</v>
      </c>
      <c r="D81">
        <v>6.0599999999999998E-4</v>
      </c>
    </row>
    <row r="82" spans="1:4" hidden="1">
      <c r="A82" t="s">
        <v>22</v>
      </c>
      <c r="B82" t="s">
        <v>28</v>
      </c>
      <c r="C82">
        <v>2019</v>
      </c>
      <c r="D82">
        <v>3.2600999999999998E-2</v>
      </c>
    </row>
    <row r="83" spans="1:4" hidden="1">
      <c r="A83" t="s">
        <v>22</v>
      </c>
      <c r="B83" t="s">
        <v>28</v>
      </c>
      <c r="C83">
        <v>2020</v>
      </c>
      <c r="D83">
        <v>6.4819999999999999E-3</v>
      </c>
    </row>
    <row r="84" spans="1:4" hidden="1">
      <c r="A84" t="s">
        <v>22</v>
      </c>
      <c r="B84" t="s">
        <v>28</v>
      </c>
      <c r="C84">
        <v>2021</v>
      </c>
      <c r="D84">
        <v>8.3599999999999994E-3</v>
      </c>
    </row>
    <row r="85" spans="1:4" hidden="1">
      <c r="A85" t="s">
        <v>22</v>
      </c>
      <c r="B85" t="s">
        <v>29</v>
      </c>
      <c r="C85">
        <v>2007</v>
      </c>
      <c r="D85">
        <v>1.745825</v>
      </c>
    </row>
    <row r="86" spans="1:4" hidden="1">
      <c r="A86" t="s">
        <v>24</v>
      </c>
      <c r="B86" t="s">
        <v>29</v>
      </c>
      <c r="C86">
        <v>2007</v>
      </c>
      <c r="D86">
        <v>1.192418</v>
      </c>
    </row>
    <row r="87" spans="1:4" hidden="1">
      <c r="A87" t="s">
        <v>25</v>
      </c>
      <c r="B87" t="s">
        <v>29</v>
      </c>
      <c r="C87">
        <v>2007</v>
      </c>
      <c r="D87">
        <v>0.55340699999999998</v>
      </c>
    </row>
    <row r="88" spans="1:4" hidden="1">
      <c r="A88" t="s">
        <v>22</v>
      </c>
      <c r="B88" t="s">
        <v>29</v>
      </c>
      <c r="C88">
        <v>2008</v>
      </c>
      <c r="D88">
        <v>2.8062559999999999</v>
      </c>
    </row>
    <row r="89" spans="1:4" hidden="1">
      <c r="A89" t="s">
        <v>26</v>
      </c>
      <c r="B89" t="s">
        <v>29</v>
      </c>
      <c r="C89">
        <v>2008</v>
      </c>
      <c r="D89">
        <v>0.39734999999999998</v>
      </c>
    </row>
    <row r="90" spans="1:4" hidden="1">
      <c r="A90" t="s">
        <v>24</v>
      </c>
      <c r="B90" t="s">
        <v>29</v>
      </c>
      <c r="C90">
        <v>2008</v>
      </c>
      <c r="D90">
        <v>2.1941410000000001</v>
      </c>
    </row>
    <row r="91" spans="1:4" hidden="1">
      <c r="A91" t="s">
        <v>25</v>
      </c>
      <c r="B91" t="s">
        <v>29</v>
      </c>
      <c r="C91">
        <v>2008</v>
      </c>
      <c r="D91">
        <v>0.21476499999999987</v>
      </c>
    </row>
    <row r="92" spans="1:4" hidden="1">
      <c r="A92" t="s">
        <v>22</v>
      </c>
      <c r="B92" t="s">
        <v>29</v>
      </c>
      <c r="C92">
        <v>2009</v>
      </c>
      <c r="D92">
        <v>0.425151</v>
      </c>
    </row>
    <row r="93" spans="1:4" hidden="1">
      <c r="A93" t="s">
        <v>26</v>
      </c>
      <c r="B93" t="s">
        <v>29</v>
      </c>
      <c r="C93">
        <v>2009</v>
      </c>
      <c r="D93">
        <v>0.14268</v>
      </c>
    </row>
    <row r="94" spans="1:4" hidden="1">
      <c r="A94" t="s">
        <v>25</v>
      </c>
      <c r="B94" t="s">
        <v>29</v>
      </c>
      <c r="C94">
        <v>2009</v>
      </c>
      <c r="D94">
        <v>0.28247100000000003</v>
      </c>
    </row>
    <row r="95" spans="1:4" hidden="1">
      <c r="A95" t="s">
        <v>22</v>
      </c>
      <c r="B95" t="s">
        <v>29</v>
      </c>
      <c r="C95">
        <v>2010</v>
      </c>
      <c r="D95">
        <v>3.0613570000000001</v>
      </c>
    </row>
    <row r="96" spans="1:4" hidden="1">
      <c r="A96" t="s">
        <v>26</v>
      </c>
      <c r="B96" t="s">
        <v>29</v>
      </c>
      <c r="C96">
        <v>2010</v>
      </c>
      <c r="D96">
        <v>0.582175</v>
      </c>
    </row>
    <row r="97" spans="1:4" hidden="1">
      <c r="A97" t="s">
        <v>24</v>
      </c>
      <c r="B97" t="s">
        <v>29</v>
      </c>
      <c r="C97">
        <v>2010</v>
      </c>
      <c r="D97">
        <v>2.2218230000000001</v>
      </c>
    </row>
    <row r="98" spans="1:4" hidden="1">
      <c r="A98" t="s">
        <v>25</v>
      </c>
      <c r="B98" t="s">
        <v>29</v>
      </c>
      <c r="C98">
        <v>2010</v>
      </c>
      <c r="D98">
        <v>0.25735900000000012</v>
      </c>
    </row>
    <row r="99" spans="1:4" hidden="1">
      <c r="A99" t="s">
        <v>22</v>
      </c>
      <c r="B99" t="s">
        <v>29</v>
      </c>
      <c r="C99">
        <v>2011</v>
      </c>
      <c r="D99">
        <v>7.2377999999999998E-2</v>
      </c>
    </row>
    <row r="100" spans="1:4" hidden="1">
      <c r="A100" t="s">
        <v>26</v>
      </c>
      <c r="B100" t="s">
        <v>29</v>
      </c>
      <c r="C100">
        <v>2011</v>
      </c>
      <c r="D100">
        <v>1.103E-3</v>
      </c>
    </row>
    <row r="101" spans="1:4" hidden="1">
      <c r="A101" t="s">
        <v>25</v>
      </c>
      <c r="B101" t="s">
        <v>29</v>
      </c>
      <c r="C101">
        <v>2011</v>
      </c>
      <c r="D101">
        <v>7.1274999999999991E-2</v>
      </c>
    </row>
    <row r="102" spans="1:4" hidden="1">
      <c r="A102" t="s">
        <v>22</v>
      </c>
      <c r="B102" t="s">
        <v>29</v>
      </c>
      <c r="C102">
        <v>2012</v>
      </c>
      <c r="D102">
        <v>1.2534320000000001</v>
      </c>
    </row>
    <row r="103" spans="1:4" hidden="1">
      <c r="A103" t="s">
        <v>26</v>
      </c>
      <c r="B103" t="s">
        <v>29</v>
      </c>
      <c r="C103">
        <v>2012</v>
      </c>
      <c r="D103">
        <v>0.25570700000000002</v>
      </c>
    </row>
    <row r="104" spans="1:4" hidden="1">
      <c r="A104" t="s">
        <v>24</v>
      </c>
      <c r="B104" t="s">
        <v>29</v>
      </c>
      <c r="C104">
        <v>2012</v>
      </c>
      <c r="D104">
        <v>0.99772499999999997</v>
      </c>
    </row>
    <row r="105" spans="1:4" hidden="1">
      <c r="A105" t="s">
        <v>25</v>
      </c>
      <c r="B105" t="s">
        <v>29</v>
      </c>
      <c r="C105">
        <v>2012</v>
      </c>
      <c r="D105">
        <v>0</v>
      </c>
    </row>
    <row r="106" spans="1:4" hidden="1">
      <c r="A106" t="s">
        <v>22</v>
      </c>
      <c r="B106" t="s">
        <v>29</v>
      </c>
      <c r="C106">
        <v>2013</v>
      </c>
      <c r="D106">
        <v>1.5755509999999999</v>
      </c>
    </row>
    <row r="107" spans="1:4" hidden="1">
      <c r="A107" t="s">
        <v>24</v>
      </c>
      <c r="B107" t="s">
        <v>29</v>
      </c>
      <c r="C107">
        <v>2013</v>
      </c>
      <c r="D107">
        <v>1.5755509999999999</v>
      </c>
    </row>
    <row r="108" spans="1:4" hidden="1">
      <c r="A108" t="s">
        <v>25</v>
      </c>
      <c r="B108" t="s">
        <v>29</v>
      </c>
      <c r="C108">
        <v>2013</v>
      </c>
      <c r="D108">
        <v>0</v>
      </c>
    </row>
    <row r="109" spans="1:4" hidden="1">
      <c r="A109" t="s">
        <v>22</v>
      </c>
      <c r="B109" t="s">
        <v>29</v>
      </c>
      <c r="C109">
        <v>2014</v>
      </c>
      <c r="D109">
        <v>0.464756</v>
      </c>
    </row>
    <row r="110" spans="1:4" hidden="1">
      <c r="A110" t="s">
        <v>24</v>
      </c>
      <c r="B110" t="s">
        <v>29</v>
      </c>
      <c r="C110">
        <v>2014</v>
      </c>
      <c r="D110">
        <v>0.464611</v>
      </c>
    </row>
    <row r="111" spans="1:4" hidden="1">
      <c r="A111" t="s">
        <v>25</v>
      </c>
      <c r="B111" t="s">
        <v>29</v>
      </c>
      <c r="C111">
        <v>2014</v>
      </c>
      <c r="D111">
        <v>1.4500000000000624E-4</v>
      </c>
    </row>
    <row r="112" spans="1:4" hidden="1">
      <c r="A112" t="s">
        <v>22</v>
      </c>
      <c r="B112" t="s">
        <v>29</v>
      </c>
      <c r="C112">
        <v>2015</v>
      </c>
      <c r="D112">
        <v>1.081491</v>
      </c>
    </row>
    <row r="113" spans="1:4" hidden="1">
      <c r="A113" t="s">
        <v>24</v>
      </c>
      <c r="B113" t="s">
        <v>29</v>
      </c>
      <c r="C113">
        <v>2015</v>
      </c>
      <c r="D113">
        <v>1.079826</v>
      </c>
    </row>
    <row r="114" spans="1:4" hidden="1">
      <c r="A114" t="s">
        <v>25</v>
      </c>
      <c r="B114" t="s">
        <v>29</v>
      </c>
      <c r="C114">
        <v>2015</v>
      </c>
      <c r="D114">
        <v>1.6650000000000276E-3</v>
      </c>
    </row>
    <row r="115" spans="1:4" hidden="1">
      <c r="A115" t="s">
        <v>22</v>
      </c>
      <c r="B115" t="s">
        <v>29</v>
      </c>
      <c r="C115">
        <v>2016</v>
      </c>
      <c r="D115">
        <v>1.7690710000000001</v>
      </c>
    </row>
    <row r="116" spans="1:4" hidden="1">
      <c r="A116" t="s">
        <v>24</v>
      </c>
      <c r="B116" t="s">
        <v>29</v>
      </c>
      <c r="C116">
        <v>2016</v>
      </c>
      <c r="D116">
        <v>1.7690710000000001</v>
      </c>
    </row>
    <row r="117" spans="1:4" hidden="1">
      <c r="A117" t="s">
        <v>25</v>
      </c>
      <c r="B117" t="s">
        <v>29</v>
      </c>
      <c r="C117">
        <v>2016</v>
      </c>
      <c r="D117">
        <v>0</v>
      </c>
    </row>
    <row r="118" spans="1:4" hidden="1">
      <c r="A118" t="s">
        <v>22</v>
      </c>
      <c r="B118" t="s">
        <v>29</v>
      </c>
      <c r="C118">
        <v>2017</v>
      </c>
      <c r="D118">
        <v>9.6053080000000008</v>
      </c>
    </row>
    <row r="119" spans="1:4" hidden="1">
      <c r="A119" t="s">
        <v>24</v>
      </c>
      <c r="B119" t="s">
        <v>29</v>
      </c>
      <c r="C119">
        <v>2017</v>
      </c>
      <c r="D119">
        <v>9.6053080000000008</v>
      </c>
    </row>
    <row r="120" spans="1:4" hidden="1">
      <c r="A120" t="s">
        <v>25</v>
      </c>
      <c r="B120" t="s">
        <v>29</v>
      </c>
      <c r="C120">
        <v>2017</v>
      </c>
      <c r="D120">
        <v>0</v>
      </c>
    </row>
    <row r="121" spans="1:4" hidden="1">
      <c r="A121" t="s">
        <v>22</v>
      </c>
      <c r="B121" t="s">
        <v>29</v>
      </c>
      <c r="C121">
        <v>2018</v>
      </c>
      <c r="D121">
        <v>4.8450309999999996</v>
      </c>
    </row>
    <row r="122" spans="1:4" hidden="1">
      <c r="A122" t="s">
        <v>24</v>
      </c>
      <c r="B122" t="s">
        <v>29</v>
      </c>
      <c r="C122">
        <v>2018</v>
      </c>
      <c r="D122">
        <v>4.5401530000000001</v>
      </c>
    </row>
    <row r="123" spans="1:4" hidden="1">
      <c r="A123" t="s">
        <v>25</v>
      </c>
      <c r="B123" t="s">
        <v>29</v>
      </c>
      <c r="C123">
        <v>2018</v>
      </c>
      <c r="D123">
        <v>0.30487799999999954</v>
      </c>
    </row>
    <row r="124" spans="1:4" hidden="1">
      <c r="A124" t="s">
        <v>22</v>
      </c>
      <c r="B124" t="s">
        <v>29</v>
      </c>
      <c r="C124">
        <v>2019</v>
      </c>
      <c r="D124">
        <v>6.0431299999999997</v>
      </c>
    </row>
    <row r="125" spans="1:4" hidden="1">
      <c r="A125" t="s">
        <v>24</v>
      </c>
      <c r="B125" t="s">
        <v>29</v>
      </c>
      <c r="C125">
        <v>2019</v>
      </c>
      <c r="D125">
        <v>6.0431299999999997</v>
      </c>
    </row>
    <row r="126" spans="1:4" hidden="1">
      <c r="A126" t="s">
        <v>25</v>
      </c>
      <c r="B126" t="s">
        <v>29</v>
      </c>
      <c r="C126">
        <v>2019</v>
      </c>
      <c r="D126">
        <v>0</v>
      </c>
    </row>
    <row r="127" spans="1:4" hidden="1">
      <c r="A127" t="s">
        <v>22</v>
      </c>
      <c r="B127" t="s">
        <v>29</v>
      </c>
      <c r="C127">
        <v>2020</v>
      </c>
      <c r="D127">
        <v>0.94797100000000001</v>
      </c>
    </row>
    <row r="128" spans="1:4" hidden="1">
      <c r="A128" t="s">
        <v>24</v>
      </c>
      <c r="B128" t="s">
        <v>29</v>
      </c>
      <c r="C128">
        <v>2020</v>
      </c>
      <c r="D128">
        <v>0.92249800000000004</v>
      </c>
    </row>
    <row r="129" spans="1:4" hidden="1">
      <c r="A129" t="s">
        <v>25</v>
      </c>
      <c r="B129" t="s">
        <v>29</v>
      </c>
      <c r="C129">
        <v>2020</v>
      </c>
      <c r="D129">
        <v>2.5472999999999968E-2</v>
      </c>
    </row>
    <row r="130" spans="1:4" hidden="1">
      <c r="A130" t="s">
        <v>22</v>
      </c>
      <c r="B130" t="s">
        <v>29</v>
      </c>
      <c r="C130">
        <v>2021</v>
      </c>
      <c r="D130">
        <v>0.462316</v>
      </c>
    </row>
    <row r="131" spans="1:4" hidden="1">
      <c r="A131" t="s">
        <v>22</v>
      </c>
      <c r="B131" t="s">
        <v>30</v>
      </c>
      <c r="C131">
        <v>2017</v>
      </c>
      <c r="D131">
        <v>1.1761000000000001E-2</v>
      </c>
    </row>
    <row r="132" spans="1:4" hidden="1">
      <c r="A132" t="s">
        <v>22</v>
      </c>
      <c r="B132" t="s">
        <v>30</v>
      </c>
      <c r="C132">
        <v>2018</v>
      </c>
      <c r="D132">
        <v>4.2110000000000003E-3</v>
      </c>
    </row>
    <row r="133" spans="1:4" hidden="1">
      <c r="A133" t="s">
        <v>22</v>
      </c>
      <c r="B133" t="s">
        <v>30</v>
      </c>
      <c r="C133">
        <v>2019</v>
      </c>
      <c r="D133">
        <v>9.0000000000000006E-5</v>
      </c>
    </row>
    <row r="134" spans="1:4" hidden="1">
      <c r="A134" t="s">
        <v>22</v>
      </c>
      <c r="B134" t="s">
        <v>30</v>
      </c>
      <c r="C134">
        <v>2020</v>
      </c>
      <c r="D134">
        <v>1.5963000000000001E-2</v>
      </c>
    </row>
    <row r="135" spans="1:4" hidden="1">
      <c r="A135" t="s">
        <v>22</v>
      </c>
      <c r="B135" t="s">
        <v>30</v>
      </c>
      <c r="C135">
        <v>2021</v>
      </c>
      <c r="D135">
        <v>1.133E-2</v>
      </c>
    </row>
    <row r="136" spans="1:4" hidden="1">
      <c r="A136" t="s">
        <v>22</v>
      </c>
      <c r="B136" t="s">
        <v>31</v>
      </c>
      <c r="C136">
        <v>2007</v>
      </c>
      <c r="D136">
        <v>2.3967689999999999</v>
      </c>
    </row>
    <row r="137" spans="1:4" hidden="1">
      <c r="A137" t="s">
        <v>24</v>
      </c>
      <c r="B137" t="s">
        <v>31</v>
      </c>
      <c r="C137">
        <v>2007</v>
      </c>
      <c r="D137">
        <v>1.5772029999999999</v>
      </c>
    </row>
    <row r="138" spans="1:4" hidden="1">
      <c r="A138" t="s">
        <v>25</v>
      </c>
      <c r="B138" t="s">
        <v>31</v>
      </c>
      <c r="C138">
        <v>2007</v>
      </c>
      <c r="D138">
        <v>0.81956600000000002</v>
      </c>
    </row>
    <row r="139" spans="1:4" hidden="1">
      <c r="A139" t="s">
        <v>22</v>
      </c>
      <c r="B139" t="s">
        <v>31</v>
      </c>
      <c r="C139">
        <v>2008</v>
      </c>
      <c r="D139">
        <v>1.0631969999999999</v>
      </c>
    </row>
    <row r="140" spans="1:4" hidden="1">
      <c r="A140" t="s">
        <v>26</v>
      </c>
      <c r="B140" t="s">
        <v>31</v>
      </c>
      <c r="C140">
        <v>2008</v>
      </c>
      <c r="D140">
        <v>0.12592300000000001</v>
      </c>
    </row>
    <row r="141" spans="1:4" hidden="1">
      <c r="A141" t="s">
        <v>24</v>
      </c>
      <c r="B141" t="s">
        <v>31</v>
      </c>
      <c r="C141">
        <v>2008</v>
      </c>
      <c r="D141">
        <v>0.58369199999999999</v>
      </c>
    </row>
    <row r="142" spans="1:4" hidden="1">
      <c r="A142" t="s">
        <v>25</v>
      </c>
      <c r="B142" t="s">
        <v>31</v>
      </c>
      <c r="C142">
        <v>2008</v>
      </c>
      <c r="D142">
        <v>0.35358199999999995</v>
      </c>
    </row>
    <row r="143" spans="1:4" hidden="1">
      <c r="A143" t="s">
        <v>22</v>
      </c>
      <c r="B143" t="s">
        <v>31</v>
      </c>
      <c r="C143">
        <v>2009</v>
      </c>
      <c r="D143">
        <v>2.315258</v>
      </c>
    </row>
    <row r="144" spans="1:4" hidden="1">
      <c r="A144" t="s">
        <v>26</v>
      </c>
      <c r="B144" t="s">
        <v>31</v>
      </c>
      <c r="C144">
        <v>2009</v>
      </c>
      <c r="D144">
        <v>0.33888200000000002</v>
      </c>
    </row>
    <row r="145" spans="1:4" hidden="1">
      <c r="A145" t="s">
        <v>24</v>
      </c>
      <c r="B145" t="s">
        <v>31</v>
      </c>
      <c r="C145">
        <v>2009</v>
      </c>
      <c r="D145">
        <v>1.481107</v>
      </c>
    </row>
    <row r="146" spans="1:4" hidden="1">
      <c r="A146" t="s">
        <v>25</v>
      </c>
      <c r="B146" t="s">
        <v>31</v>
      </c>
      <c r="C146">
        <v>2009</v>
      </c>
      <c r="D146">
        <v>0.49526899999999996</v>
      </c>
    </row>
    <row r="147" spans="1:4" hidden="1">
      <c r="A147" t="s">
        <v>22</v>
      </c>
      <c r="B147" t="s">
        <v>31</v>
      </c>
      <c r="C147">
        <v>2010</v>
      </c>
      <c r="D147">
        <v>2.7593619999999999</v>
      </c>
    </row>
    <row r="148" spans="1:4" hidden="1">
      <c r="A148" t="s">
        <v>26</v>
      </c>
      <c r="B148" t="s">
        <v>31</v>
      </c>
      <c r="C148">
        <v>2010</v>
      </c>
      <c r="D148">
        <v>0.23828299999999999</v>
      </c>
    </row>
    <row r="149" spans="1:4" hidden="1">
      <c r="A149" t="s">
        <v>24</v>
      </c>
      <c r="B149" t="s">
        <v>31</v>
      </c>
      <c r="C149">
        <v>2010</v>
      </c>
      <c r="D149">
        <v>2.4366340000000002</v>
      </c>
    </row>
    <row r="150" spans="1:4" hidden="1">
      <c r="A150" t="s">
        <v>25</v>
      </c>
      <c r="B150" t="s">
        <v>31</v>
      </c>
      <c r="C150">
        <v>2010</v>
      </c>
      <c r="D150">
        <v>8.4444999999999659E-2</v>
      </c>
    </row>
    <row r="151" spans="1:4" hidden="1">
      <c r="A151" t="s">
        <v>22</v>
      </c>
      <c r="B151" t="s">
        <v>31</v>
      </c>
      <c r="C151">
        <v>2011</v>
      </c>
      <c r="D151">
        <v>2.5979269999999999</v>
      </c>
    </row>
    <row r="152" spans="1:4" hidden="1">
      <c r="A152" t="s">
        <v>26</v>
      </c>
      <c r="B152" t="s">
        <v>31</v>
      </c>
      <c r="C152">
        <v>2011</v>
      </c>
      <c r="D152">
        <v>0.92104900000000001</v>
      </c>
    </row>
    <row r="153" spans="1:4" hidden="1">
      <c r="A153" t="s">
        <v>24</v>
      </c>
      <c r="B153" t="s">
        <v>31</v>
      </c>
      <c r="C153">
        <v>2011</v>
      </c>
      <c r="D153">
        <v>1.6768780000000001</v>
      </c>
    </row>
    <row r="154" spans="1:4" hidden="1">
      <c r="A154" t="s">
        <v>25</v>
      </c>
      <c r="B154" t="s">
        <v>31</v>
      </c>
      <c r="C154">
        <v>2011</v>
      </c>
      <c r="D154">
        <v>-4.4408920985006262E-16</v>
      </c>
    </row>
    <row r="155" spans="1:4" hidden="1">
      <c r="A155" t="s">
        <v>22</v>
      </c>
      <c r="B155" t="s">
        <v>31</v>
      </c>
      <c r="C155">
        <v>2012</v>
      </c>
      <c r="D155">
        <v>2.98169</v>
      </c>
    </row>
    <row r="156" spans="1:4" hidden="1">
      <c r="A156" t="s">
        <v>26</v>
      </c>
      <c r="B156" t="s">
        <v>31</v>
      </c>
      <c r="C156">
        <v>2012</v>
      </c>
      <c r="D156">
        <v>0.35414099999999998</v>
      </c>
    </row>
    <row r="157" spans="1:4" hidden="1">
      <c r="A157" t="s">
        <v>24</v>
      </c>
      <c r="B157" t="s">
        <v>31</v>
      </c>
      <c r="C157">
        <v>2012</v>
      </c>
      <c r="D157">
        <v>2.6275490000000001</v>
      </c>
    </row>
    <row r="158" spans="1:4" hidden="1">
      <c r="A158" t="s">
        <v>25</v>
      </c>
      <c r="B158" t="s">
        <v>31</v>
      </c>
      <c r="C158">
        <v>2012</v>
      </c>
      <c r="D158">
        <v>0</v>
      </c>
    </row>
    <row r="159" spans="1:4" hidden="1">
      <c r="A159" t="s">
        <v>22</v>
      </c>
      <c r="B159" t="s">
        <v>31</v>
      </c>
      <c r="C159">
        <v>2013</v>
      </c>
      <c r="D159">
        <v>4.1153779999999998</v>
      </c>
    </row>
    <row r="160" spans="1:4" hidden="1">
      <c r="A160" t="s">
        <v>26</v>
      </c>
      <c r="B160" t="s">
        <v>31</v>
      </c>
      <c r="C160">
        <v>2013</v>
      </c>
      <c r="D160">
        <v>9.1282000000000002E-2</v>
      </c>
    </row>
    <row r="161" spans="1:4" hidden="1">
      <c r="A161" t="s">
        <v>24</v>
      </c>
      <c r="B161" t="s">
        <v>31</v>
      </c>
      <c r="C161">
        <v>2013</v>
      </c>
      <c r="D161">
        <v>4.0240960000000001</v>
      </c>
    </row>
    <row r="162" spans="1:4" hidden="1">
      <c r="A162" t="s">
        <v>25</v>
      </c>
      <c r="B162" t="s">
        <v>31</v>
      </c>
      <c r="C162">
        <v>2013</v>
      </c>
      <c r="D162">
        <v>0</v>
      </c>
    </row>
    <row r="163" spans="1:4" hidden="1">
      <c r="A163" t="s">
        <v>22</v>
      </c>
      <c r="B163" t="s">
        <v>31</v>
      </c>
      <c r="C163">
        <v>2014</v>
      </c>
      <c r="D163">
        <v>1.734081</v>
      </c>
    </row>
    <row r="164" spans="1:4" hidden="1">
      <c r="A164" t="s">
        <v>26</v>
      </c>
      <c r="B164" t="s">
        <v>31</v>
      </c>
      <c r="C164">
        <v>2014</v>
      </c>
      <c r="D164">
        <v>6.2881000000000006E-2</v>
      </c>
    </row>
    <row r="165" spans="1:4" hidden="1">
      <c r="A165" t="s">
        <v>24</v>
      </c>
      <c r="B165" t="s">
        <v>31</v>
      </c>
      <c r="C165">
        <v>2014</v>
      </c>
      <c r="D165">
        <v>1.6712</v>
      </c>
    </row>
    <row r="166" spans="1:4" hidden="1">
      <c r="A166" t="s">
        <v>25</v>
      </c>
      <c r="B166" t="s">
        <v>31</v>
      </c>
      <c r="C166">
        <v>2014</v>
      </c>
      <c r="D166">
        <v>0</v>
      </c>
    </row>
    <row r="167" spans="1:4" hidden="1">
      <c r="A167" t="s">
        <v>22</v>
      </c>
      <c r="B167" t="s">
        <v>31</v>
      </c>
      <c r="C167">
        <v>2015</v>
      </c>
      <c r="D167">
        <v>2.1506430000000001</v>
      </c>
    </row>
    <row r="168" spans="1:4" hidden="1">
      <c r="A168" t="s">
        <v>26</v>
      </c>
      <c r="B168" t="s">
        <v>31</v>
      </c>
      <c r="C168">
        <v>2015</v>
      </c>
      <c r="D168">
        <v>0.10838100000000001</v>
      </c>
    </row>
    <row r="169" spans="1:4" hidden="1">
      <c r="A169" t="s">
        <v>24</v>
      </c>
      <c r="B169" t="s">
        <v>31</v>
      </c>
      <c r="C169">
        <v>2015</v>
      </c>
      <c r="D169">
        <v>2.019736</v>
      </c>
    </row>
    <row r="170" spans="1:4" hidden="1">
      <c r="A170" t="s">
        <v>25</v>
      </c>
      <c r="B170" t="s">
        <v>31</v>
      </c>
      <c r="C170">
        <v>2015</v>
      </c>
      <c r="D170">
        <v>2.2526000000000046E-2</v>
      </c>
    </row>
    <row r="171" spans="1:4" hidden="1">
      <c r="A171" t="s">
        <v>22</v>
      </c>
      <c r="B171" t="s">
        <v>31</v>
      </c>
      <c r="C171">
        <v>2016</v>
      </c>
      <c r="D171">
        <v>3.8000370000000001</v>
      </c>
    </row>
    <row r="172" spans="1:4" hidden="1">
      <c r="A172" t="s">
        <v>26</v>
      </c>
      <c r="B172" t="s">
        <v>31</v>
      </c>
      <c r="C172">
        <v>2016</v>
      </c>
      <c r="D172">
        <v>0.56597699999999995</v>
      </c>
    </row>
    <row r="173" spans="1:4" hidden="1">
      <c r="A173" t="s">
        <v>24</v>
      </c>
      <c r="B173" t="s">
        <v>31</v>
      </c>
      <c r="C173">
        <v>2016</v>
      </c>
      <c r="D173">
        <v>3.2340599999999999</v>
      </c>
    </row>
    <row r="174" spans="1:4" hidden="1">
      <c r="A174" t="s">
        <v>25</v>
      </c>
      <c r="B174" t="s">
        <v>31</v>
      </c>
      <c r="C174">
        <v>2016</v>
      </c>
      <c r="D174">
        <v>4.4408920985006262E-16</v>
      </c>
    </row>
    <row r="175" spans="1:4" hidden="1">
      <c r="A175" t="s">
        <v>22</v>
      </c>
      <c r="B175" t="s">
        <v>31</v>
      </c>
      <c r="C175">
        <v>2017</v>
      </c>
      <c r="D175">
        <v>1.93767</v>
      </c>
    </row>
    <row r="176" spans="1:4" hidden="1">
      <c r="A176" t="s">
        <v>26</v>
      </c>
      <c r="B176" t="s">
        <v>31</v>
      </c>
      <c r="C176">
        <v>2017</v>
      </c>
      <c r="D176">
        <v>0.31950299999999998</v>
      </c>
    </row>
    <row r="177" spans="1:4" hidden="1">
      <c r="A177" t="s">
        <v>24</v>
      </c>
      <c r="B177" t="s">
        <v>31</v>
      </c>
      <c r="C177">
        <v>2017</v>
      </c>
      <c r="D177">
        <v>1.5097210000000001</v>
      </c>
    </row>
    <row r="178" spans="1:4" hidden="1">
      <c r="A178" t="s">
        <v>25</v>
      </c>
      <c r="B178" t="s">
        <v>31</v>
      </c>
      <c r="C178">
        <v>2017</v>
      </c>
      <c r="D178">
        <v>0.10844600000000004</v>
      </c>
    </row>
    <row r="179" spans="1:4" hidden="1">
      <c r="A179" t="s">
        <v>22</v>
      </c>
      <c r="B179" t="s">
        <v>31</v>
      </c>
      <c r="C179">
        <v>2018</v>
      </c>
      <c r="D179">
        <v>3.5342699999999998</v>
      </c>
    </row>
    <row r="180" spans="1:4" hidden="1">
      <c r="A180" t="s">
        <v>26</v>
      </c>
      <c r="B180" t="s">
        <v>31</v>
      </c>
      <c r="C180">
        <v>2018</v>
      </c>
      <c r="D180">
        <v>0.42480000000000001</v>
      </c>
    </row>
    <row r="181" spans="1:4" hidden="1">
      <c r="A181" t="s">
        <v>24</v>
      </c>
      <c r="B181" t="s">
        <v>31</v>
      </c>
      <c r="C181">
        <v>2018</v>
      </c>
      <c r="D181">
        <v>3.10947</v>
      </c>
    </row>
    <row r="182" spans="1:4" hidden="1">
      <c r="A182" t="s">
        <v>25</v>
      </c>
      <c r="B182" t="s">
        <v>31</v>
      </c>
      <c r="C182">
        <v>2018</v>
      </c>
      <c r="D182">
        <v>0</v>
      </c>
    </row>
    <row r="183" spans="1:4" hidden="1">
      <c r="A183" t="s">
        <v>22</v>
      </c>
      <c r="B183" t="s">
        <v>31</v>
      </c>
      <c r="C183">
        <v>2019</v>
      </c>
      <c r="D183">
        <v>1.6951290000000001</v>
      </c>
    </row>
    <row r="184" spans="1:4" hidden="1">
      <c r="A184" t="s">
        <v>26</v>
      </c>
      <c r="B184" t="s">
        <v>31</v>
      </c>
      <c r="C184">
        <v>2019</v>
      </c>
      <c r="D184">
        <v>0.40873300000000001</v>
      </c>
    </row>
    <row r="185" spans="1:4" hidden="1">
      <c r="A185" t="s">
        <v>24</v>
      </c>
      <c r="B185" t="s">
        <v>31</v>
      </c>
      <c r="C185">
        <v>2019</v>
      </c>
      <c r="D185">
        <v>1.2863960000000001</v>
      </c>
    </row>
    <row r="186" spans="1:4" hidden="1">
      <c r="A186" t="s">
        <v>25</v>
      </c>
      <c r="B186" t="s">
        <v>31</v>
      </c>
      <c r="C186">
        <v>2019</v>
      </c>
      <c r="D186">
        <v>0</v>
      </c>
    </row>
    <row r="187" spans="1:4" hidden="1">
      <c r="A187" t="s">
        <v>22</v>
      </c>
      <c r="B187" t="s">
        <v>31</v>
      </c>
      <c r="C187">
        <v>2020</v>
      </c>
      <c r="D187">
        <v>2.4442999999999999E-2</v>
      </c>
    </row>
    <row r="188" spans="1:4" hidden="1">
      <c r="A188" t="s">
        <v>22</v>
      </c>
      <c r="B188" t="s">
        <v>31</v>
      </c>
      <c r="C188">
        <v>2021</v>
      </c>
      <c r="D188">
        <v>3.1175000000000001E-2</v>
      </c>
    </row>
    <row r="189" spans="1:4" hidden="1">
      <c r="A189" t="s">
        <v>22</v>
      </c>
      <c r="B189" t="s">
        <v>32</v>
      </c>
      <c r="C189">
        <v>2007</v>
      </c>
      <c r="D189">
        <v>2.656193</v>
      </c>
    </row>
    <row r="190" spans="1:4" hidden="1">
      <c r="A190" t="s">
        <v>24</v>
      </c>
      <c r="B190" t="s">
        <v>32</v>
      </c>
      <c r="C190">
        <v>2007</v>
      </c>
      <c r="D190">
        <v>2.5585149999999999</v>
      </c>
    </row>
    <row r="191" spans="1:4" hidden="1">
      <c r="A191" t="s">
        <v>25</v>
      </c>
      <c r="B191" t="s">
        <v>32</v>
      </c>
      <c r="C191">
        <v>2007</v>
      </c>
      <c r="D191">
        <v>9.7678000000000154E-2</v>
      </c>
    </row>
    <row r="192" spans="1:4" hidden="1">
      <c r="A192" t="s">
        <v>22</v>
      </c>
      <c r="B192" t="s">
        <v>32</v>
      </c>
      <c r="C192">
        <v>2008</v>
      </c>
      <c r="D192">
        <v>2.9555129999999998</v>
      </c>
    </row>
    <row r="193" spans="1:4" hidden="1">
      <c r="A193" t="s">
        <v>24</v>
      </c>
      <c r="B193" t="s">
        <v>32</v>
      </c>
      <c r="C193">
        <v>2008</v>
      </c>
      <c r="D193">
        <v>2.9555129999999998</v>
      </c>
    </row>
    <row r="194" spans="1:4" hidden="1">
      <c r="A194" t="s">
        <v>25</v>
      </c>
      <c r="B194" t="s">
        <v>32</v>
      </c>
      <c r="C194">
        <v>2008</v>
      </c>
      <c r="D194">
        <v>0</v>
      </c>
    </row>
    <row r="195" spans="1:4" hidden="1">
      <c r="A195" t="s">
        <v>22</v>
      </c>
      <c r="B195" t="s">
        <v>32</v>
      </c>
      <c r="C195">
        <v>2009</v>
      </c>
      <c r="D195">
        <v>4.1212770000000001</v>
      </c>
    </row>
    <row r="196" spans="1:4" hidden="1">
      <c r="A196" t="s">
        <v>26</v>
      </c>
      <c r="B196" t="s">
        <v>32</v>
      </c>
      <c r="C196">
        <v>2009</v>
      </c>
      <c r="D196">
        <v>0.16034999999999999</v>
      </c>
    </row>
    <row r="197" spans="1:4" hidden="1">
      <c r="A197" t="s">
        <v>24</v>
      </c>
      <c r="B197" t="s">
        <v>32</v>
      </c>
      <c r="C197">
        <v>2009</v>
      </c>
      <c r="D197">
        <v>3.9609269999999999</v>
      </c>
    </row>
    <row r="198" spans="1:4" hidden="1">
      <c r="A198" t="s">
        <v>25</v>
      </c>
      <c r="B198" t="s">
        <v>32</v>
      </c>
      <c r="C198">
        <v>2009</v>
      </c>
      <c r="D198">
        <v>0</v>
      </c>
    </row>
    <row r="199" spans="1:4" hidden="1">
      <c r="A199" t="s">
        <v>22</v>
      </c>
      <c r="B199" t="s">
        <v>32</v>
      </c>
      <c r="C199">
        <v>2010</v>
      </c>
      <c r="D199">
        <v>5.0140929999999999</v>
      </c>
    </row>
    <row r="200" spans="1:4" hidden="1">
      <c r="A200" t="s">
        <v>26</v>
      </c>
      <c r="B200" t="s">
        <v>32</v>
      </c>
      <c r="C200">
        <v>2010</v>
      </c>
      <c r="D200">
        <v>0.73754699999999995</v>
      </c>
    </row>
    <row r="201" spans="1:4" hidden="1">
      <c r="A201" t="s">
        <v>24</v>
      </c>
      <c r="B201" t="s">
        <v>32</v>
      </c>
      <c r="C201">
        <v>2010</v>
      </c>
      <c r="D201">
        <v>4.2765459999999997</v>
      </c>
    </row>
    <row r="202" spans="1:4" hidden="1">
      <c r="A202" t="s">
        <v>25</v>
      </c>
      <c r="B202" t="s">
        <v>32</v>
      </c>
      <c r="C202">
        <v>2010</v>
      </c>
      <c r="D202">
        <v>0</v>
      </c>
    </row>
    <row r="203" spans="1:4" hidden="1">
      <c r="A203" t="s">
        <v>22</v>
      </c>
      <c r="B203" t="s">
        <v>32</v>
      </c>
      <c r="C203">
        <v>2011</v>
      </c>
      <c r="D203">
        <v>10.591208</v>
      </c>
    </row>
    <row r="204" spans="1:4" hidden="1">
      <c r="A204" t="s">
        <v>26</v>
      </c>
      <c r="B204" t="s">
        <v>32</v>
      </c>
      <c r="C204">
        <v>2011</v>
      </c>
      <c r="D204">
        <v>0.51930900000000002</v>
      </c>
    </row>
    <row r="205" spans="1:4" hidden="1">
      <c r="A205" t="s">
        <v>24</v>
      </c>
      <c r="B205" t="s">
        <v>32</v>
      </c>
      <c r="C205">
        <v>2011</v>
      </c>
      <c r="D205">
        <v>10.071899</v>
      </c>
    </row>
    <row r="206" spans="1:4" hidden="1">
      <c r="A206" t="s">
        <v>25</v>
      </c>
      <c r="B206" t="s">
        <v>32</v>
      </c>
      <c r="C206">
        <v>2011</v>
      </c>
      <c r="D206">
        <v>0</v>
      </c>
    </row>
    <row r="207" spans="1:4" hidden="1">
      <c r="A207" t="s">
        <v>22</v>
      </c>
      <c r="B207" t="s">
        <v>32</v>
      </c>
      <c r="C207">
        <v>2012</v>
      </c>
      <c r="D207">
        <v>2.771442</v>
      </c>
    </row>
    <row r="208" spans="1:4" hidden="1">
      <c r="A208" t="s">
        <v>26</v>
      </c>
      <c r="B208" t="s">
        <v>32</v>
      </c>
      <c r="C208">
        <v>2012</v>
      </c>
      <c r="D208">
        <v>0.42689199999999999</v>
      </c>
    </row>
    <row r="209" spans="1:4" hidden="1">
      <c r="A209" t="s">
        <v>24</v>
      </c>
      <c r="B209" t="s">
        <v>32</v>
      </c>
      <c r="C209">
        <v>2012</v>
      </c>
      <c r="D209">
        <v>2.3445499999999999</v>
      </c>
    </row>
    <row r="210" spans="1:4" hidden="1">
      <c r="A210" t="s">
        <v>25</v>
      </c>
      <c r="B210" t="s">
        <v>32</v>
      </c>
      <c r="C210">
        <v>2012</v>
      </c>
      <c r="D210">
        <v>0</v>
      </c>
    </row>
    <row r="211" spans="1:4" hidden="1">
      <c r="A211" t="s">
        <v>22</v>
      </c>
      <c r="B211" t="s">
        <v>32</v>
      </c>
      <c r="C211">
        <v>2013</v>
      </c>
      <c r="D211">
        <v>5.2408539999999997</v>
      </c>
    </row>
    <row r="212" spans="1:4" hidden="1">
      <c r="A212" t="s">
        <v>26</v>
      </c>
      <c r="B212" t="s">
        <v>32</v>
      </c>
      <c r="C212">
        <v>2013</v>
      </c>
      <c r="D212">
        <v>0.413049</v>
      </c>
    </row>
    <row r="213" spans="1:4" hidden="1">
      <c r="A213" t="s">
        <v>24</v>
      </c>
      <c r="B213" t="s">
        <v>32</v>
      </c>
      <c r="C213">
        <v>2013</v>
      </c>
      <c r="D213">
        <v>4.8278049999999997</v>
      </c>
    </row>
    <row r="214" spans="1:4" hidden="1">
      <c r="A214" t="s">
        <v>25</v>
      </c>
      <c r="B214" t="s">
        <v>32</v>
      </c>
      <c r="C214">
        <v>2013</v>
      </c>
      <c r="D214">
        <v>0</v>
      </c>
    </row>
    <row r="215" spans="1:4" hidden="1">
      <c r="A215" t="s">
        <v>22</v>
      </c>
      <c r="B215" t="s">
        <v>32</v>
      </c>
      <c r="C215">
        <v>2014</v>
      </c>
      <c r="D215">
        <v>5.5227979999999999</v>
      </c>
    </row>
    <row r="216" spans="1:4" hidden="1">
      <c r="A216" t="s">
        <v>24</v>
      </c>
      <c r="B216" t="s">
        <v>32</v>
      </c>
      <c r="C216">
        <v>2014</v>
      </c>
      <c r="D216">
        <v>5.5036800000000001</v>
      </c>
    </row>
    <row r="217" spans="1:4" hidden="1">
      <c r="A217" t="s">
        <v>25</v>
      </c>
      <c r="B217" t="s">
        <v>32</v>
      </c>
      <c r="C217">
        <v>2014</v>
      </c>
      <c r="D217">
        <v>1.9117999999999746E-2</v>
      </c>
    </row>
    <row r="218" spans="1:4" hidden="1">
      <c r="A218" t="s">
        <v>22</v>
      </c>
      <c r="B218" t="s">
        <v>32</v>
      </c>
      <c r="C218">
        <v>2015</v>
      </c>
      <c r="D218">
        <v>1.449341</v>
      </c>
    </row>
    <row r="219" spans="1:4" hidden="1">
      <c r="A219" t="s">
        <v>24</v>
      </c>
      <c r="B219" t="s">
        <v>32</v>
      </c>
      <c r="C219">
        <v>2015</v>
      </c>
      <c r="D219">
        <v>1.3634120000000001</v>
      </c>
    </row>
    <row r="220" spans="1:4" hidden="1">
      <c r="A220" t="s">
        <v>25</v>
      </c>
      <c r="B220" t="s">
        <v>32</v>
      </c>
      <c r="C220">
        <v>2015</v>
      </c>
      <c r="D220">
        <v>8.5928999999999922E-2</v>
      </c>
    </row>
    <row r="221" spans="1:4" hidden="1">
      <c r="A221" t="s">
        <v>22</v>
      </c>
      <c r="B221" t="s">
        <v>32</v>
      </c>
      <c r="C221">
        <v>2016</v>
      </c>
      <c r="D221">
        <v>3.8924629999999998</v>
      </c>
    </row>
    <row r="222" spans="1:4" hidden="1">
      <c r="A222" t="s">
        <v>24</v>
      </c>
      <c r="B222" t="s">
        <v>32</v>
      </c>
      <c r="C222">
        <v>2016</v>
      </c>
      <c r="D222">
        <v>3.8780800000000002</v>
      </c>
    </row>
    <row r="223" spans="1:4" hidden="1">
      <c r="A223" t="s">
        <v>25</v>
      </c>
      <c r="B223" t="s">
        <v>32</v>
      </c>
      <c r="C223">
        <v>2016</v>
      </c>
      <c r="D223">
        <v>1.4382999999999591E-2</v>
      </c>
    </row>
    <row r="224" spans="1:4" hidden="1">
      <c r="A224" t="s">
        <v>22</v>
      </c>
      <c r="B224" t="s">
        <v>32</v>
      </c>
      <c r="C224">
        <v>2017</v>
      </c>
      <c r="D224">
        <v>7.6506309999999997</v>
      </c>
    </row>
    <row r="225" spans="1:4" hidden="1">
      <c r="A225" t="s">
        <v>24</v>
      </c>
      <c r="B225" t="s">
        <v>32</v>
      </c>
      <c r="C225">
        <v>2017</v>
      </c>
      <c r="D225">
        <v>7.642004</v>
      </c>
    </row>
    <row r="226" spans="1:4" hidden="1">
      <c r="A226" t="s">
        <v>25</v>
      </c>
      <c r="B226" t="s">
        <v>32</v>
      </c>
      <c r="C226">
        <v>2017</v>
      </c>
      <c r="D226">
        <v>8.6269999999997182E-3</v>
      </c>
    </row>
    <row r="227" spans="1:4" hidden="1">
      <c r="A227" t="s">
        <v>22</v>
      </c>
      <c r="B227" t="s">
        <v>32</v>
      </c>
      <c r="C227">
        <v>2018</v>
      </c>
      <c r="D227">
        <v>2.4312070000000001</v>
      </c>
    </row>
    <row r="228" spans="1:4" hidden="1">
      <c r="A228" t="s">
        <v>24</v>
      </c>
      <c r="B228" t="s">
        <v>32</v>
      </c>
      <c r="C228">
        <v>2018</v>
      </c>
      <c r="D228">
        <v>2.421608</v>
      </c>
    </row>
    <row r="229" spans="1:4" hidden="1">
      <c r="A229" t="s">
        <v>25</v>
      </c>
      <c r="B229" t="s">
        <v>32</v>
      </c>
      <c r="C229">
        <v>2018</v>
      </c>
      <c r="D229">
        <v>9.5990000000001352E-3</v>
      </c>
    </row>
    <row r="230" spans="1:4" hidden="1">
      <c r="A230" t="s">
        <v>22</v>
      </c>
      <c r="B230" t="s">
        <v>32</v>
      </c>
      <c r="C230">
        <v>2019</v>
      </c>
      <c r="D230">
        <v>3.5118870000000002</v>
      </c>
    </row>
    <row r="231" spans="1:4" hidden="1">
      <c r="A231" t="s">
        <v>24</v>
      </c>
      <c r="B231" t="s">
        <v>32</v>
      </c>
      <c r="C231">
        <v>2019</v>
      </c>
      <c r="D231">
        <v>3.510802</v>
      </c>
    </row>
    <row r="232" spans="1:4" hidden="1">
      <c r="A232" t="s">
        <v>25</v>
      </c>
      <c r="B232" t="s">
        <v>32</v>
      </c>
      <c r="C232">
        <v>2019</v>
      </c>
      <c r="D232">
        <v>1.0850000000002247E-3</v>
      </c>
    </row>
    <row r="233" spans="1:4" hidden="1">
      <c r="A233" t="s">
        <v>22</v>
      </c>
      <c r="B233" t="s">
        <v>32</v>
      </c>
      <c r="C233">
        <v>2020</v>
      </c>
      <c r="D233">
        <v>2.2091150000000002</v>
      </c>
    </row>
    <row r="234" spans="1:4" hidden="1">
      <c r="A234" t="s">
        <v>24</v>
      </c>
      <c r="B234" t="s">
        <v>32</v>
      </c>
      <c r="C234">
        <v>2020</v>
      </c>
      <c r="D234">
        <v>2.2075770000000001</v>
      </c>
    </row>
    <row r="235" spans="1:4" hidden="1">
      <c r="A235" t="s">
        <v>25</v>
      </c>
      <c r="B235" t="s">
        <v>32</v>
      </c>
      <c r="C235">
        <v>2020</v>
      </c>
      <c r="D235">
        <v>1.5380000000000393E-3</v>
      </c>
    </row>
    <row r="236" spans="1:4" hidden="1">
      <c r="A236" t="s">
        <v>22</v>
      </c>
      <c r="B236" t="s">
        <v>32</v>
      </c>
      <c r="C236">
        <v>2021</v>
      </c>
      <c r="D236">
        <v>5.3497000000000003E-2</v>
      </c>
    </row>
    <row r="237" spans="1:4" hidden="1">
      <c r="A237" t="s">
        <v>24</v>
      </c>
      <c r="B237" t="s">
        <v>32</v>
      </c>
      <c r="C237">
        <v>2021</v>
      </c>
      <c r="D237">
        <v>1.7646999999999999E-2</v>
      </c>
    </row>
    <row r="238" spans="1:4" hidden="1">
      <c r="A238" t="s">
        <v>25</v>
      </c>
      <c r="B238" t="s">
        <v>32</v>
      </c>
      <c r="C238">
        <v>2021</v>
      </c>
      <c r="D238">
        <v>3.5850000000000007E-2</v>
      </c>
    </row>
    <row r="239" spans="1:4" hidden="1">
      <c r="A239" t="s">
        <v>22</v>
      </c>
      <c r="B239" t="s">
        <v>33</v>
      </c>
      <c r="C239">
        <v>2007</v>
      </c>
      <c r="D239">
        <v>10.214214999999999</v>
      </c>
    </row>
    <row r="240" spans="1:4" hidden="1">
      <c r="A240" t="s">
        <v>24</v>
      </c>
      <c r="B240" t="s">
        <v>33</v>
      </c>
      <c r="C240">
        <v>2007</v>
      </c>
      <c r="D240">
        <v>10.870210999999999</v>
      </c>
    </row>
    <row r="241" spans="1:4" hidden="1">
      <c r="A241" t="s">
        <v>25</v>
      </c>
      <c r="B241" t="s">
        <v>33</v>
      </c>
      <c r="C241">
        <v>2007</v>
      </c>
      <c r="D241">
        <v>-0.65599600000000002</v>
      </c>
    </row>
    <row r="242" spans="1:4" hidden="1">
      <c r="A242" t="s">
        <v>22</v>
      </c>
      <c r="B242" t="s">
        <v>33</v>
      </c>
      <c r="C242">
        <v>2008</v>
      </c>
      <c r="D242">
        <v>13.478362000000001</v>
      </c>
    </row>
    <row r="243" spans="1:4" hidden="1">
      <c r="A243" t="s">
        <v>26</v>
      </c>
      <c r="B243" t="s">
        <v>33</v>
      </c>
      <c r="C243">
        <v>2008</v>
      </c>
      <c r="D243">
        <v>1.572152</v>
      </c>
    </row>
    <row r="244" spans="1:4" hidden="1">
      <c r="A244" t="s">
        <v>24</v>
      </c>
      <c r="B244" t="s">
        <v>33</v>
      </c>
      <c r="C244">
        <v>2008</v>
      </c>
      <c r="D244">
        <v>11.772833</v>
      </c>
    </row>
    <row r="245" spans="1:4" hidden="1">
      <c r="A245" t="s">
        <v>25</v>
      </c>
      <c r="B245" t="s">
        <v>33</v>
      </c>
      <c r="C245">
        <v>2008</v>
      </c>
      <c r="D245">
        <v>0.13337699999999941</v>
      </c>
    </row>
    <row r="246" spans="1:4" hidden="1">
      <c r="A246" t="s">
        <v>22</v>
      </c>
      <c r="B246" t="s">
        <v>33</v>
      </c>
      <c r="C246">
        <v>2009</v>
      </c>
      <c r="D246">
        <v>25.270641999999999</v>
      </c>
    </row>
    <row r="247" spans="1:4" hidden="1">
      <c r="A247" t="s">
        <v>26</v>
      </c>
      <c r="B247" t="s">
        <v>33</v>
      </c>
      <c r="C247">
        <v>2009</v>
      </c>
      <c r="D247">
        <v>3.6785999999999999</v>
      </c>
    </row>
    <row r="248" spans="1:4" hidden="1">
      <c r="A248" t="s">
        <v>24</v>
      </c>
      <c r="B248" t="s">
        <v>33</v>
      </c>
      <c r="C248">
        <v>2009</v>
      </c>
      <c r="D248">
        <v>11.125373</v>
      </c>
    </row>
    <row r="249" spans="1:4" hidden="1">
      <c r="A249" t="s">
        <v>25</v>
      </c>
      <c r="B249" t="s">
        <v>33</v>
      </c>
      <c r="C249">
        <v>2009</v>
      </c>
      <c r="D249">
        <v>10.466669</v>
      </c>
    </row>
    <row r="250" spans="1:4" hidden="1">
      <c r="A250" t="s">
        <v>22</v>
      </c>
      <c r="B250" t="s">
        <v>33</v>
      </c>
      <c r="C250">
        <v>2010</v>
      </c>
      <c r="D250">
        <v>33.381799999999998</v>
      </c>
    </row>
    <row r="251" spans="1:4" hidden="1">
      <c r="A251" t="s">
        <v>26</v>
      </c>
      <c r="B251" t="s">
        <v>33</v>
      </c>
      <c r="C251">
        <v>2010</v>
      </c>
      <c r="D251">
        <v>4.6564079999999999</v>
      </c>
    </row>
    <row r="252" spans="1:4" hidden="1">
      <c r="A252" t="s">
        <v>24</v>
      </c>
      <c r="B252" t="s">
        <v>33</v>
      </c>
      <c r="C252">
        <v>2010</v>
      </c>
      <c r="D252">
        <v>22.379145999999999</v>
      </c>
    </row>
    <row r="253" spans="1:4" hidden="1">
      <c r="A253" t="s">
        <v>25</v>
      </c>
      <c r="B253" t="s">
        <v>33</v>
      </c>
      <c r="C253">
        <v>2010</v>
      </c>
      <c r="D253">
        <v>6.3462460000000007</v>
      </c>
    </row>
    <row r="254" spans="1:4" hidden="1">
      <c r="A254" t="s">
        <v>22</v>
      </c>
      <c r="B254" t="s">
        <v>33</v>
      </c>
      <c r="C254">
        <v>2011</v>
      </c>
      <c r="D254">
        <v>16.523489000000001</v>
      </c>
    </row>
    <row r="255" spans="1:4" hidden="1">
      <c r="A255" t="s">
        <v>26</v>
      </c>
      <c r="B255" t="s">
        <v>33</v>
      </c>
      <c r="C255">
        <v>2011</v>
      </c>
      <c r="D255">
        <v>2.9817680000000002</v>
      </c>
    </row>
    <row r="256" spans="1:4" hidden="1">
      <c r="A256" t="s">
        <v>24</v>
      </c>
      <c r="B256" t="s">
        <v>33</v>
      </c>
      <c r="C256">
        <v>2011</v>
      </c>
      <c r="D256">
        <v>11.592783000000001</v>
      </c>
    </row>
    <row r="257" spans="1:4" hidden="1">
      <c r="A257" t="s">
        <v>25</v>
      </c>
      <c r="B257" t="s">
        <v>33</v>
      </c>
      <c r="C257">
        <v>2011</v>
      </c>
      <c r="D257">
        <v>1.9489380000000001</v>
      </c>
    </row>
    <row r="258" spans="1:4" hidden="1">
      <c r="A258" t="s">
        <v>22</v>
      </c>
      <c r="B258" t="s">
        <v>33</v>
      </c>
      <c r="C258">
        <v>2012</v>
      </c>
      <c r="D258">
        <v>28.600664999999999</v>
      </c>
    </row>
    <row r="259" spans="1:4" hidden="1">
      <c r="A259" t="s">
        <v>26</v>
      </c>
      <c r="B259" t="s">
        <v>33</v>
      </c>
      <c r="C259">
        <v>2012</v>
      </c>
      <c r="D259">
        <v>7.8556999999999997</v>
      </c>
    </row>
    <row r="260" spans="1:4" hidden="1">
      <c r="A260" t="s">
        <v>24</v>
      </c>
      <c r="B260" t="s">
        <v>33</v>
      </c>
      <c r="C260">
        <v>2012</v>
      </c>
      <c r="D260">
        <v>19.818166000000002</v>
      </c>
    </row>
    <row r="261" spans="1:4" hidden="1">
      <c r="A261" t="s">
        <v>25</v>
      </c>
      <c r="B261" t="s">
        <v>33</v>
      </c>
      <c r="C261">
        <v>2012</v>
      </c>
      <c r="D261">
        <v>0.92679899999999904</v>
      </c>
    </row>
    <row r="262" spans="1:4" hidden="1">
      <c r="A262" t="s">
        <v>22</v>
      </c>
      <c r="B262" t="s">
        <v>33</v>
      </c>
      <c r="C262">
        <v>2013</v>
      </c>
      <c r="D262">
        <v>61.401747</v>
      </c>
    </row>
    <row r="263" spans="1:4" hidden="1">
      <c r="A263" t="s">
        <v>26</v>
      </c>
      <c r="B263" t="s">
        <v>33</v>
      </c>
      <c r="C263">
        <v>2013</v>
      </c>
      <c r="D263">
        <v>18.186385000000001</v>
      </c>
    </row>
    <row r="264" spans="1:4" hidden="1">
      <c r="A264" t="s">
        <v>24</v>
      </c>
      <c r="B264" t="s">
        <v>33</v>
      </c>
      <c r="C264">
        <v>2013</v>
      </c>
      <c r="D264">
        <v>41.057197000000002</v>
      </c>
    </row>
    <row r="265" spans="1:4" hidden="1">
      <c r="A265" t="s">
        <v>25</v>
      </c>
      <c r="B265" t="s">
        <v>33</v>
      </c>
      <c r="C265">
        <v>2013</v>
      </c>
      <c r="D265">
        <v>2.1581649999999968</v>
      </c>
    </row>
    <row r="266" spans="1:4" hidden="1">
      <c r="A266" t="s">
        <v>22</v>
      </c>
      <c r="B266" t="s">
        <v>33</v>
      </c>
      <c r="C266">
        <v>2014</v>
      </c>
      <c r="D266">
        <v>16.827741</v>
      </c>
    </row>
    <row r="267" spans="1:4" hidden="1">
      <c r="A267" t="s">
        <v>26</v>
      </c>
      <c r="B267" t="s">
        <v>33</v>
      </c>
      <c r="C267">
        <v>2014</v>
      </c>
      <c r="D267">
        <v>11.950493</v>
      </c>
    </row>
    <row r="268" spans="1:4" hidden="1">
      <c r="A268" t="s">
        <v>24</v>
      </c>
      <c r="B268" t="s">
        <v>33</v>
      </c>
      <c r="C268">
        <v>2014</v>
      </c>
      <c r="D268">
        <v>4.8353960000000002</v>
      </c>
    </row>
    <row r="269" spans="1:4" hidden="1">
      <c r="A269" t="s">
        <v>25</v>
      </c>
      <c r="B269" t="s">
        <v>33</v>
      </c>
      <c r="C269">
        <v>2014</v>
      </c>
      <c r="D269">
        <v>4.1851999999998668E-2</v>
      </c>
    </row>
    <row r="270" spans="1:4" hidden="1">
      <c r="A270" t="s">
        <v>22</v>
      </c>
      <c r="B270" t="s">
        <v>33</v>
      </c>
      <c r="C270">
        <v>2015</v>
      </c>
      <c r="D270">
        <v>43.711179999999999</v>
      </c>
    </row>
    <row r="271" spans="1:4" hidden="1">
      <c r="A271" t="s">
        <v>26</v>
      </c>
      <c r="B271" t="s">
        <v>33</v>
      </c>
      <c r="C271">
        <v>2015</v>
      </c>
      <c r="D271">
        <v>15.775385999999999</v>
      </c>
    </row>
    <row r="272" spans="1:4" hidden="1">
      <c r="A272" t="s">
        <v>24</v>
      </c>
      <c r="B272" t="s">
        <v>33</v>
      </c>
      <c r="C272">
        <v>2015</v>
      </c>
      <c r="D272">
        <v>27.906841</v>
      </c>
    </row>
    <row r="273" spans="1:4" hidden="1">
      <c r="A273" t="s">
        <v>25</v>
      </c>
      <c r="B273" t="s">
        <v>33</v>
      </c>
      <c r="C273">
        <v>2015</v>
      </c>
      <c r="D273">
        <v>2.8953000000001339E-2</v>
      </c>
    </row>
    <row r="274" spans="1:4" hidden="1">
      <c r="A274" t="s">
        <v>22</v>
      </c>
      <c r="B274" t="s">
        <v>33</v>
      </c>
      <c r="C274">
        <v>2016</v>
      </c>
      <c r="D274">
        <v>47.360674000000003</v>
      </c>
    </row>
    <row r="275" spans="1:4" hidden="1">
      <c r="A275" t="s">
        <v>26</v>
      </c>
      <c r="B275" t="s">
        <v>33</v>
      </c>
      <c r="C275">
        <v>2016</v>
      </c>
      <c r="D275">
        <v>19.406606</v>
      </c>
    </row>
    <row r="276" spans="1:4" hidden="1">
      <c r="A276" t="s">
        <v>24</v>
      </c>
      <c r="B276" t="s">
        <v>33</v>
      </c>
      <c r="C276">
        <v>2016</v>
      </c>
      <c r="D276">
        <v>27.792921</v>
      </c>
    </row>
    <row r="277" spans="1:4" hidden="1">
      <c r="A277" t="s">
        <v>25</v>
      </c>
      <c r="B277" t="s">
        <v>33</v>
      </c>
      <c r="C277">
        <v>2016</v>
      </c>
      <c r="D277">
        <v>0.16114699999999971</v>
      </c>
    </row>
    <row r="278" spans="1:4" hidden="1">
      <c r="A278" t="s">
        <v>22</v>
      </c>
      <c r="B278" t="s">
        <v>33</v>
      </c>
      <c r="C278">
        <v>2017</v>
      </c>
      <c r="D278">
        <v>55.897888000000002</v>
      </c>
    </row>
    <row r="279" spans="1:4" hidden="1">
      <c r="A279" t="s">
        <v>26</v>
      </c>
      <c r="B279" t="s">
        <v>33</v>
      </c>
      <c r="C279">
        <v>2017</v>
      </c>
      <c r="D279">
        <v>9.9989709999999992</v>
      </c>
    </row>
    <row r="280" spans="1:4" hidden="1">
      <c r="A280" t="s">
        <v>24</v>
      </c>
      <c r="B280" t="s">
        <v>33</v>
      </c>
      <c r="C280">
        <v>2017</v>
      </c>
      <c r="D280">
        <v>44.764927</v>
      </c>
    </row>
    <row r="281" spans="1:4" hidden="1">
      <c r="A281" t="s">
        <v>25</v>
      </c>
      <c r="B281" t="s">
        <v>33</v>
      </c>
      <c r="C281">
        <v>2017</v>
      </c>
      <c r="D281">
        <v>1.1339900000000043</v>
      </c>
    </row>
    <row r="282" spans="1:4" hidden="1">
      <c r="A282" t="s">
        <v>22</v>
      </c>
      <c r="B282" t="s">
        <v>33</v>
      </c>
      <c r="C282">
        <v>2018</v>
      </c>
      <c r="D282">
        <v>38.642932000000002</v>
      </c>
    </row>
    <row r="283" spans="1:4" hidden="1">
      <c r="A283" t="s">
        <v>26</v>
      </c>
      <c r="B283" t="s">
        <v>33</v>
      </c>
      <c r="C283">
        <v>2018</v>
      </c>
      <c r="D283">
        <v>12.994180999999999</v>
      </c>
    </row>
    <row r="284" spans="1:4" hidden="1">
      <c r="A284" t="s">
        <v>24</v>
      </c>
      <c r="B284" t="s">
        <v>33</v>
      </c>
      <c r="C284">
        <v>2018</v>
      </c>
      <c r="D284">
        <v>24.534279000000002</v>
      </c>
    </row>
    <row r="285" spans="1:4" hidden="1">
      <c r="A285" t="s">
        <v>25</v>
      </c>
      <c r="B285" t="s">
        <v>33</v>
      </c>
      <c r="C285">
        <v>2018</v>
      </c>
      <c r="D285">
        <v>1.1144719999999992</v>
      </c>
    </row>
    <row r="286" spans="1:4" hidden="1">
      <c r="A286" t="s">
        <v>22</v>
      </c>
      <c r="B286" t="s">
        <v>33</v>
      </c>
      <c r="C286">
        <v>2019</v>
      </c>
      <c r="D286">
        <v>53.658237</v>
      </c>
    </row>
    <row r="287" spans="1:4" hidden="1">
      <c r="A287" t="s">
        <v>26</v>
      </c>
      <c r="B287" t="s">
        <v>33</v>
      </c>
      <c r="C287">
        <v>2019</v>
      </c>
      <c r="D287">
        <v>13.258174</v>
      </c>
    </row>
    <row r="288" spans="1:4" hidden="1">
      <c r="A288" t="s">
        <v>34</v>
      </c>
      <c r="B288" t="s">
        <v>33</v>
      </c>
      <c r="C288">
        <v>2019</v>
      </c>
      <c r="D288">
        <v>0.109653</v>
      </c>
    </row>
    <row r="289" spans="1:4" hidden="1">
      <c r="A289" t="s">
        <v>24</v>
      </c>
      <c r="B289" t="s">
        <v>33</v>
      </c>
      <c r="C289">
        <v>2019</v>
      </c>
      <c r="D289">
        <v>39.142651999999998</v>
      </c>
    </row>
    <row r="290" spans="1:4" hidden="1">
      <c r="A290" t="s">
        <v>25</v>
      </c>
      <c r="B290" t="s">
        <v>33</v>
      </c>
      <c r="C290">
        <v>2019</v>
      </c>
      <c r="D290">
        <v>1.1477580000000032</v>
      </c>
    </row>
    <row r="291" spans="1:4" hidden="1">
      <c r="A291" t="s">
        <v>22</v>
      </c>
      <c r="B291" t="s">
        <v>33</v>
      </c>
      <c r="C291">
        <v>2020</v>
      </c>
      <c r="D291">
        <v>70.626711999999998</v>
      </c>
    </row>
    <row r="292" spans="1:4" hidden="1">
      <c r="A292" t="s">
        <v>26</v>
      </c>
      <c r="B292" t="s">
        <v>33</v>
      </c>
      <c r="C292">
        <v>2020</v>
      </c>
      <c r="D292">
        <v>11.291104000000001</v>
      </c>
    </row>
    <row r="293" spans="1:4" hidden="1">
      <c r="A293" t="s">
        <v>24</v>
      </c>
      <c r="B293" t="s">
        <v>33</v>
      </c>
      <c r="C293">
        <v>2020</v>
      </c>
      <c r="D293">
        <v>57.761175000000001</v>
      </c>
    </row>
    <row r="294" spans="1:4" hidden="1">
      <c r="A294" t="s">
        <v>25</v>
      </c>
      <c r="B294" t="s">
        <v>33</v>
      </c>
      <c r="C294">
        <v>2020</v>
      </c>
      <c r="D294">
        <v>1.5744329999999991</v>
      </c>
    </row>
    <row r="295" spans="1:4" hidden="1">
      <c r="A295" t="s">
        <v>22</v>
      </c>
      <c r="B295" t="s">
        <v>33</v>
      </c>
      <c r="C295">
        <v>2021</v>
      </c>
      <c r="D295">
        <v>60.114718000000003</v>
      </c>
    </row>
    <row r="296" spans="1:4" hidden="1">
      <c r="A296" t="s">
        <v>26</v>
      </c>
      <c r="B296" t="s">
        <v>33</v>
      </c>
      <c r="C296">
        <v>2021</v>
      </c>
      <c r="D296">
        <v>12.5115</v>
      </c>
    </row>
    <row r="297" spans="1:4" hidden="1">
      <c r="A297" t="s">
        <v>34</v>
      </c>
      <c r="B297" t="s">
        <v>33</v>
      </c>
      <c r="C297">
        <v>2021</v>
      </c>
      <c r="D297">
        <v>0.16500999999999999</v>
      </c>
    </row>
    <row r="298" spans="1:4" hidden="1">
      <c r="A298" t="s">
        <v>24</v>
      </c>
      <c r="B298" t="s">
        <v>33</v>
      </c>
      <c r="C298">
        <v>2021</v>
      </c>
      <c r="D298">
        <v>46.083713000000003</v>
      </c>
    </row>
    <row r="299" spans="1:4" hidden="1">
      <c r="A299" t="s">
        <v>25</v>
      </c>
      <c r="B299" t="s">
        <v>33</v>
      </c>
      <c r="C299">
        <v>2021</v>
      </c>
      <c r="D299">
        <v>1.354495</v>
      </c>
    </row>
    <row r="300" spans="1:4" hidden="1">
      <c r="A300" t="s">
        <v>22</v>
      </c>
      <c r="B300" t="s">
        <v>35</v>
      </c>
      <c r="C300">
        <v>2007</v>
      </c>
      <c r="D300">
        <v>2.5057339999999999</v>
      </c>
    </row>
    <row r="301" spans="1:4" hidden="1">
      <c r="A301" t="s">
        <v>26</v>
      </c>
      <c r="B301" t="s">
        <v>35</v>
      </c>
      <c r="C301">
        <v>2007</v>
      </c>
      <c r="D301">
        <v>0.21571899999999999</v>
      </c>
    </row>
    <row r="302" spans="1:4" hidden="1">
      <c r="A302" t="s">
        <v>24</v>
      </c>
      <c r="B302" t="s">
        <v>35</v>
      </c>
      <c r="C302">
        <v>2007</v>
      </c>
      <c r="D302">
        <v>2.2900149999999999</v>
      </c>
    </row>
    <row r="303" spans="1:4" hidden="1">
      <c r="A303" t="s">
        <v>25</v>
      </c>
      <c r="B303" t="s">
        <v>35</v>
      </c>
      <c r="C303">
        <v>2007</v>
      </c>
      <c r="D303">
        <v>0</v>
      </c>
    </row>
    <row r="304" spans="1:4" hidden="1">
      <c r="A304" t="s">
        <v>22</v>
      </c>
      <c r="B304" t="s">
        <v>35</v>
      </c>
      <c r="C304">
        <v>2008</v>
      </c>
      <c r="D304">
        <v>3.1186449999999999</v>
      </c>
    </row>
    <row r="305" spans="1:4" hidden="1">
      <c r="A305" t="s">
        <v>26</v>
      </c>
      <c r="B305" t="s">
        <v>35</v>
      </c>
      <c r="C305">
        <v>2008</v>
      </c>
      <c r="D305">
        <v>0.354995</v>
      </c>
    </row>
    <row r="306" spans="1:4" hidden="1">
      <c r="A306" t="s">
        <v>24</v>
      </c>
      <c r="B306" t="s">
        <v>35</v>
      </c>
      <c r="C306">
        <v>2008</v>
      </c>
      <c r="D306">
        <v>2.7636500000000002</v>
      </c>
    </row>
    <row r="307" spans="1:4" hidden="1">
      <c r="A307" t="s">
        <v>25</v>
      </c>
      <c r="B307" t="s">
        <v>35</v>
      </c>
      <c r="C307">
        <v>2008</v>
      </c>
      <c r="D307">
        <v>-4.4408920985006262E-16</v>
      </c>
    </row>
    <row r="308" spans="1:4" hidden="1">
      <c r="A308" t="s">
        <v>22</v>
      </c>
      <c r="B308" t="s">
        <v>35</v>
      </c>
      <c r="C308">
        <v>2010</v>
      </c>
      <c r="D308">
        <v>7.4576010000000004</v>
      </c>
    </row>
    <row r="309" spans="1:4" hidden="1">
      <c r="A309" t="s">
        <v>26</v>
      </c>
      <c r="B309" t="s">
        <v>35</v>
      </c>
      <c r="C309">
        <v>2010</v>
      </c>
      <c r="D309">
        <v>0.12575</v>
      </c>
    </row>
    <row r="310" spans="1:4" hidden="1">
      <c r="A310" t="s">
        <v>24</v>
      </c>
      <c r="B310" t="s">
        <v>35</v>
      </c>
      <c r="C310">
        <v>2010</v>
      </c>
      <c r="D310">
        <v>7.3318510000000003</v>
      </c>
    </row>
    <row r="311" spans="1:4" hidden="1">
      <c r="A311" t="s">
        <v>25</v>
      </c>
      <c r="B311" t="s">
        <v>35</v>
      </c>
      <c r="C311">
        <v>2010</v>
      </c>
      <c r="D311">
        <v>0</v>
      </c>
    </row>
    <row r="312" spans="1:4" hidden="1">
      <c r="A312" t="s">
        <v>22</v>
      </c>
      <c r="B312" t="s">
        <v>35</v>
      </c>
      <c r="C312">
        <v>2011</v>
      </c>
      <c r="D312">
        <v>4.8205159999999996</v>
      </c>
    </row>
    <row r="313" spans="1:4" hidden="1">
      <c r="A313" t="s">
        <v>26</v>
      </c>
      <c r="B313" t="s">
        <v>35</v>
      </c>
      <c r="C313">
        <v>2011</v>
      </c>
      <c r="D313">
        <v>0.2442</v>
      </c>
    </row>
    <row r="314" spans="1:4" hidden="1">
      <c r="A314" t="s">
        <v>24</v>
      </c>
      <c r="B314" t="s">
        <v>35</v>
      </c>
      <c r="C314">
        <v>2011</v>
      </c>
      <c r="D314">
        <v>4.5763160000000003</v>
      </c>
    </row>
    <row r="315" spans="1:4" hidden="1">
      <c r="A315" t="s">
        <v>25</v>
      </c>
      <c r="B315" t="s">
        <v>35</v>
      </c>
      <c r="C315">
        <v>2011</v>
      </c>
      <c r="D315">
        <v>-8.8817841970012523E-16</v>
      </c>
    </row>
    <row r="316" spans="1:4" hidden="1">
      <c r="A316" t="s">
        <v>22</v>
      </c>
      <c r="B316" t="s">
        <v>35</v>
      </c>
      <c r="C316">
        <v>2012</v>
      </c>
      <c r="D316">
        <v>6.6089549999999999</v>
      </c>
    </row>
    <row r="317" spans="1:4" hidden="1">
      <c r="A317" t="s">
        <v>26</v>
      </c>
      <c r="B317" t="s">
        <v>35</v>
      </c>
      <c r="C317">
        <v>2012</v>
      </c>
      <c r="D317">
        <v>0.20843500000000001</v>
      </c>
    </row>
    <row r="318" spans="1:4" hidden="1">
      <c r="A318" t="s">
        <v>24</v>
      </c>
      <c r="B318" t="s">
        <v>35</v>
      </c>
      <c r="C318">
        <v>2012</v>
      </c>
      <c r="D318">
        <v>6.4005200000000002</v>
      </c>
    </row>
    <row r="319" spans="1:4" hidden="1">
      <c r="A319" t="s">
        <v>25</v>
      </c>
      <c r="B319" t="s">
        <v>35</v>
      </c>
      <c r="C319">
        <v>2012</v>
      </c>
      <c r="D319">
        <v>0</v>
      </c>
    </row>
    <row r="320" spans="1:4" hidden="1">
      <c r="A320" t="s">
        <v>22</v>
      </c>
      <c r="B320" t="s">
        <v>35</v>
      </c>
      <c r="C320">
        <v>2013</v>
      </c>
      <c r="D320">
        <v>5.8183660000000001</v>
      </c>
    </row>
    <row r="321" spans="1:4" hidden="1">
      <c r="A321" t="s">
        <v>26</v>
      </c>
      <c r="B321" t="s">
        <v>35</v>
      </c>
      <c r="C321">
        <v>2013</v>
      </c>
      <c r="D321">
        <v>1.3273999999999999E-2</v>
      </c>
    </row>
    <row r="322" spans="1:4" hidden="1">
      <c r="A322" t="s">
        <v>24</v>
      </c>
      <c r="B322" t="s">
        <v>35</v>
      </c>
      <c r="C322">
        <v>2013</v>
      </c>
      <c r="D322">
        <v>5.8050920000000001</v>
      </c>
    </row>
    <row r="323" spans="1:4" hidden="1">
      <c r="A323" t="s">
        <v>25</v>
      </c>
      <c r="B323" t="s">
        <v>35</v>
      </c>
      <c r="C323">
        <v>2013</v>
      </c>
      <c r="D323">
        <v>0</v>
      </c>
    </row>
    <row r="324" spans="1:4" hidden="1">
      <c r="A324" t="s">
        <v>22</v>
      </c>
      <c r="B324" t="s">
        <v>35</v>
      </c>
      <c r="C324">
        <v>2014</v>
      </c>
      <c r="D324">
        <v>5.5162149999999999</v>
      </c>
    </row>
    <row r="325" spans="1:4" hidden="1">
      <c r="A325" t="s">
        <v>26</v>
      </c>
      <c r="B325" t="s">
        <v>35</v>
      </c>
      <c r="C325">
        <v>2014</v>
      </c>
      <c r="D325">
        <v>0.28676000000000001</v>
      </c>
    </row>
    <row r="326" spans="1:4" hidden="1">
      <c r="A326" t="s">
        <v>24</v>
      </c>
      <c r="B326" t="s">
        <v>35</v>
      </c>
      <c r="C326">
        <v>2014</v>
      </c>
      <c r="D326">
        <v>5.2254509999999996</v>
      </c>
    </row>
    <row r="327" spans="1:4" hidden="1">
      <c r="A327" t="s">
        <v>25</v>
      </c>
      <c r="B327" t="s">
        <v>35</v>
      </c>
      <c r="C327">
        <v>2014</v>
      </c>
      <c r="D327">
        <v>4.0040000000001186E-3</v>
      </c>
    </row>
    <row r="328" spans="1:4" hidden="1">
      <c r="A328" t="s">
        <v>22</v>
      </c>
      <c r="B328" t="s">
        <v>35</v>
      </c>
      <c r="C328">
        <v>2015</v>
      </c>
      <c r="D328">
        <v>1.0305219999999999</v>
      </c>
    </row>
    <row r="329" spans="1:4" hidden="1">
      <c r="A329" t="s">
        <v>24</v>
      </c>
      <c r="B329" t="s">
        <v>35</v>
      </c>
      <c r="C329">
        <v>2015</v>
      </c>
      <c r="D329">
        <v>1.0026349999999999</v>
      </c>
    </row>
    <row r="330" spans="1:4" hidden="1">
      <c r="A330" t="s">
        <v>25</v>
      </c>
      <c r="B330" t="s">
        <v>35</v>
      </c>
      <c r="C330">
        <v>2015</v>
      </c>
      <c r="D330">
        <v>2.7886999999999995E-2</v>
      </c>
    </row>
    <row r="331" spans="1:4" hidden="1">
      <c r="A331" t="s">
        <v>22</v>
      </c>
      <c r="B331" t="s">
        <v>35</v>
      </c>
      <c r="C331">
        <v>2016</v>
      </c>
      <c r="D331">
        <v>6.1853559999999996</v>
      </c>
    </row>
    <row r="332" spans="1:4" hidden="1">
      <c r="A332" t="s">
        <v>24</v>
      </c>
      <c r="B332" t="s">
        <v>35</v>
      </c>
      <c r="C332">
        <v>2016</v>
      </c>
      <c r="D332">
        <v>6.179659</v>
      </c>
    </row>
    <row r="333" spans="1:4" hidden="1">
      <c r="A333" t="s">
        <v>25</v>
      </c>
      <c r="B333" t="s">
        <v>35</v>
      </c>
      <c r="C333">
        <v>2016</v>
      </c>
      <c r="D333">
        <v>5.696999999999619E-3</v>
      </c>
    </row>
    <row r="334" spans="1:4" hidden="1">
      <c r="A334" t="s">
        <v>22</v>
      </c>
      <c r="B334" t="s">
        <v>35</v>
      </c>
      <c r="C334">
        <v>2017</v>
      </c>
      <c r="D334">
        <v>3.1355360000000001</v>
      </c>
    </row>
    <row r="335" spans="1:4" hidden="1">
      <c r="A335" t="s">
        <v>24</v>
      </c>
      <c r="B335" t="s">
        <v>35</v>
      </c>
      <c r="C335">
        <v>2017</v>
      </c>
      <c r="D335">
        <v>3.1355360000000001</v>
      </c>
    </row>
    <row r="336" spans="1:4" hidden="1">
      <c r="A336" t="s">
        <v>25</v>
      </c>
      <c r="B336" t="s">
        <v>35</v>
      </c>
      <c r="C336">
        <v>2017</v>
      </c>
      <c r="D336">
        <v>0</v>
      </c>
    </row>
    <row r="337" spans="1:4" hidden="1">
      <c r="A337" t="s">
        <v>22</v>
      </c>
      <c r="B337" t="s">
        <v>35</v>
      </c>
      <c r="C337">
        <v>2018</v>
      </c>
      <c r="D337">
        <v>3.5134379999999998</v>
      </c>
    </row>
    <row r="338" spans="1:4" hidden="1">
      <c r="A338" t="s">
        <v>24</v>
      </c>
      <c r="B338" t="s">
        <v>35</v>
      </c>
      <c r="C338">
        <v>2018</v>
      </c>
      <c r="D338">
        <v>3.4355799999999999</v>
      </c>
    </row>
    <row r="339" spans="1:4" hidden="1">
      <c r="A339" t="s">
        <v>25</v>
      </c>
      <c r="B339" t="s">
        <v>35</v>
      </c>
      <c r="C339">
        <v>2018</v>
      </c>
      <c r="D339">
        <v>7.7857999999999983E-2</v>
      </c>
    </row>
    <row r="340" spans="1:4" hidden="1">
      <c r="A340" t="s">
        <v>22</v>
      </c>
      <c r="B340" t="s">
        <v>35</v>
      </c>
      <c r="C340">
        <v>2019</v>
      </c>
      <c r="D340">
        <v>1.431E-2</v>
      </c>
    </row>
    <row r="341" spans="1:4" hidden="1">
      <c r="A341" t="s">
        <v>24</v>
      </c>
      <c r="B341" t="s">
        <v>35</v>
      </c>
      <c r="C341">
        <v>2019</v>
      </c>
      <c r="D341">
        <v>6.0559999999999998E-3</v>
      </c>
    </row>
    <row r="342" spans="1:4" hidden="1">
      <c r="A342" t="s">
        <v>25</v>
      </c>
      <c r="B342" t="s">
        <v>35</v>
      </c>
      <c r="C342">
        <v>2019</v>
      </c>
      <c r="D342">
        <v>8.2540000000000009E-3</v>
      </c>
    </row>
    <row r="343" spans="1:4" hidden="1">
      <c r="A343" t="s">
        <v>22</v>
      </c>
      <c r="B343" t="s">
        <v>35</v>
      </c>
      <c r="C343">
        <v>2020</v>
      </c>
      <c r="D343">
        <v>1.0201999999999999E-2</v>
      </c>
    </row>
    <row r="344" spans="1:4" hidden="1">
      <c r="A344" t="s">
        <v>22</v>
      </c>
      <c r="B344" t="s">
        <v>35</v>
      </c>
      <c r="C344">
        <v>2021</v>
      </c>
      <c r="D344">
        <v>1.2359999999999999E-2</v>
      </c>
    </row>
    <row r="345" spans="1:4" hidden="1">
      <c r="A345" t="s">
        <v>22</v>
      </c>
      <c r="B345" t="s">
        <v>36</v>
      </c>
      <c r="C345">
        <v>2017</v>
      </c>
      <c r="D345">
        <v>1.021E-3</v>
      </c>
    </row>
    <row r="346" spans="1:4" hidden="1">
      <c r="A346" t="s">
        <v>22</v>
      </c>
      <c r="B346" t="s">
        <v>36</v>
      </c>
      <c r="C346">
        <v>2020</v>
      </c>
      <c r="D346">
        <v>9.6849999999999992E-3</v>
      </c>
    </row>
    <row r="347" spans="1:4" hidden="1">
      <c r="A347" t="s">
        <v>22</v>
      </c>
      <c r="B347" t="s">
        <v>36</v>
      </c>
      <c r="C347">
        <v>2021</v>
      </c>
      <c r="D347">
        <v>9.0849999999999993E-3</v>
      </c>
    </row>
    <row r="348" spans="1:4" hidden="1">
      <c r="A348" t="s">
        <v>22</v>
      </c>
      <c r="B348" t="s">
        <v>37</v>
      </c>
      <c r="C348">
        <v>2007</v>
      </c>
      <c r="D348">
        <v>1.710874</v>
      </c>
    </row>
    <row r="349" spans="1:4" hidden="1">
      <c r="A349" t="s">
        <v>24</v>
      </c>
      <c r="B349" t="s">
        <v>37</v>
      </c>
      <c r="C349">
        <v>2007</v>
      </c>
      <c r="D349">
        <v>1.710874</v>
      </c>
    </row>
    <row r="350" spans="1:4" hidden="1">
      <c r="A350" t="s">
        <v>25</v>
      </c>
      <c r="B350" t="s">
        <v>37</v>
      </c>
      <c r="C350">
        <v>2007</v>
      </c>
      <c r="D350">
        <v>0</v>
      </c>
    </row>
    <row r="351" spans="1:4" hidden="1">
      <c r="A351" t="s">
        <v>22</v>
      </c>
      <c r="B351" t="s">
        <v>37</v>
      </c>
      <c r="C351">
        <v>2008</v>
      </c>
      <c r="D351">
        <v>2.2594270000000001</v>
      </c>
    </row>
    <row r="352" spans="1:4" hidden="1">
      <c r="A352" t="s">
        <v>24</v>
      </c>
      <c r="B352" t="s">
        <v>37</v>
      </c>
      <c r="C352">
        <v>2008</v>
      </c>
      <c r="D352">
        <v>2.2594270000000001</v>
      </c>
    </row>
    <row r="353" spans="1:4" hidden="1">
      <c r="A353" t="s">
        <v>25</v>
      </c>
      <c r="B353" t="s">
        <v>37</v>
      </c>
      <c r="C353">
        <v>2008</v>
      </c>
      <c r="D353">
        <v>0</v>
      </c>
    </row>
    <row r="354" spans="1:4" hidden="1">
      <c r="A354" t="s">
        <v>22</v>
      </c>
      <c r="B354" t="s">
        <v>37</v>
      </c>
      <c r="C354">
        <v>2009</v>
      </c>
      <c r="D354">
        <v>2.1377950000000001</v>
      </c>
    </row>
    <row r="355" spans="1:4" hidden="1">
      <c r="A355" t="s">
        <v>24</v>
      </c>
      <c r="B355" t="s">
        <v>37</v>
      </c>
      <c r="C355">
        <v>2009</v>
      </c>
      <c r="D355">
        <v>2.1377950000000001</v>
      </c>
    </row>
    <row r="356" spans="1:4" hidden="1">
      <c r="A356" t="s">
        <v>25</v>
      </c>
      <c r="B356" t="s">
        <v>37</v>
      </c>
      <c r="C356">
        <v>2009</v>
      </c>
      <c r="D356">
        <v>0</v>
      </c>
    </row>
    <row r="357" spans="1:4" hidden="1">
      <c r="A357" t="s">
        <v>22</v>
      </c>
      <c r="B357" t="s">
        <v>37</v>
      </c>
      <c r="C357">
        <v>2010</v>
      </c>
      <c r="D357">
        <v>1.7420340000000001</v>
      </c>
    </row>
    <row r="358" spans="1:4" hidden="1">
      <c r="A358" t="s">
        <v>24</v>
      </c>
      <c r="B358" t="s">
        <v>37</v>
      </c>
      <c r="C358">
        <v>2010</v>
      </c>
      <c r="D358">
        <v>1.7420340000000001</v>
      </c>
    </row>
    <row r="359" spans="1:4" hidden="1">
      <c r="A359" t="s">
        <v>25</v>
      </c>
      <c r="B359" t="s">
        <v>37</v>
      </c>
      <c r="C359">
        <v>2010</v>
      </c>
      <c r="D359">
        <v>0</v>
      </c>
    </row>
    <row r="360" spans="1:4" hidden="1">
      <c r="A360" t="s">
        <v>22</v>
      </c>
      <c r="B360" t="s">
        <v>37</v>
      </c>
      <c r="C360">
        <v>2011</v>
      </c>
      <c r="D360">
        <v>3.1264569999999998</v>
      </c>
    </row>
    <row r="361" spans="1:4" hidden="1">
      <c r="A361" t="s">
        <v>24</v>
      </c>
      <c r="B361" t="s">
        <v>37</v>
      </c>
      <c r="C361">
        <v>2011</v>
      </c>
      <c r="D361">
        <v>3.1264569999999998</v>
      </c>
    </row>
    <row r="362" spans="1:4" hidden="1">
      <c r="A362" t="s">
        <v>25</v>
      </c>
      <c r="B362" t="s">
        <v>37</v>
      </c>
      <c r="C362">
        <v>2011</v>
      </c>
      <c r="D362">
        <v>0</v>
      </c>
    </row>
    <row r="363" spans="1:4" hidden="1">
      <c r="A363" t="s">
        <v>22</v>
      </c>
      <c r="B363" t="s">
        <v>37</v>
      </c>
      <c r="C363">
        <v>2012</v>
      </c>
      <c r="D363">
        <v>1.677335</v>
      </c>
    </row>
    <row r="364" spans="1:4" hidden="1">
      <c r="A364" t="s">
        <v>24</v>
      </c>
      <c r="B364" t="s">
        <v>37</v>
      </c>
      <c r="C364">
        <v>2012</v>
      </c>
      <c r="D364">
        <v>1.677335</v>
      </c>
    </row>
    <row r="365" spans="1:4" hidden="1">
      <c r="A365" t="s">
        <v>25</v>
      </c>
      <c r="B365" t="s">
        <v>37</v>
      </c>
      <c r="C365">
        <v>2012</v>
      </c>
      <c r="D365">
        <v>0</v>
      </c>
    </row>
    <row r="366" spans="1:4" hidden="1">
      <c r="A366" t="s">
        <v>22</v>
      </c>
      <c r="B366" t="s">
        <v>37</v>
      </c>
      <c r="C366">
        <v>2013</v>
      </c>
      <c r="D366">
        <v>0.77763499999999997</v>
      </c>
    </row>
    <row r="367" spans="1:4" hidden="1">
      <c r="A367" t="s">
        <v>24</v>
      </c>
      <c r="B367" t="s">
        <v>37</v>
      </c>
      <c r="C367">
        <v>2013</v>
      </c>
      <c r="D367">
        <v>0.77763499999999997</v>
      </c>
    </row>
    <row r="368" spans="1:4" hidden="1">
      <c r="A368" t="s">
        <v>25</v>
      </c>
      <c r="B368" t="s">
        <v>37</v>
      </c>
      <c r="C368">
        <v>2013</v>
      </c>
      <c r="D368">
        <v>0</v>
      </c>
    </row>
    <row r="369" spans="1:4" hidden="1">
      <c r="A369" t="s">
        <v>22</v>
      </c>
      <c r="B369" t="s">
        <v>37</v>
      </c>
      <c r="C369">
        <v>2014</v>
      </c>
      <c r="D369">
        <v>3.3182510000000001</v>
      </c>
    </row>
    <row r="370" spans="1:4" hidden="1">
      <c r="A370" t="s">
        <v>24</v>
      </c>
      <c r="B370" t="s">
        <v>37</v>
      </c>
      <c r="C370">
        <v>2014</v>
      </c>
      <c r="D370">
        <v>3.310867</v>
      </c>
    </row>
    <row r="371" spans="1:4" hidden="1">
      <c r="A371" t="s">
        <v>25</v>
      </c>
      <c r="B371" t="s">
        <v>37</v>
      </c>
      <c r="C371">
        <v>2014</v>
      </c>
      <c r="D371">
        <v>7.3840000000000572E-3</v>
      </c>
    </row>
    <row r="372" spans="1:4" hidden="1">
      <c r="A372" t="s">
        <v>22</v>
      </c>
      <c r="B372" t="s">
        <v>37</v>
      </c>
      <c r="C372">
        <v>2015</v>
      </c>
      <c r="D372">
        <v>2.367067</v>
      </c>
    </row>
    <row r="373" spans="1:4" hidden="1">
      <c r="A373" t="s">
        <v>24</v>
      </c>
      <c r="B373" t="s">
        <v>37</v>
      </c>
      <c r="C373">
        <v>2015</v>
      </c>
      <c r="D373">
        <v>2.339747</v>
      </c>
    </row>
    <row r="374" spans="1:4" hidden="1">
      <c r="A374" t="s">
        <v>25</v>
      </c>
      <c r="B374" t="s">
        <v>37</v>
      </c>
      <c r="C374">
        <v>2015</v>
      </c>
      <c r="D374">
        <v>2.7320000000000011E-2</v>
      </c>
    </row>
    <row r="375" spans="1:4" hidden="1">
      <c r="A375" t="s">
        <v>22</v>
      </c>
      <c r="B375" t="s">
        <v>37</v>
      </c>
      <c r="C375">
        <v>2016</v>
      </c>
      <c r="D375">
        <v>1.854703</v>
      </c>
    </row>
    <row r="376" spans="1:4" hidden="1">
      <c r="A376" t="s">
        <v>24</v>
      </c>
      <c r="B376" t="s">
        <v>37</v>
      </c>
      <c r="C376">
        <v>2016</v>
      </c>
      <c r="D376">
        <v>1.854703</v>
      </c>
    </row>
    <row r="377" spans="1:4" hidden="1">
      <c r="A377" t="s">
        <v>25</v>
      </c>
      <c r="B377" t="s">
        <v>37</v>
      </c>
      <c r="C377">
        <v>2016</v>
      </c>
      <c r="D377">
        <v>0</v>
      </c>
    </row>
    <row r="378" spans="1:4" hidden="1">
      <c r="A378" t="s">
        <v>22</v>
      </c>
      <c r="B378" t="s">
        <v>37</v>
      </c>
      <c r="C378">
        <v>2017</v>
      </c>
      <c r="D378">
        <v>3.425522</v>
      </c>
    </row>
    <row r="379" spans="1:4" hidden="1">
      <c r="A379" t="s">
        <v>24</v>
      </c>
      <c r="B379" t="s">
        <v>37</v>
      </c>
      <c r="C379">
        <v>2017</v>
      </c>
      <c r="D379">
        <v>3.425522</v>
      </c>
    </row>
    <row r="380" spans="1:4" hidden="1">
      <c r="A380" t="s">
        <v>25</v>
      </c>
      <c r="B380" t="s">
        <v>37</v>
      </c>
      <c r="C380">
        <v>2017</v>
      </c>
      <c r="D380">
        <v>0</v>
      </c>
    </row>
    <row r="381" spans="1:4" hidden="1">
      <c r="A381" t="s">
        <v>22</v>
      </c>
      <c r="B381" t="s">
        <v>37</v>
      </c>
      <c r="C381">
        <v>2018</v>
      </c>
      <c r="D381">
        <v>2.0924960000000001</v>
      </c>
    </row>
    <row r="382" spans="1:4" hidden="1">
      <c r="A382" t="s">
        <v>24</v>
      </c>
      <c r="B382" t="s">
        <v>37</v>
      </c>
      <c r="C382">
        <v>2018</v>
      </c>
      <c r="D382">
        <v>2.0924960000000001</v>
      </c>
    </row>
    <row r="383" spans="1:4" hidden="1">
      <c r="A383" t="s">
        <v>25</v>
      </c>
      <c r="B383" t="s">
        <v>37</v>
      </c>
      <c r="C383">
        <v>2018</v>
      </c>
      <c r="D383">
        <v>0</v>
      </c>
    </row>
    <row r="384" spans="1:4" hidden="1">
      <c r="A384" t="s">
        <v>22</v>
      </c>
      <c r="B384" t="s">
        <v>37</v>
      </c>
      <c r="C384">
        <v>2019</v>
      </c>
      <c r="D384">
        <v>1.2691969999999999</v>
      </c>
    </row>
    <row r="385" spans="1:4" hidden="1">
      <c r="A385" t="s">
        <v>24</v>
      </c>
      <c r="B385" t="s">
        <v>37</v>
      </c>
      <c r="C385">
        <v>2019</v>
      </c>
      <c r="D385">
        <v>1.2579819999999999</v>
      </c>
    </row>
    <row r="386" spans="1:4" hidden="1">
      <c r="A386" t="s">
        <v>25</v>
      </c>
      <c r="B386" t="s">
        <v>37</v>
      </c>
      <c r="C386">
        <v>2019</v>
      </c>
      <c r="D386">
        <v>1.1214999999999975E-2</v>
      </c>
    </row>
    <row r="387" spans="1:4" hidden="1">
      <c r="A387" t="s">
        <v>22</v>
      </c>
      <c r="B387" t="s">
        <v>37</v>
      </c>
      <c r="C387">
        <v>2020</v>
      </c>
      <c r="D387">
        <v>3.4889480000000002</v>
      </c>
    </row>
    <row r="388" spans="1:4" hidden="1">
      <c r="A388" t="s">
        <v>24</v>
      </c>
      <c r="B388" t="s">
        <v>37</v>
      </c>
      <c r="C388">
        <v>2020</v>
      </c>
      <c r="D388">
        <v>3.4397359999999999</v>
      </c>
    </row>
    <row r="389" spans="1:4" hidden="1">
      <c r="A389" t="s">
        <v>25</v>
      </c>
      <c r="B389" t="s">
        <v>37</v>
      </c>
      <c r="C389">
        <v>2020</v>
      </c>
      <c r="D389">
        <v>4.9212000000000256E-2</v>
      </c>
    </row>
    <row r="390" spans="1:4" hidden="1">
      <c r="A390" t="s">
        <v>22</v>
      </c>
      <c r="B390" t="s">
        <v>37</v>
      </c>
      <c r="C390">
        <v>2021</v>
      </c>
      <c r="D390">
        <v>2.026643</v>
      </c>
    </row>
    <row r="391" spans="1:4" hidden="1">
      <c r="A391" t="s">
        <v>26</v>
      </c>
      <c r="B391" t="s">
        <v>37</v>
      </c>
      <c r="C391">
        <v>2021</v>
      </c>
      <c r="D391">
        <v>8.4899999999999993E-3</v>
      </c>
    </row>
    <row r="392" spans="1:4" hidden="1">
      <c r="A392" t="s">
        <v>24</v>
      </c>
      <c r="B392" t="s">
        <v>37</v>
      </c>
      <c r="C392">
        <v>2021</v>
      </c>
      <c r="D392">
        <v>1.9795879999999999</v>
      </c>
    </row>
    <row r="393" spans="1:4" hidden="1">
      <c r="A393" t="s">
        <v>25</v>
      </c>
      <c r="B393" t="s">
        <v>37</v>
      </c>
      <c r="C393">
        <v>2021</v>
      </c>
      <c r="D393">
        <v>3.856499999999996E-2</v>
      </c>
    </row>
    <row r="394" spans="1:4" hidden="1">
      <c r="A394" t="s">
        <v>22</v>
      </c>
      <c r="B394" t="s">
        <v>38</v>
      </c>
      <c r="C394">
        <v>2007</v>
      </c>
      <c r="D394">
        <v>0.57006599999999996</v>
      </c>
    </row>
    <row r="395" spans="1:4" hidden="1">
      <c r="A395" t="s">
        <v>24</v>
      </c>
      <c r="B395" t="s">
        <v>38</v>
      </c>
      <c r="C395">
        <v>2007</v>
      </c>
      <c r="D395">
        <v>0.57006599999999996</v>
      </c>
    </row>
    <row r="396" spans="1:4" hidden="1">
      <c r="A396" t="s">
        <v>25</v>
      </c>
      <c r="B396" t="s">
        <v>38</v>
      </c>
      <c r="C396">
        <v>2007</v>
      </c>
      <c r="D396">
        <v>0</v>
      </c>
    </row>
    <row r="397" spans="1:4" hidden="1">
      <c r="A397" t="s">
        <v>22</v>
      </c>
      <c r="B397" t="s">
        <v>38</v>
      </c>
      <c r="C397">
        <v>2008</v>
      </c>
      <c r="D397">
        <v>7.4775999999999995E-2</v>
      </c>
    </row>
    <row r="398" spans="1:4" hidden="1">
      <c r="A398" t="s">
        <v>24</v>
      </c>
      <c r="B398" t="s">
        <v>38</v>
      </c>
      <c r="C398">
        <v>2008</v>
      </c>
      <c r="D398">
        <v>7.4775999999999995E-2</v>
      </c>
    </row>
    <row r="399" spans="1:4" hidden="1">
      <c r="A399" t="s">
        <v>25</v>
      </c>
      <c r="B399" t="s">
        <v>38</v>
      </c>
      <c r="C399">
        <v>2008</v>
      </c>
      <c r="D399">
        <v>0</v>
      </c>
    </row>
    <row r="400" spans="1:4" hidden="1">
      <c r="A400" t="s">
        <v>22</v>
      </c>
      <c r="B400" t="s">
        <v>38</v>
      </c>
      <c r="C400">
        <v>2009</v>
      </c>
      <c r="D400">
        <v>0.36664200000000002</v>
      </c>
    </row>
    <row r="401" spans="1:4" hidden="1">
      <c r="A401" t="s">
        <v>24</v>
      </c>
      <c r="B401" t="s">
        <v>38</v>
      </c>
      <c r="C401">
        <v>2009</v>
      </c>
      <c r="D401">
        <v>0.36664200000000002</v>
      </c>
    </row>
    <row r="402" spans="1:4" hidden="1">
      <c r="A402" t="s">
        <v>25</v>
      </c>
      <c r="B402" t="s">
        <v>38</v>
      </c>
      <c r="C402">
        <v>2009</v>
      </c>
      <c r="D402">
        <v>0</v>
      </c>
    </row>
    <row r="403" spans="1:4" hidden="1">
      <c r="A403" t="s">
        <v>22</v>
      </c>
      <c r="B403" t="s">
        <v>38</v>
      </c>
      <c r="C403">
        <v>2010</v>
      </c>
      <c r="D403">
        <v>0.21890799999999999</v>
      </c>
    </row>
    <row r="404" spans="1:4" hidden="1">
      <c r="A404" t="s">
        <v>24</v>
      </c>
      <c r="B404" t="s">
        <v>38</v>
      </c>
      <c r="C404">
        <v>2010</v>
      </c>
      <c r="D404">
        <v>0.21890799999999999</v>
      </c>
    </row>
    <row r="405" spans="1:4" hidden="1">
      <c r="A405" t="s">
        <v>25</v>
      </c>
      <c r="B405" t="s">
        <v>38</v>
      </c>
      <c r="C405">
        <v>2010</v>
      </c>
      <c r="D405">
        <v>0</v>
      </c>
    </row>
    <row r="406" spans="1:4" hidden="1">
      <c r="A406" t="s">
        <v>22</v>
      </c>
      <c r="B406" t="s">
        <v>38</v>
      </c>
      <c r="C406">
        <v>2011</v>
      </c>
      <c r="D406">
        <v>0.26303799999999999</v>
      </c>
    </row>
    <row r="407" spans="1:4" hidden="1">
      <c r="A407" t="s">
        <v>24</v>
      </c>
      <c r="B407" t="s">
        <v>38</v>
      </c>
      <c r="C407">
        <v>2011</v>
      </c>
      <c r="D407">
        <v>0.26303799999999999</v>
      </c>
    </row>
    <row r="408" spans="1:4" hidden="1">
      <c r="A408" t="s">
        <v>25</v>
      </c>
      <c r="B408" t="s">
        <v>38</v>
      </c>
      <c r="C408">
        <v>2011</v>
      </c>
      <c r="D408">
        <v>0</v>
      </c>
    </row>
    <row r="409" spans="1:4" hidden="1">
      <c r="A409" t="s">
        <v>22</v>
      </c>
      <c r="B409" t="s">
        <v>38</v>
      </c>
      <c r="C409">
        <v>2012</v>
      </c>
      <c r="D409">
        <v>0.30985200000000002</v>
      </c>
    </row>
    <row r="410" spans="1:4" hidden="1">
      <c r="A410" t="s">
        <v>24</v>
      </c>
      <c r="B410" t="s">
        <v>38</v>
      </c>
      <c r="C410">
        <v>2012</v>
      </c>
      <c r="D410">
        <v>0.30985200000000002</v>
      </c>
    </row>
    <row r="411" spans="1:4" hidden="1">
      <c r="A411" t="s">
        <v>25</v>
      </c>
      <c r="B411" t="s">
        <v>38</v>
      </c>
      <c r="C411">
        <v>2012</v>
      </c>
      <c r="D411">
        <v>0</v>
      </c>
    </row>
    <row r="412" spans="1:4" hidden="1">
      <c r="A412" t="s">
        <v>22</v>
      </c>
      <c r="B412" t="s">
        <v>38</v>
      </c>
      <c r="C412">
        <v>2013</v>
      </c>
      <c r="D412">
        <v>0.394374</v>
      </c>
    </row>
    <row r="413" spans="1:4" hidden="1">
      <c r="A413" t="s">
        <v>24</v>
      </c>
      <c r="B413" t="s">
        <v>38</v>
      </c>
      <c r="C413">
        <v>2013</v>
      </c>
      <c r="D413">
        <v>0.394374</v>
      </c>
    </row>
    <row r="414" spans="1:4" hidden="1">
      <c r="A414" t="s">
        <v>25</v>
      </c>
      <c r="B414" t="s">
        <v>38</v>
      </c>
      <c r="C414">
        <v>2013</v>
      </c>
      <c r="D414">
        <v>0</v>
      </c>
    </row>
    <row r="415" spans="1:4" hidden="1">
      <c r="A415" t="s">
        <v>22</v>
      </c>
      <c r="B415" t="s">
        <v>38</v>
      </c>
      <c r="C415">
        <v>2014</v>
      </c>
      <c r="D415">
        <v>0.17255300000000001</v>
      </c>
    </row>
    <row r="416" spans="1:4" hidden="1">
      <c r="A416" t="s">
        <v>24</v>
      </c>
      <c r="B416" t="s">
        <v>38</v>
      </c>
      <c r="C416">
        <v>2014</v>
      </c>
      <c r="D416">
        <v>0.16739200000000001</v>
      </c>
    </row>
    <row r="417" spans="1:4" hidden="1">
      <c r="A417" t="s">
        <v>25</v>
      </c>
      <c r="B417" t="s">
        <v>38</v>
      </c>
      <c r="C417">
        <v>2014</v>
      </c>
      <c r="D417">
        <v>5.1609999999999989E-3</v>
      </c>
    </row>
    <row r="418" spans="1:4" hidden="1">
      <c r="A418" t="s">
        <v>22</v>
      </c>
      <c r="B418" t="s">
        <v>38</v>
      </c>
      <c r="C418">
        <v>2015</v>
      </c>
      <c r="D418">
        <v>0.99161999999999995</v>
      </c>
    </row>
    <row r="419" spans="1:4" hidden="1">
      <c r="A419" t="s">
        <v>24</v>
      </c>
      <c r="B419" t="s">
        <v>38</v>
      </c>
      <c r="C419">
        <v>2015</v>
      </c>
      <c r="D419">
        <v>0.98807900000000004</v>
      </c>
    </row>
    <row r="420" spans="1:4" hidden="1">
      <c r="A420" t="s">
        <v>25</v>
      </c>
      <c r="B420" t="s">
        <v>38</v>
      </c>
      <c r="C420">
        <v>2015</v>
      </c>
      <c r="D420">
        <v>3.5409999999999053E-3</v>
      </c>
    </row>
    <row r="421" spans="1:4" hidden="1">
      <c r="A421" t="s">
        <v>22</v>
      </c>
      <c r="B421" t="s">
        <v>38</v>
      </c>
      <c r="C421">
        <v>2016</v>
      </c>
      <c r="D421">
        <v>0.59302900000000003</v>
      </c>
    </row>
    <row r="422" spans="1:4" hidden="1">
      <c r="A422" t="s">
        <v>24</v>
      </c>
      <c r="B422" t="s">
        <v>38</v>
      </c>
      <c r="C422">
        <v>2016</v>
      </c>
      <c r="D422">
        <v>0.55760100000000001</v>
      </c>
    </row>
    <row r="423" spans="1:4" hidden="1">
      <c r="A423" t="s">
        <v>25</v>
      </c>
      <c r="B423" t="s">
        <v>38</v>
      </c>
      <c r="C423">
        <v>2016</v>
      </c>
      <c r="D423">
        <v>3.5428000000000015E-2</v>
      </c>
    </row>
    <row r="424" spans="1:4" hidden="1">
      <c r="A424" t="s">
        <v>22</v>
      </c>
      <c r="B424" t="s">
        <v>38</v>
      </c>
      <c r="C424">
        <v>2017</v>
      </c>
      <c r="D424">
        <v>0.677728</v>
      </c>
    </row>
    <row r="425" spans="1:4" hidden="1">
      <c r="A425" t="s">
        <v>24</v>
      </c>
      <c r="B425" t="s">
        <v>38</v>
      </c>
      <c r="C425">
        <v>2017</v>
      </c>
      <c r="D425">
        <v>0.6593</v>
      </c>
    </row>
    <row r="426" spans="1:4" hidden="1">
      <c r="A426" t="s">
        <v>25</v>
      </c>
      <c r="B426" t="s">
        <v>38</v>
      </c>
      <c r="C426">
        <v>2017</v>
      </c>
      <c r="D426">
        <v>1.8428E-2</v>
      </c>
    </row>
    <row r="427" spans="1:4" hidden="1">
      <c r="A427" t="s">
        <v>22</v>
      </c>
      <c r="B427" t="s">
        <v>38</v>
      </c>
      <c r="C427">
        <v>2018</v>
      </c>
      <c r="D427">
        <v>0.41991000000000001</v>
      </c>
    </row>
    <row r="428" spans="1:4" hidden="1">
      <c r="A428" t="s">
        <v>24</v>
      </c>
      <c r="B428" t="s">
        <v>38</v>
      </c>
      <c r="C428">
        <v>2018</v>
      </c>
      <c r="D428">
        <v>0.409076</v>
      </c>
    </row>
    <row r="429" spans="1:4" hidden="1">
      <c r="A429" t="s">
        <v>25</v>
      </c>
      <c r="B429" t="s">
        <v>38</v>
      </c>
      <c r="C429">
        <v>2018</v>
      </c>
      <c r="D429">
        <v>1.083400000000001E-2</v>
      </c>
    </row>
    <row r="430" spans="1:4" hidden="1">
      <c r="A430" t="s">
        <v>22</v>
      </c>
      <c r="B430" t="s">
        <v>38</v>
      </c>
      <c r="C430">
        <v>2019</v>
      </c>
      <c r="D430">
        <v>0.35397699999999999</v>
      </c>
    </row>
    <row r="431" spans="1:4" hidden="1">
      <c r="A431" t="s">
        <v>24</v>
      </c>
      <c r="B431" t="s">
        <v>38</v>
      </c>
      <c r="C431">
        <v>2019</v>
      </c>
      <c r="D431">
        <v>0.34114499999999998</v>
      </c>
    </row>
    <row r="432" spans="1:4" hidden="1">
      <c r="A432" t="s">
        <v>25</v>
      </c>
      <c r="B432" t="s">
        <v>38</v>
      </c>
      <c r="C432">
        <v>2019</v>
      </c>
      <c r="D432">
        <v>1.283200000000001E-2</v>
      </c>
    </row>
    <row r="433" spans="1:4" hidden="1">
      <c r="A433" t="s">
        <v>22</v>
      </c>
      <c r="B433" t="s">
        <v>38</v>
      </c>
      <c r="C433">
        <v>2020</v>
      </c>
      <c r="D433">
        <v>0.61346400000000001</v>
      </c>
    </row>
    <row r="434" spans="1:4" hidden="1">
      <c r="A434" t="s">
        <v>24</v>
      </c>
      <c r="B434" t="s">
        <v>38</v>
      </c>
      <c r="C434">
        <v>2020</v>
      </c>
      <c r="D434">
        <v>0.51274699999999995</v>
      </c>
    </row>
    <row r="435" spans="1:4" hidden="1">
      <c r="A435" t="s">
        <v>25</v>
      </c>
      <c r="B435" t="s">
        <v>38</v>
      </c>
      <c r="C435">
        <v>2020</v>
      </c>
      <c r="D435">
        <v>0.10071700000000006</v>
      </c>
    </row>
    <row r="436" spans="1:4" hidden="1">
      <c r="A436" t="s">
        <v>22</v>
      </c>
      <c r="B436" t="s">
        <v>38</v>
      </c>
      <c r="C436">
        <v>2021</v>
      </c>
      <c r="D436">
        <v>0.23100999999999999</v>
      </c>
    </row>
    <row r="437" spans="1:4" hidden="1">
      <c r="A437" t="s">
        <v>24</v>
      </c>
      <c r="B437" t="s">
        <v>38</v>
      </c>
      <c r="C437">
        <v>2021</v>
      </c>
      <c r="D437">
        <v>0.12189800000000001</v>
      </c>
    </row>
    <row r="438" spans="1:4" hidden="1">
      <c r="A438" t="s">
        <v>25</v>
      </c>
      <c r="B438" t="s">
        <v>38</v>
      </c>
      <c r="C438">
        <v>2021</v>
      </c>
      <c r="D438">
        <v>0.10911199999999999</v>
      </c>
    </row>
    <row r="439" spans="1:4" hidden="1">
      <c r="A439" t="s">
        <v>22</v>
      </c>
      <c r="B439" t="s">
        <v>39</v>
      </c>
      <c r="C439">
        <v>2007</v>
      </c>
      <c r="D439">
        <v>1.6699930000000001</v>
      </c>
    </row>
    <row r="440" spans="1:4" hidden="1">
      <c r="A440" t="s">
        <v>26</v>
      </c>
      <c r="B440" t="s">
        <v>39</v>
      </c>
      <c r="C440">
        <v>2007</v>
      </c>
      <c r="D440">
        <v>6.5799999999999995E-4</v>
      </c>
    </row>
    <row r="441" spans="1:4" hidden="1">
      <c r="A441" t="s">
        <v>24</v>
      </c>
      <c r="B441" t="s">
        <v>39</v>
      </c>
      <c r="C441">
        <v>2007</v>
      </c>
      <c r="D441">
        <v>1.669335</v>
      </c>
    </row>
    <row r="442" spans="1:4" hidden="1">
      <c r="A442" t="s">
        <v>25</v>
      </c>
      <c r="B442" t="s">
        <v>39</v>
      </c>
      <c r="C442">
        <v>2007</v>
      </c>
      <c r="D442">
        <v>0</v>
      </c>
    </row>
    <row r="443" spans="1:4" hidden="1">
      <c r="A443" t="s">
        <v>22</v>
      </c>
      <c r="B443" t="s">
        <v>39</v>
      </c>
      <c r="C443">
        <v>2008</v>
      </c>
      <c r="D443">
        <v>2.6325409999999998</v>
      </c>
    </row>
    <row r="444" spans="1:4" hidden="1">
      <c r="A444" t="s">
        <v>26</v>
      </c>
      <c r="B444" t="s">
        <v>39</v>
      </c>
      <c r="C444">
        <v>2008</v>
      </c>
      <c r="D444">
        <v>0.98156699999999997</v>
      </c>
    </row>
    <row r="445" spans="1:4" hidden="1">
      <c r="A445" t="s">
        <v>24</v>
      </c>
      <c r="B445" t="s">
        <v>39</v>
      </c>
      <c r="C445">
        <v>2008</v>
      </c>
      <c r="D445">
        <v>1.554988</v>
      </c>
    </row>
    <row r="446" spans="1:4" hidden="1">
      <c r="A446" t="s">
        <v>25</v>
      </c>
      <c r="B446" t="s">
        <v>39</v>
      </c>
      <c r="C446">
        <v>2008</v>
      </c>
      <c r="D446">
        <v>9.5985999999999905E-2</v>
      </c>
    </row>
    <row r="447" spans="1:4" hidden="1">
      <c r="A447" t="s">
        <v>22</v>
      </c>
      <c r="B447" t="s">
        <v>39</v>
      </c>
      <c r="C447">
        <v>2009</v>
      </c>
      <c r="D447">
        <v>1.249231</v>
      </c>
    </row>
    <row r="448" spans="1:4" hidden="1">
      <c r="A448" t="s">
        <v>26</v>
      </c>
      <c r="B448" t="s">
        <v>39</v>
      </c>
      <c r="C448">
        <v>2009</v>
      </c>
      <c r="D448">
        <v>1.217427</v>
      </c>
    </row>
    <row r="449" spans="1:4" hidden="1">
      <c r="A449" t="s">
        <v>25</v>
      </c>
      <c r="B449" t="s">
        <v>39</v>
      </c>
      <c r="C449">
        <v>2009</v>
      </c>
      <c r="D449">
        <v>3.1803999999999943E-2</v>
      </c>
    </row>
    <row r="450" spans="1:4" hidden="1">
      <c r="A450" t="s">
        <v>22</v>
      </c>
      <c r="B450" t="s">
        <v>39</v>
      </c>
      <c r="C450">
        <v>2010</v>
      </c>
      <c r="D450">
        <v>3.6293769999999999</v>
      </c>
    </row>
    <row r="451" spans="1:4" hidden="1">
      <c r="A451" t="s">
        <v>26</v>
      </c>
      <c r="B451" t="s">
        <v>39</v>
      </c>
      <c r="C451">
        <v>2010</v>
      </c>
      <c r="D451">
        <v>1.389502</v>
      </c>
    </row>
    <row r="452" spans="1:4" hidden="1">
      <c r="A452" t="s">
        <v>24</v>
      </c>
      <c r="B452" t="s">
        <v>39</v>
      </c>
      <c r="C452">
        <v>2010</v>
      </c>
      <c r="D452">
        <v>2.2398750000000001</v>
      </c>
    </row>
    <row r="453" spans="1:4" hidden="1">
      <c r="A453" t="s">
        <v>25</v>
      </c>
      <c r="B453" t="s">
        <v>39</v>
      </c>
      <c r="C453">
        <v>2010</v>
      </c>
      <c r="D453">
        <v>0</v>
      </c>
    </row>
    <row r="454" spans="1:4" hidden="1">
      <c r="A454" t="s">
        <v>22</v>
      </c>
      <c r="B454" t="s">
        <v>39</v>
      </c>
      <c r="C454">
        <v>2011</v>
      </c>
      <c r="D454">
        <v>1.001895</v>
      </c>
    </row>
    <row r="455" spans="1:4" hidden="1">
      <c r="A455" t="s">
        <v>26</v>
      </c>
      <c r="B455" t="s">
        <v>39</v>
      </c>
      <c r="C455">
        <v>2011</v>
      </c>
      <c r="D455">
        <v>1.001895</v>
      </c>
    </row>
    <row r="456" spans="1:4" hidden="1">
      <c r="A456" t="s">
        <v>25</v>
      </c>
      <c r="B456" t="s">
        <v>39</v>
      </c>
      <c r="C456">
        <v>2011</v>
      </c>
      <c r="D456">
        <v>0</v>
      </c>
    </row>
    <row r="457" spans="1:4" hidden="1">
      <c r="A457" t="s">
        <v>22</v>
      </c>
      <c r="B457" t="s">
        <v>39</v>
      </c>
      <c r="C457">
        <v>2012</v>
      </c>
      <c r="D457">
        <v>3.7867139999999999</v>
      </c>
    </row>
    <row r="458" spans="1:4" hidden="1">
      <c r="A458" t="s">
        <v>26</v>
      </c>
      <c r="B458" t="s">
        <v>39</v>
      </c>
      <c r="C458">
        <v>2012</v>
      </c>
      <c r="D458">
        <v>2.430593</v>
      </c>
    </row>
    <row r="459" spans="1:4" hidden="1">
      <c r="A459" t="s">
        <v>24</v>
      </c>
      <c r="B459" t="s">
        <v>39</v>
      </c>
      <c r="C459">
        <v>2012</v>
      </c>
      <c r="D459">
        <v>1.3561209999999999</v>
      </c>
    </row>
    <row r="460" spans="1:4" hidden="1">
      <c r="A460" t="s">
        <v>25</v>
      </c>
      <c r="B460" t="s">
        <v>39</v>
      </c>
      <c r="C460">
        <v>2012</v>
      </c>
      <c r="D460">
        <v>0</v>
      </c>
    </row>
    <row r="461" spans="1:4" hidden="1">
      <c r="A461" t="s">
        <v>22</v>
      </c>
      <c r="B461" t="s">
        <v>39</v>
      </c>
      <c r="C461">
        <v>2013</v>
      </c>
      <c r="D461">
        <v>0.48104999999999998</v>
      </c>
    </row>
    <row r="462" spans="1:4" hidden="1">
      <c r="A462" t="s">
        <v>26</v>
      </c>
      <c r="B462" t="s">
        <v>39</v>
      </c>
      <c r="C462">
        <v>2013</v>
      </c>
      <c r="D462">
        <v>0.22089200000000001</v>
      </c>
    </row>
    <row r="463" spans="1:4" hidden="1">
      <c r="A463" t="s">
        <v>25</v>
      </c>
      <c r="B463" t="s">
        <v>39</v>
      </c>
      <c r="C463">
        <v>2013</v>
      </c>
      <c r="D463">
        <v>0.260158</v>
      </c>
    </row>
    <row r="464" spans="1:4" hidden="1">
      <c r="A464" t="s">
        <v>22</v>
      </c>
      <c r="B464" t="s">
        <v>39</v>
      </c>
      <c r="C464">
        <v>2014</v>
      </c>
      <c r="D464">
        <v>0.54910199999999998</v>
      </c>
    </row>
    <row r="465" spans="1:4" hidden="1">
      <c r="A465" t="s">
        <v>24</v>
      </c>
      <c r="B465" t="s">
        <v>39</v>
      </c>
      <c r="C465">
        <v>2014</v>
      </c>
      <c r="D465">
        <v>0.47910399999999997</v>
      </c>
    </row>
    <row r="466" spans="1:4" hidden="1">
      <c r="A466" t="s">
        <v>25</v>
      </c>
      <c r="B466" t="s">
        <v>39</v>
      </c>
      <c r="C466">
        <v>2014</v>
      </c>
      <c r="D466">
        <v>6.9998000000000005E-2</v>
      </c>
    </row>
    <row r="467" spans="1:4" hidden="1">
      <c r="A467" t="s">
        <v>22</v>
      </c>
      <c r="B467" t="s">
        <v>39</v>
      </c>
      <c r="C467">
        <v>2015</v>
      </c>
      <c r="D467">
        <v>1.7051050000000001</v>
      </c>
    </row>
    <row r="468" spans="1:4" hidden="1">
      <c r="A468" t="s">
        <v>24</v>
      </c>
      <c r="B468" t="s">
        <v>39</v>
      </c>
      <c r="C468">
        <v>2015</v>
      </c>
      <c r="D468">
        <v>1.6361829999999999</v>
      </c>
    </row>
    <row r="469" spans="1:4" hidden="1">
      <c r="A469" t="s">
        <v>25</v>
      </c>
      <c r="B469" t="s">
        <v>39</v>
      </c>
      <c r="C469">
        <v>2015</v>
      </c>
      <c r="D469">
        <v>6.892200000000015E-2</v>
      </c>
    </row>
    <row r="470" spans="1:4" hidden="1">
      <c r="A470" t="s">
        <v>22</v>
      </c>
      <c r="B470" t="s">
        <v>39</v>
      </c>
      <c r="C470">
        <v>2016</v>
      </c>
      <c r="D470">
        <v>0.22431999999999999</v>
      </c>
    </row>
    <row r="471" spans="1:4" hidden="1">
      <c r="A471" t="s">
        <v>24</v>
      </c>
      <c r="B471" t="s">
        <v>39</v>
      </c>
      <c r="C471">
        <v>2016</v>
      </c>
      <c r="D471">
        <v>0.19808100000000001</v>
      </c>
    </row>
    <row r="472" spans="1:4" hidden="1">
      <c r="A472" t="s">
        <v>25</v>
      </c>
      <c r="B472" t="s">
        <v>39</v>
      </c>
      <c r="C472">
        <v>2016</v>
      </c>
      <c r="D472">
        <v>2.6238999999999985E-2</v>
      </c>
    </row>
    <row r="473" spans="1:4" hidden="1">
      <c r="A473" t="s">
        <v>22</v>
      </c>
      <c r="B473" t="s">
        <v>39</v>
      </c>
      <c r="C473">
        <v>2017</v>
      </c>
      <c r="D473">
        <v>6.3024639999999996</v>
      </c>
    </row>
    <row r="474" spans="1:4" hidden="1">
      <c r="A474" t="s">
        <v>24</v>
      </c>
      <c r="B474" t="s">
        <v>39</v>
      </c>
      <c r="C474">
        <v>2017</v>
      </c>
      <c r="D474">
        <v>6.2747679999999999</v>
      </c>
    </row>
    <row r="475" spans="1:4" hidden="1">
      <c r="A475" t="s">
        <v>25</v>
      </c>
      <c r="B475" t="s">
        <v>39</v>
      </c>
      <c r="C475">
        <v>2017</v>
      </c>
      <c r="D475">
        <v>2.7695999999999721E-2</v>
      </c>
    </row>
    <row r="476" spans="1:4" hidden="1">
      <c r="A476" t="s">
        <v>22</v>
      </c>
      <c r="B476" t="s">
        <v>39</v>
      </c>
      <c r="C476">
        <v>2018</v>
      </c>
      <c r="D476">
        <v>1.7429920000000001</v>
      </c>
    </row>
    <row r="477" spans="1:4" hidden="1">
      <c r="A477" t="s">
        <v>24</v>
      </c>
      <c r="B477" t="s">
        <v>39</v>
      </c>
      <c r="C477">
        <v>2018</v>
      </c>
      <c r="D477">
        <v>1.7343440000000001</v>
      </c>
    </row>
    <row r="478" spans="1:4" hidden="1">
      <c r="A478" t="s">
        <v>25</v>
      </c>
      <c r="B478" t="s">
        <v>39</v>
      </c>
      <c r="C478">
        <v>2018</v>
      </c>
      <c r="D478">
        <v>8.647999999999989E-3</v>
      </c>
    </row>
    <row r="479" spans="1:4" hidden="1">
      <c r="A479" t="s">
        <v>22</v>
      </c>
      <c r="B479" t="s">
        <v>39</v>
      </c>
      <c r="C479">
        <v>2019</v>
      </c>
      <c r="D479">
        <v>3.729787</v>
      </c>
    </row>
    <row r="480" spans="1:4" hidden="1">
      <c r="A480" t="s">
        <v>24</v>
      </c>
      <c r="B480" t="s">
        <v>39</v>
      </c>
      <c r="C480">
        <v>2019</v>
      </c>
      <c r="D480">
        <v>3.7103570000000001</v>
      </c>
    </row>
    <row r="481" spans="1:4" hidden="1">
      <c r="A481" t="s">
        <v>25</v>
      </c>
      <c r="B481" t="s">
        <v>39</v>
      </c>
      <c r="C481">
        <v>2019</v>
      </c>
      <c r="D481">
        <v>1.9429999999999836E-2</v>
      </c>
    </row>
    <row r="482" spans="1:4" hidden="1">
      <c r="A482" t="s">
        <v>22</v>
      </c>
      <c r="B482" t="s">
        <v>39</v>
      </c>
      <c r="C482">
        <v>2020</v>
      </c>
      <c r="D482">
        <v>1.7216959999999999</v>
      </c>
    </row>
    <row r="483" spans="1:4" hidden="1">
      <c r="A483" t="s">
        <v>24</v>
      </c>
      <c r="B483" t="s">
        <v>39</v>
      </c>
      <c r="C483">
        <v>2020</v>
      </c>
      <c r="D483">
        <v>1.695919</v>
      </c>
    </row>
    <row r="484" spans="1:4" hidden="1">
      <c r="A484" t="s">
        <v>25</v>
      </c>
      <c r="B484" t="s">
        <v>39</v>
      </c>
      <c r="C484">
        <v>2020</v>
      </c>
      <c r="D484">
        <v>2.5776999999999939E-2</v>
      </c>
    </row>
    <row r="485" spans="1:4" hidden="1">
      <c r="A485" t="s">
        <v>22</v>
      </c>
      <c r="B485" t="s">
        <v>39</v>
      </c>
      <c r="C485">
        <v>2021</v>
      </c>
      <c r="D485">
        <v>4.9565010000000003</v>
      </c>
    </row>
    <row r="486" spans="1:4" hidden="1">
      <c r="A486" t="s">
        <v>24</v>
      </c>
      <c r="B486" t="s">
        <v>39</v>
      </c>
      <c r="C486">
        <v>2021</v>
      </c>
      <c r="D486">
        <v>4.9309609999999999</v>
      </c>
    </row>
    <row r="487" spans="1:4" hidden="1">
      <c r="A487" t="s">
        <v>25</v>
      </c>
      <c r="B487" t="s">
        <v>39</v>
      </c>
      <c r="C487">
        <v>2021</v>
      </c>
      <c r="D487">
        <v>2.554000000000034E-2</v>
      </c>
    </row>
    <row r="488" spans="1:4" hidden="1">
      <c r="A488" t="s">
        <v>22</v>
      </c>
      <c r="B488" t="s">
        <v>40</v>
      </c>
      <c r="C488">
        <v>2007</v>
      </c>
      <c r="D488">
        <v>1.162622</v>
      </c>
    </row>
    <row r="489" spans="1:4" hidden="1">
      <c r="A489" t="s">
        <v>24</v>
      </c>
      <c r="B489" t="s">
        <v>40</v>
      </c>
      <c r="C489">
        <v>2007</v>
      </c>
      <c r="D489">
        <v>1.162622</v>
      </c>
    </row>
    <row r="490" spans="1:4" hidden="1">
      <c r="A490" t="s">
        <v>25</v>
      </c>
      <c r="B490" t="s">
        <v>40</v>
      </c>
      <c r="C490">
        <v>2007</v>
      </c>
      <c r="D490">
        <v>0</v>
      </c>
    </row>
    <row r="491" spans="1:4" hidden="1">
      <c r="A491" t="s">
        <v>22</v>
      </c>
      <c r="B491" t="s">
        <v>40</v>
      </c>
      <c r="C491">
        <v>2008</v>
      </c>
      <c r="D491">
        <v>1.0245580000000001</v>
      </c>
    </row>
    <row r="492" spans="1:4" hidden="1">
      <c r="A492" t="s">
        <v>24</v>
      </c>
      <c r="B492" t="s">
        <v>40</v>
      </c>
      <c r="C492">
        <v>2008</v>
      </c>
      <c r="D492">
        <v>1.0245580000000001</v>
      </c>
    </row>
    <row r="493" spans="1:4" hidden="1">
      <c r="A493" t="s">
        <v>25</v>
      </c>
      <c r="B493" t="s">
        <v>40</v>
      </c>
      <c r="C493">
        <v>2008</v>
      </c>
      <c r="D493">
        <v>0</v>
      </c>
    </row>
    <row r="494" spans="1:4" hidden="1">
      <c r="A494" t="s">
        <v>22</v>
      </c>
      <c r="B494" t="s">
        <v>40</v>
      </c>
      <c r="C494">
        <v>2010</v>
      </c>
      <c r="D494">
        <v>2.8928120000000002</v>
      </c>
    </row>
    <row r="495" spans="1:4" hidden="1">
      <c r="A495" t="s">
        <v>24</v>
      </c>
      <c r="B495" t="s">
        <v>40</v>
      </c>
      <c r="C495">
        <v>2010</v>
      </c>
      <c r="D495">
        <v>2.8928120000000002</v>
      </c>
    </row>
    <row r="496" spans="1:4" hidden="1">
      <c r="A496" t="s">
        <v>25</v>
      </c>
      <c r="B496" t="s">
        <v>40</v>
      </c>
      <c r="C496">
        <v>2010</v>
      </c>
      <c r="D496">
        <v>0</v>
      </c>
    </row>
    <row r="497" spans="1:4" hidden="1">
      <c r="A497" t="s">
        <v>22</v>
      </c>
      <c r="B497" t="s">
        <v>40</v>
      </c>
      <c r="C497">
        <v>2011</v>
      </c>
      <c r="D497">
        <v>3.167659</v>
      </c>
    </row>
    <row r="498" spans="1:4" hidden="1">
      <c r="A498" t="s">
        <v>24</v>
      </c>
      <c r="B498" t="s">
        <v>40</v>
      </c>
      <c r="C498">
        <v>2011</v>
      </c>
      <c r="D498">
        <v>3.167659</v>
      </c>
    </row>
    <row r="499" spans="1:4" hidden="1">
      <c r="A499" t="s">
        <v>25</v>
      </c>
      <c r="B499" t="s">
        <v>40</v>
      </c>
      <c r="C499">
        <v>2011</v>
      </c>
      <c r="D499">
        <v>0</v>
      </c>
    </row>
    <row r="500" spans="1:4" hidden="1">
      <c r="A500" t="s">
        <v>22</v>
      </c>
      <c r="B500" t="s">
        <v>40</v>
      </c>
      <c r="C500">
        <v>2012</v>
      </c>
      <c r="D500">
        <v>3.761609</v>
      </c>
    </row>
    <row r="501" spans="1:4" hidden="1">
      <c r="A501" t="s">
        <v>24</v>
      </c>
      <c r="B501" t="s">
        <v>40</v>
      </c>
      <c r="C501">
        <v>2012</v>
      </c>
      <c r="D501">
        <v>3.761609</v>
      </c>
    </row>
    <row r="502" spans="1:4" hidden="1">
      <c r="A502" t="s">
        <v>25</v>
      </c>
      <c r="B502" t="s">
        <v>40</v>
      </c>
      <c r="C502">
        <v>2012</v>
      </c>
      <c r="D502">
        <v>0</v>
      </c>
    </row>
    <row r="503" spans="1:4" hidden="1">
      <c r="A503" t="s">
        <v>22</v>
      </c>
      <c r="B503" t="s">
        <v>40</v>
      </c>
      <c r="C503">
        <v>2013</v>
      </c>
      <c r="D503">
        <v>4.0842299999999998</v>
      </c>
    </row>
    <row r="504" spans="1:4" hidden="1">
      <c r="A504" t="s">
        <v>24</v>
      </c>
      <c r="B504" t="s">
        <v>40</v>
      </c>
      <c r="C504">
        <v>2013</v>
      </c>
      <c r="D504">
        <v>4.0842299999999998</v>
      </c>
    </row>
    <row r="505" spans="1:4" hidden="1">
      <c r="A505" t="s">
        <v>25</v>
      </c>
      <c r="B505" t="s">
        <v>40</v>
      </c>
      <c r="C505">
        <v>2013</v>
      </c>
      <c r="D505">
        <v>0</v>
      </c>
    </row>
    <row r="506" spans="1:4" hidden="1">
      <c r="A506" t="s">
        <v>22</v>
      </c>
      <c r="B506" t="s">
        <v>40</v>
      </c>
      <c r="C506">
        <v>2014</v>
      </c>
      <c r="D506">
        <v>0.950187</v>
      </c>
    </row>
    <row r="507" spans="1:4" hidden="1">
      <c r="A507" t="s">
        <v>24</v>
      </c>
      <c r="B507" t="s">
        <v>40</v>
      </c>
      <c r="C507">
        <v>2014</v>
      </c>
      <c r="D507">
        <v>0.950187</v>
      </c>
    </row>
    <row r="508" spans="1:4" hidden="1">
      <c r="A508" t="s">
        <v>25</v>
      </c>
      <c r="B508" t="s">
        <v>40</v>
      </c>
      <c r="C508">
        <v>2014</v>
      </c>
      <c r="D508">
        <v>0</v>
      </c>
    </row>
    <row r="509" spans="1:4" hidden="1">
      <c r="A509" t="s">
        <v>22</v>
      </c>
      <c r="B509" t="s">
        <v>40</v>
      </c>
      <c r="C509">
        <v>2015</v>
      </c>
      <c r="D509">
        <v>1.92987</v>
      </c>
    </row>
    <row r="510" spans="1:4" hidden="1">
      <c r="A510" t="s">
        <v>24</v>
      </c>
      <c r="B510" t="s">
        <v>40</v>
      </c>
      <c r="C510">
        <v>2015</v>
      </c>
      <c r="D510">
        <v>1.92987</v>
      </c>
    </row>
    <row r="511" spans="1:4" hidden="1">
      <c r="A511" t="s">
        <v>25</v>
      </c>
      <c r="B511" t="s">
        <v>40</v>
      </c>
      <c r="C511">
        <v>2015</v>
      </c>
      <c r="D511">
        <v>0</v>
      </c>
    </row>
    <row r="512" spans="1:4" hidden="1">
      <c r="A512" t="s">
        <v>22</v>
      </c>
      <c r="B512" t="s">
        <v>40</v>
      </c>
      <c r="C512">
        <v>2016</v>
      </c>
      <c r="D512">
        <v>0.32057200000000002</v>
      </c>
    </row>
    <row r="513" spans="1:4" hidden="1">
      <c r="A513" t="s">
        <v>24</v>
      </c>
      <c r="B513" t="s">
        <v>40</v>
      </c>
      <c r="C513">
        <v>2016</v>
      </c>
      <c r="D513">
        <v>0.32057200000000002</v>
      </c>
    </row>
    <row r="514" spans="1:4" hidden="1">
      <c r="A514" t="s">
        <v>25</v>
      </c>
      <c r="B514" t="s">
        <v>40</v>
      </c>
      <c r="C514">
        <v>2016</v>
      </c>
      <c r="D514">
        <v>0</v>
      </c>
    </row>
    <row r="515" spans="1:4" hidden="1">
      <c r="A515" t="s">
        <v>22</v>
      </c>
      <c r="B515" t="s">
        <v>40</v>
      </c>
      <c r="C515">
        <v>2020</v>
      </c>
      <c r="D515">
        <v>8.182E-3</v>
      </c>
    </row>
    <row r="516" spans="1:4" hidden="1">
      <c r="A516" t="s">
        <v>22</v>
      </c>
      <c r="B516" t="s">
        <v>40</v>
      </c>
      <c r="C516">
        <v>2021</v>
      </c>
      <c r="D516">
        <v>1.9900000000000001E-2</v>
      </c>
    </row>
    <row r="517" spans="1:4" hidden="1">
      <c r="A517" t="s">
        <v>22</v>
      </c>
      <c r="B517" t="s">
        <v>41</v>
      </c>
      <c r="C517">
        <v>2007</v>
      </c>
      <c r="D517">
        <v>0.53818100000000002</v>
      </c>
    </row>
    <row r="518" spans="1:4" hidden="1">
      <c r="A518" t="s">
        <v>24</v>
      </c>
      <c r="B518" t="s">
        <v>41</v>
      </c>
      <c r="C518">
        <v>2007</v>
      </c>
      <c r="D518">
        <v>0.53818100000000002</v>
      </c>
    </row>
    <row r="519" spans="1:4" hidden="1">
      <c r="A519" t="s">
        <v>25</v>
      </c>
      <c r="B519" t="s">
        <v>41</v>
      </c>
      <c r="C519">
        <v>2007</v>
      </c>
      <c r="D519">
        <v>0</v>
      </c>
    </row>
    <row r="520" spans="1:4" hidden="1">
      <c r="A520" t="s">
        <v>22</v>
      </c>
      <c r="B520" t="s">
        <v>41</v>
      </c>
      <c r="C520">
        <v>2008</v>
      </c>
      <c r="D520">
        <v>2.3499780000000001</v>
      </c>
    </row>
    <row r="521" spans="1:4" hidden="1">
      <c r="A521" t="s">
        <v>26</v>
      </c>
      <c r="B521" t="s">
        <v>41</v>
      </c>
      <c r="C521">
        <v>2008</v>
      </c>
      <c r="D521">
        <v>1.6610259999999999</v>
      </c>
    </row>
    <row r="522" spans="1:4" hidden="1">
      <c r="A522" t="s">
        <v>24</v>
      </c>
      <c r="B522" t="s">
        <v>41</v>
      </c>
      <c r="C522">
        <v>2008</v>
      </c>
      <c r="D522">
        <v>0.68895200000000001</v>
      </c>
    </row>
    <row r="523" spans="1:4" hidden="1">
      <c r="A523" t="s">
        <v>25</v>
      </c>
      <c r="B523" t="s">
        <v>41</v>
      </c>
      <c r="C523">
        <v>2008</v>
      </c>
      <c r="D523">
        <v>0</v>
      </c>
    </row>
    <row r="524" spans="1:4" hidden="1">
      <c r="A524" t="s">
        <v>22</v>
      </c>
      <c r="B524" t="s">
        <v>41</v>
      </c>
      <c r="C524">
        <v>2009</v>
      </c>
      <c r="D524">
        <v>1.2390699999999999</v>
      </c>
    </row>
    <row r="525" spans="1:4" hidden="1">
      <c r="A525" t="s">
        <v>26</v>
      </c>
      <c r="B525" t="s">
        <v>41</v>
      </c>
      <c r="C525">
        <v>2009</v>
      </c>
      <c r="D525">
        <v>1.2116990000000001</v>
      </c>
    </row>
    <row r="526" spans="1:4" hidden="1">
      <c r="A526" t="s">
        <v>24</v>
      </c>
      <c r="B526" t="s">
        <v>41</v>
      </c>
      <c r="C526">
        <v>2009</v>
      </c>
      <c r="D526">
        <v>2.7370999999999999E-2</v>
      </c>
    </row>
    <row r="527" spans="1:4" hidden="1">
      <c r="A527" t="s">
        <v>25</v>
      </c>
      <c r="B527" t="s">
        <v>41</v>
      </c>
      <c r="C527">
        <v>2009</v>
      </c>
      <c r="D527">
        <v>-2.2204460492503131E-16</v>
      </c>
    </row>
    <row r="528" spans="1:4" hidden="1">
      <c r="A528" t="s">
        <v>22</v>
      </c>
      <c r="B528" t="s">
        <v>41</v>
      </c>
      <c r="C528">
        <v>2010</v>
      </c>
      <c r="D528">
        <v>2.2852700000000001</v>
      </c>
    </row>
    <row r="529" spans="1:4" hidden="1">
      <c r="A529" t="s">
        <v>24</v>
      </c>
      <c r="B529" t="s">
        <v>41</v>
      </c>
      <c r="C529">
        <v>2010</v>
      </c>
      <c r="D529">
        <v>2.1948430000000001</v>
      </c>
    </row>
    <row r="530" spans="1:4" hidden="1">
      <c r="A530" t="s">
        <v>25</v>
      </c>
      <c r="B530" t="s">
        <v>41</v>
      </c>
      <c r="C530">
        <v>2010</v>
      </c>
      <c r="D530">
        <v>9.0427000000000035E-2</v>
      </c>
    </row>
    <row r="531" spans="1:4" hidden="1">
      <c r="A531" t="s">
        <v>22</v>
      </c>
      <c r="B531" t="s">
        <v>41</v>
      </c>
      <c r="C531">
        <v>2011</v>
      </c>
      <c r="D531">
        <v>1.6661049999999999</v>
      </c>
    </row>
    <row r="532" spans="1:4" hidden="1">
      <c r="A532" t="s">
        <v>26</v>
      </c>
      <c r="B532" t="s">
        <v>41</v>
      </c>
      <c r="C532">
        <v>2011</v>
      </c>
      <c r="D532">
        <v>1.320899</v>
      </c>
    </row>
    <row r="533" spans="1:4" hidden="1">
      <c r="A533" t="s">
        <v>24</v>
      </c>
      <c r="B533" t="s">
        <v>41</v>
      </c>
      <c r="C533">
        <v>2011</v>
      </c>
      <c r="D533">
        <v>0.34520600000000001</v>
      </c>
    </row>
    <row r="534" spans="1:4" hidden="1">
      <c r="A534" t="s">
        <v>25</v>
      </c>
      <c r="B534" t="s">
        <v>41</v>
      </c>
      <c r="C534">
        <v>2011</v>
      </c>
      <c r="D534">
        <v>0</v>
      </c>
    </row>
    <row r="535" spans="1:4" hidden="1">
      <c r="A535" t="s">
        <v>22</v>
      </c>
      <c r="B535" t="s">
        <v>41</v>
      </c>
      <c r="C535">
        <v>2012</v>
      </c>
      <c r="D535">
        <v>0.72923700000000002</v>
      </c>
    </row>
    <row r="536" spans="1:4" hidden="1">
      <c r="A536" t="s">
        <v>26</v>
      </c>
      <c r="B536" t="s">
        <v>41</v>
      </c>
      <c r="C536">
        <v>2012</v>
      </c>
      <c r="D536">
        <v>5.7889999999999997E-2</v>
      </c>
    </row>
    <row r="537" spans="1:4" hidden="1">
      <c r="A537" t="s">
        <v>24</v>
      </c>
      <c r="B537" t="s">
        <v>41</v>
      </c>
      <c r="C537">
        <v>2012</v>
      </c>
      <c r="D537">
        <v>0.67134700000000003</v>
      </c>
    </row>
    <row r="538" spans="1:4" hidden="1">
      <c r="A538" t="s">
        <v>25</v>
      </c>
      <c r="B538" t="s">
        <v>41</v>
      </c>
      <c r="C538">
        <v>2012</v>
      </c>
      <c r="D538">
        <v>0</v>
      </c>
    </row>
    <row r="539" spans="1:4" hidden="1">
      <c r="A539" t="s">
        <v>22</v>
      </c>
      <c r="B539" t="s">
        <v>41</v>
      </c>
      <c r="C539">
        <v>2013</v>
      </c>
      <c r="D539">
        <v>1.6876089999999999</v>
      </c>
    </row>
    <row r="540" spans="1:4" hidden="1">
      <c r="A540" t="s">
        <v>26</v>
      </c>
      <c r="B540" t="s">
        <v>41</v>
      </c>
      <c r="C540">
        <v>2013</v>
      </c>
      <c r="D540">
        <v>5.6134000000000003E-2</v>
      </c>
    </row>
    <row r="541" spans="1:4" hidden="1">
      <c r="A541" t="s">
        <v>24</v>
      </c>
      <c r="B541" t="s">
        <v>41</v>
      </c>
      <c r="C541">
        <v>2013</v>
      </c>
      <c r="D541">
        <v>1.631475</v>
      </c>
    </row>
    <row r="542" spans="1:4" hidden="1">
      <c r="A542" t="s">
        <v>25</v>
      </c>
      <c r="B542" t="s">
        <v>41</v>
      </c>
      <c r="C542">
        <v>2013</v>
      </c>
      <c r="D542">
        <v>0</v>
      </c>
    </row>
    <row r="543" spans="1:4" hidden="1">
      <c r="A543" t="s">
        <v>22</v>
      </c>
      <c r="B543" t="s">
        <v>41</v>
      </c>
      <c r="C543">
        <v>2014</v>
      </c>
      <c r="D543">
        <v>0.82301000000000002</v>
      </c>
    </row>
    <row r="544" spans="1:4" hidden="1">
      <c r="A544" t="s">
        <v>26</v>
      </c>
      <c r="B544" t="s">
        <v>41</v>
      </c>
      <c r="C544">
        <v>2014</v>
      </c>
      <c r="D544">
        <v>0.72358800000000001</v>
      </c>
    </row>
    <row r="545" spans="1:4" hidden="1">
      <c r="A545" t="s">
        <v>25</v>
      </c>
      <c r="B545" t="s">
        <v>41</v>
      </c>
      <c r="C545">
        <v>2014</v>
      </c>
      <c r="D545">
        <v>9.942200000000001E-2</v>
      </c>
    </row>
    <row r="546" spans="1:4" hidden="1">
      <c r="A546" t="s">
        <v>22</v>
      </c>
      <c r="B546" t="s">
        <v>41</v>
      </c>
      <c r="C546">
        <v>2015</v>
      </c>
      <c r="D546">
        <v>0.11882</v>
      </c>
    </row>
    <row r="547" spans="1:4" hidden="1">
      <c r="A547" t="s">
        <v>22</v>
      </c>
      <c r="B547" t="s">
        <v>41</v>
      </c>
      <c r="C547">
        <v>2016</v>
      </c>
      <c r="D547">
        <v>0.12776299999999999</v>
      </c>
    </row>
    <row r="548" spans="1:4" hidden="1">
      <c r="A548" t="s">
        <v>22</v>
      </c>
      <c r="B548" t="s">
        <v>41</v>
      </c>
      <c r="C548">
        <v>2017</v>
      </c>
      <c r="D548">
        <v>0.13677</v>
      </c>
    </row>
    <row r="549" spans="1:4" hidden="1">
      <c r="A549" t="s">
        <v>22</v>
      </c>
      <c r="B549" t="s">
        <v>41</v>
      </c>
      <c r="C549">
        <v>2018</v>
      </c>
      <c r="D549">
        <v>0.15620700000000001</v>
      </c>
    </row>
    <row r="550" spans="1:4" hidden="1">
      <c r="A550" t="s">
        <v>26</v>
      </c>
      <c r="B550" t="s">
        <v>41</v>
      </c>
      <c r="C550">
        <v>2018</v>
      </c>
      <c r="D550">
        <v>7.2090000000000001E-3</v>
      </c>
    </row>
    <row r="551" spans="1:4" hidden="1">
      <c r="A551" t="s">
        <v>25</v>
      </c>
      <c r="B551" t="s">
        <v>41</v>
      </c>
      <c r="C551">
        <v>2018</v>
      </c>
      <c r="D551">
        <v>0.14899800000000002</v>
      </c>
    </row>
    <row r="552" spans="1:4" hidden="1">
      <c r="A552" t="s">
        <v>22</v>
      </c>
      <c r="B552" t="s">
        <v>41</v>
      </c>
      <c r="C552">
        <v>2019</v>
      </c>
      <c r="D552">
        <v>2.8895000000000001E-2</v>
      </c>
    </row>
    <row r="553" spans="1:4" hidden="1">
      <c r="A553" t="s">
        <v>26</v>
      </c>
      <c r="B553" t="s">
        <v>41</v>
      </c>
      <c r="C553">
        <v>2019</v>
      </c>
      <c r="D553">
        <v>1.9134000000000002E-2</v>
      </c>
    </row>
    <row r="554" spans="1:4" hidden="1">
      <c r="A554" t="s">
        <v>25</v>
      </c>
      <c r="B554" t="s">
        <v>41</v>
      </c>
      <c r="C554">
        <v>2019</v>
      </c>
      <c r="D554">
        <v>9.7609999999999988E-3</v>
      </c>
    </row>
    <row r="555" spans="1:4" hidden="1">
      <c r="A555" t="s">
        <v>22</v>
      </c>
      <c r="B555" t="s">
        <v>41</v>
      </c>
      <c r="C555">
        <v>2020</v>
      </c>
      <c r="D555">
        <v>2.6492000000000002E-2</v>
      </c>
    </row>
    <row r="556" spans="1:4" hidden="1">
      <c r="A556" t="s">
        <v>22</v>
      </c>
      <c r="B556" t="s">
        <v>41</v>
      </c>
      <c r="C556">
        <v>2021</v>
      </c>
      <c r="D556">
        <v>4.7E-2</v>
      </c>
    </row>
    <row r="557" spans="1:4" hidden="1">
      <c r="A557" t="s">
        <v>22</v>
      </c>
      <c r="B557" t="s">
        <v>42</v>
      </c>
      <c r="C557">
        <v>2007</v>
      </c>
      <c r="D557">
        <v>2.7206359999999998</v>
      </c>
    </row>
    <row r="558" spans="1:4" hidden="1">
      <c r="A558" t="s">
        <v>26</v>
      </c>
      <c r="B558" t="s">
        <v>42</v>
      </c>
      <c r="C558">
        <v>2007</v>
      </c>
      <c r="D558">
        <v>0.14483399999999999</v>
      </c>
    </row>
    <row r="559" spans="1:4" hidden="1">
      <c r="A559" t="s">
        <v>24</v>
      </c>
      <c r="B559" t="s">
        <v>42</v>
      </c>
      <c r="C559">
        <v>2007</v>
      </c>
      <c r="D559">
        <v>2.5758019999999999</v>
      </c>
    </row>
    <row r="560" spans="1:4" hidden="1">
      <c r="A560" t="s">
        <v>25</v>
      </c>
      <c r="B560" t="s">
        <v>42</v>
      </c>
      <c r="C560">
        <v>2007</v>
      </c>
      <c r="D560">
        <v>0</v>
      </c>
    </row>
    <row r="561" spans="1:4" hidden="1">
      <c r="A561" t="s">
        <v>22</v>
      </c>
      <c r="B561" t="s">
        <v>42</v>
      </c>
      <c r="C561">
        <v>2008</v>
      </c>
      <c r="D561">
        <v>9.4703049999999998</v>
      </c>
    </row>
    <row r="562" spans="1:4" hidden="1">
      <c r="A562" t="s">
        <v>26</v>
      </c>
      <c r="B562" t="s">
        <v>42</v>
      </c>
      <c r="C562">
        <v>2008</v>
      </c>
      <c r="D562">
        <v>2.4039429999999999</v>
      </c>
    </row>
    <row r="563" spans="1:4" hidden="1">
      <c r="A563" t="s">
        <v>24</v>
      </c>
      <c r="B563" t="s">
        <v>42</v>
      </c>
      <c r="C563">
        <v>2008</v>
      </c>
      <c r="D563">
        <v>7.0663619999999998</v>
      </c>
    </row>
    <row r="564" spans="1:4" hidden="1">
      <c r="A564" t="s">
        <v>25</v>
      </c>
      <c r="B564" t="s">
        <v>42</v>
      </c>
      <c r="C564">
        <v>2008</v>
      </c>
      <c r="D564">
        <v>0</v>
      </c>
    </row>
    <row r="565" spans="1:4" hidden="1">
      <c r="A565" t="s">
        <v>22</v>
      </c>
      <c r="B565" t="s">
        <v>42</v>
      </c>
      <c r="C565">
        <v>2009</v>
      </c>
      <c r="D565">
        <v>9.5439399999999992</v>
      </c>
    </row>
    <row r="566" spans="1:4" hidden="1">
      <c r="A566" t="s">
        <v>26</v>
      </c>
      <c r="B566" t="s">
        <v>42</v>
      </c>
      <c r="C566">
        <v>2009</v>
      </c>
      <c r="D566">
        <v>3.0000900000000001</v>
      </c>
    </row>
    <row r="567" spans="1:4" hidden="1">
      <c r="A567" t="s">
        <v>24</v>
      </c>
      <c r="B567" t="s">
        <v>42</v>
      </c>
      <c r="C567">
        <v>2009</v>
      </c>
      <c r="D567">
        <v>6.5438499999999999</v>
      </c>
    </row>
    <row r="568" spans="1:4" hidden="1">
      <c r="A568" t="s">
        <v>25</v>
      </c>
      <c r="B568" t="s">
        <v>42</v>
      </c>
      <c r="C568">
        <v>2009</v>
      </c>
      <c r="D568">
        <v>0</v>
      </c>
    </row>
    <row r="569" spans="1:4" hidden="1">
      <c r="A569" t="s">
        <v>22</v>
      </c>
      <c r="B569" t="s">
        <v>42</v>
      </c>
      <c r="C569">
        <v>2010</v>
      </c>
      <c r="D569">
        <v>7.5620269999999996</v>
      </c>
    </row>
    <row r="570" spans="1:4" hidden="1">
      <c r="A570" t="s">
        <v>26</v>
      </c>
      <c r="B570" t="s">
        <v>42</v>
      </c>
      <c r="C570">
        <v>2010</v>
      </c>
      <c r="D570">
        <v>4.3467890000000002</v>
      </c>
    </row>
    <row r="571" spans="1:4" hidden="1">
      <c r="A571" t="s">
        <v>24</v>
      </c>
      <c r="B571" t="s">
        <v>42</v>
      </c>
      <c r="C571">
        <v>2010</v>
      </c>
      <c r="D571">
        <v>3.2152379999999998</v>
      </c>
    </row>
    <row r="572" spans="1:4" hidden="1">
      <c r="A572" t="s">
        <v>25</v>
      </c>
      <c r="B572" t="s">
        <v>42</v>
      </c>
      <c r="C572">
        <v>2010</v>
      </c>
      <c r="D572">
        <v>-8.8817841970012523E-16</v>
      </c>
    </row>
    <row r="573" spans="1:4" hidden="1">
      <c r="A573" t="s">
        <v>22</v>
      </c>
      <c r="B573" t="s">
        <v>42</v>
      </c>
      <c r="C573">
        <v>2011</v>
      </c>
      <c r="D573">
        <v>8.0044740000000001</v>
      </c>
    </row>
    <row r="574" spans="1:4" hidden="1">
      <c r="A574" t="s">
        <v>26</v>
      </c>
      <c r="B574" t="s">
        <v>42</v>
      </c>
      <c r="C574">
        <v>2011</v>
      </c>
      <c r="D574">
        <v>4.6506429999999996</v>
      </c>
    </row>
    <row r="575" spans="1:4" hidden="1">
      <c r="A575" t="s">
        <v>24</v>
      </c>
      <c r="B575" t="s">
        <v>42</v>
      </c>
      <c r="C575">
        <v>2011</v>
      </c>
      <c r="D575">
        <v>3.2957019999999999</v>
      </c>
    </row>
    <row r="576" spans="1:4" hidden="1">
      <c r="A576" t="s">
        <v>25</v>
      </c>
      <c r="B576" t="s">
        <v>42</v>
      </c>
      <c r="C576">
        <v>2011</v>
      </c>
      <c r="D576">
        <v>5.8129000000000985E-2</v>
      </c>
    </row>
    <row r="577" spans="1:4" hidden="1">
      <c r="A577" t="s">
        <v>22</v>
      </c>
      <c r="B577" t="s">
        <v>42</v>
      </c>
      <c r="C577">
        <v>2012</v>
      </c>
      <c r="D577">
        <v>2.9733149999999999</v>
      </c>
    </row>
    <row r="578" spans="1:4" hidden="1">
      <c r="A578" t="s">
        <v>26</v>
      </c>
      <c r="B578" t="s">
        <v>42</v>
      </c>
      <c r="C578">
        <v>2012</v>
      </c>
      <c r="D578">
        <v>2.8641679999999998</v>
      </c>
    </row>
    <row r="579" spans="1:4" hidden="1">
      <c r="A579" t="s">
        <v>24</v>
      </c>
      <c r="B579" t="s">
        <v>42</v>
      </c>
      <c r="C579">
        <v>2012</v>
      </c>
      <c r="D579">
        <v>5.1642E-2</v>
      </c>
    </row>
    <row r="580" spans="1:4" hidden="1">
      <c r="A580" t="s">
        <v>25</v>
      </c>
      <c r="B580" t="s">
        <v>42</v>
      </c>
      <c r="C580">
        <v>2012</v>
      </c>
      <c r="D580">
        <v>5.7504999999999917E-2</v>
      </c>
    </row>
    <row r="581" spans="1:4" hidden="1">
      <c r="A581" t="s">
        <v>22</v>
      </c>
      <c r="B581" t="s">
        <v>42</v>
      </c>
      <c r="C581">
        <v>2013</v>
      </c>
      <c r="D581">
        <v>2.7465380000000001</v>
      </c>
    </row>
    <row r="582" spans="1:4" hidden="1">
      <c r="A582" t="s">
        <v>26</v>
      </c>
      <c r="B582" t="s">
        <v>42</v>
      </c>
      <c r="C582">
        <v>2013</v>
      </c>
      <c r="D582">
        <v>2.6806670000000001</v>
      </c>
    </row>
    <row r="583" spans="1:4" hidden="1">
      <c r="A583" t="s">
        <v>25</v>
      </c>
      <c r="B583" t="s">
        <v>42</v>
      </c>
      <c r="C583">
        <v>2013</v>
      </c>
      <c r="D583">
        <v>6.5871000000000013E-2</v>
      </c>
    </row>
    <row r="584" spans="1:4" hidden="1">
      <c r="A584" t="s">
        <v>22</v>
      </c>
      <c r="B584" t="s">
        <v>42</v>
      </c>
      <c r="C584">
        <v>2014</v>
      </c>
      <c r="D584">
        <v>0.24657000000000001</v>
      </c>
    </row>
    <row r="585" spans="1:4" hidden="1">
      <c r="A585" t="s">
        <v>26</v>
      </c>
      <c r="B585" t="s">
        <v>42</v>
      </c>
      <c r="C585">
        <v>2014</v>
      </c>
      <c r="D585">
        <v>0.17205599999999999</v>
      </c>
    </row>
    <row r="586" spans="1:4" hidden="1">
      <c r="A586" t="s">
        <v>25</v>
      </c>
      <c r="B586" t="s">
        <v>42</v>
      </c>
      <c r="C586">
        <v>2014</v>
      </c>
      <c r="D586">
        <v>7.4514000000000025E-2</v>
      </c>
    </row>
    <row r="587" spans="1:4" hidden="1">
      <c r="A587" t="s">
        <v>22</v>
      </c>
      <c r="B587" t="s">
        <v>42</v>
      </c>
      <c r="C587">
        <v>2017</v>
      </c>
      <c r="D587">
        <v>6.7583000000000004E-2</v>
      </c>
    </row>
    <row r="588" spans="1:4" hidden="1">
      <c r="A588" t="s">
        <v>22</v>
      </c>
      <c r="B588" t="s">
        <v>42</v>
      </c>
      <c r="C588">
        <v>2020</v>
      </c>
      <c r="D588">
        <v>0.31685600000000003</v>
      </c>
    </row>
    <row r="589" spans="1:4" hidden="1">
      <c r="A589" t="s">
        <v>22</v>
      </c>
      <c r="B589" t="s">
        <v>42</v>
      </c>
      <c r="C589">
        <v>2021</v>
      </c>
      <c r="D589">
        <v>5.1494999999999999E-2</v>
      </c>
    </row>
    <row r="590" spans="1:4" hidden="1">
      <c r="A590" t="s">
        <v>22</v>
      </c>
      <c r="B590" t="s">
        <v>43</v>
      </c>
      <c r="C590">
        <v>2007</v>
      </c>
      <c r="D590">
        <v>4.6104500000000002</v>
      </c>
    </row>
    <row r="591" spans="1:4" hidden="1">
      <c r="A591" t="s">
        <v>24</v>
      </c>
      <c r="B591" t="s">
        <v>43</v>
      </c>
      <c r="C591">
        <v>2007</v>
      </c>
      <c r="D591">
        <v>3.529811</v>
      </c>
    </row>
    <row r="592" spans="1:4" hidden="1">
      <c r="A592" t="s">
        <v>25</v>
      </c>
      <c r="B592" t="s">
        <v>43</v>
      </c>
      <c r="C592">
        <v>2007</v>
      </c>
      <c r="D592">
        <v>1.0806390000000001</v>
      </c>
    </row>
    <row r="593" spans="1:4" hidden="1">
      <c r="A593" t="s">
        <v>22</v>
      </c>
      <c r="B593" t="s">
        <v>43</v>
      </c>
      <c r="C593">
        <v>2008</v>
      </c>
      <c r="D593">
        <v>5.555612</v>
      </c>
    </row>
    <row r="594" spans="1:4" hidden="1">
      <c r="A594" t="s">
        <v>24</v>
      </c>
      <c r="B594" t="s">
        <v>43</v>
      </c>
      <c r="C594">
        <v>2008</v>
      </c>
      <c r="D594">
        <v>5.1639309999999998</v>
      </c>
    </row>
    <row r="595" spans="1:4" hidden="1">
      <c r="A595" t="s">
        <v>25</v>
      </c>
      <c r="B595" t="s">
        <v>43</v>
      </c>
      <c r="C595">
        <v>2008</v>
      </c>
      <c r="D595">
        <v>0.39168100000000017</v>
      </c>
    </row>
    <row r="596" spans="1:4" hidden="1">
      <c r="A596" t="s">
        <v>22</v>
      </c>
      <c r="B596" t="s">
        <v>43</v>
      </c>
      <c r="C596">
        <v>2009</v>
      </c>
      <c r="D596">
        <v>2.7039360000000001</v>
      </c>
    </row>
    <row r="597" spans="1:4" hidden="1">
      <c r="A597" t="s">
        <v>24</v>
      </c>
      <c r="B597" t="s">
        <v>43</v>
      </c>
      <c r="C597">
        <v>2009</v>
      </c>
      <c r="D597">
        <v>2.70486</v>
      </c>
    </row>
    <row r="598" spans="1:4" hidden="1">
      <c r="A598" t="s">
        <v>25</v>
      </c>
      <c r="B598" t="s">
        <v>43</v>
      </c>
      <c r="C598">
        <v>2009</v>
      </c>
      <c r="D598">
        <v>-9.2399999999992488E-4</v>
      </c>
    </row>
    <row r="599" spans="1:4" hidden="1">
      <c r="A599" t="s">
        <v>22</v>
      </c>
      <c r="B599" t="s">
        <v>43</v>
      </c>
      <c r="C599">
        <v>2010</v>
      </c>
      <c r="D599">
        <v>5.5009230000000002</v>
      </c>
    </row>
    <row r="600" spans="1:4" hidden="1">
      <c r="A600" t="s">
        <v>24</v>
      </c>
      <c r="B600" t="s">
        <v>43</v>
      </c>
      <c r="C600">
        <v>2010</v>
      </c>
      <c r="D600">
        <v>5.3815629999999999</v>
      </c>
    </row>
    <row r="601" spans="1:4" hidden="1">
      <c r="A601" t="s">
        <v>25</v>
      </c>
      <c r="B601" t="s">
        <v>43</v>
      </c>
      <c r="C601">
        <v>2010</v>
      </c>
      <c r="D601">
        <v>0.11936000000000035</v>
      </c>
    </row>
    <row r="602" spans="1:4" hidden="1">
      <c r="A602" t="s">
        <v>22</v>
      </c>
      <c r="B602" t="s">
        <v>43</v>
      </c>
      <c r="C602">
        <v>2011</v>
      </c>
      <c r="D602">
        <v>5.513255</v>
      </c>
    </row>
    <row r="603" spans="1:4" hidden="1">
      <c r="A603" t="s">
        <v>24</v>
      </c>
      <c r="B603" t="s">
        <v>43</v>
      </c>
      <c r="C603">
        <v>2011</v>
      </c>
      <c r="D603">
        <v>5.4735170000000002</v>
      </c>
    </row>
    <row r="604" spans="1:4" hidden="1">
      <c r="A604" t="s">
        <v>25</v>
      </c>
      <c r="B604" t="s">
        <v>43</v>
      </c>
      <c r="C604">
        <v>2011</v>
      </c>
      <c r="D604">
        <v>3.9737999999999829E-2</v>
      </c>
    </row>
    <row r="605" spans="1:4" hidden="1">
      <c r="A605" t="s">
        <v>22</v>
      </c>
      <c r="B605" t="s">
        <v>43</v>
      </c>
      <c r="C605">
        <v>2012</v>
      </c>
      <c r="D605">
        <v>0.90173199999999998</v>
      </c>
    </row>
    <row r="606" spans="1:4" hidden="1">
      <c r="A606" t="s">
        <v>24</v>
      </c>
      <c r="B606" t="s">
        <v>43</v>
      </c>
      <c r="C606">
        <v>2012</v>
      </c>
      <c r="D606">
        <v>0.85932399999999998</v>
      </c>
    </row>
    <row r="607" spans="1:4" hidden="1">
      <c r="A607" t="s">
        <v>25</v>
      </c>
      <c r="B607" t="s">
        <v>43</v>
      </c>
      <c r="C607">
        <v>2012</v>
      </c>
      <c r="D607">
        <v>4.2408000000000001E-2</v>
      </c>
    </row>
    <row r="608" spans="1:4" hidden="1">
      <c r="A608" t="s">
        <v>22</v>
      </c>
      <c r="B608" t="s">
        <v>43</v>
      </c>
      <c r="C608">
        <v>2013</v>
      </c>
      <c r="D608">
        <v>3.0606870000000002</v>
      </c>
    </row>
    <row r="609" spans="1:4" hidden="1">
      <c r="A609" t="s">
        <v>24</v>
      </c>
      <c r="B609" t="s">
        <v>43</v>
      </c>
      <c r="C609">
        <v>2013</v>
      </c>
      <c r="D609">
        <v>3.0001980000000001</v>
      </c>
    </row>
    <row r="610" spans="1:4" hidden="1">
      <c r="A610" t="s">
        <v>25</v>
      </c>
      <c r="B610" t="s">
        <v>43</v>
      </c>
      <c r="C610">
        <v>2013</v>
      </c>
      <c r="D610">
        <v>6.0489000000000015E-2</v>
      </c>
    </row>
    <row r="611" spans="1:4" hidden="1">
      <c r="A611" t="s">
        <v>22</v>
      </c>
      <c r="B611" t="s">
        <v>43</v>
      </c>
      <c r="C611">
        <v>2014</v>
      </c>
      <c r="D611">
        <v>3.493296</v>
      </c>
    </row>
    <row r="612" spans="1:4" hidden="1">
      <c r="A612" t="s">
        <v>24</v>
      </c>
      <c r="B612" t="s">
        <v>43</v>
      </c>
      <c r="C612">
        <v>2014</v>
      </c>
      <c r="D612">
        <v>3.3915280000000001</v>
      </c>
    </row>
    <row r="613" spans="1:4" hidden="1">
      <c r="A613" t="s">
        <v>25</v>
      </c>
      <c r="B613" t="s">
        <v>43</v>
      </c>
      <c r="C613">
        <v>2014</v>
      </c>
      <c r="D613">
        <v>0.10176799999999986</v>
      </c>
    </row>
    <row r="614" spans="1:4" hidden="1">
      <c r="A614" t="s">
        <v>22</v>
      </c>
      <c r="B614" t="s">
        <v>43</v>
      </c>
      <c r="C614">
        <v>2015</v>
      </c>
      <c r="D614">
        <v>2.7965089999999999</v>
      </c>
    </row>
    <row r="615" spans="1:4" hidden="1">
      <c r="A615" t="s">
        <v>24</v>
      </c>
      <c r="B615" t="s">
        <v>43</v>
      </c>
      <c r="C615">
        <v>2015</v>
      </c>
      <c r="D615">
        <v>2.627618</v>
      </c>
    </row>
    <row r="616" spans="1:4" hidden="1">
      <c r="A616" t="s">
        <v>25</v>
      </c>
      <c r="B616" t="s">
        <v>43</v>
      </c>
      <c r="C616">
        <v>2015</v>
      </c>
      <c r="D616">
        <v>0.1688909999999999</v>
      </c>
    </row>
    <row r="617" spans="1:4" hidden="1">
      <c r="A617" t="s">
        <v>22</v>
      </c>
      <c r="B617" t="s">
        <v>43</v>
      </c>
      <c r="C617">
        <v>2016</v>
      </c>
      <c r="D617">
        <v>1.6334569999999999</v>
      </c>
    </row>
    <row r="618" spans="1:4" hidden="1">
      <c r="A618" t="s">
        <v>24</v>
      </c>
      <c r="B618" t="s">
        <v>43</v>
      </c>
      <c r="C618">
        <v>2016</v>
      </c>
      <c r="D618">
        <v>1.6334569999999999</v>
      </c>
    </row>
    <row r="619" spans="1:4" hidden="1">
      <c r="A619" t="s">
        <v>25</v>
      </c>
      <c r="B619" t="s">
        <v>43</v>
      </c>
      <c r="C619">
        <v>2016</v>
      </c>
      <c r="D619">
        <v>0</v>
      </c>
    </row>
    <row r="620" spans="1:4" hidden="1">
      <c r="A620" t="s">
        <v>22</v>
      </c>
      <c r="B620" t="s">
        <v>43</v>
      </c>
      <c r="C620">
        <v>2017</v>
      </c>
      <c r="D620">
        <v>0.48755599999999999</v>
      </c>
    </row>
    <row r="621" spans="1:4" hidden="1">
      <c r="A621" t="s">
        <v>24</v>
      </c>
      <c r="B621" t="s">
        <v>43</v>
      </c>
      <c r="C621">
        <v>2017</v>
      </c>
      <c r="D621">
        <v>0.48755599999999999</v>
      </c>
    </row>
    <row r="622" spans="1:4" hidden="1">
      <c r="A622" t="s">
        <v>25</v>
      </c>
      <c r="B622" t="s">
        <v>43</v>
      </c>
      <c r="C622">
        <v>2017</v>
      </c>
      <c r="D622">
        <v>0</v>
      </c>
    </row>
    <row r="623" spans="1:4" hidden="1">
      <c r="A623" t="s">
        <v>22</v>
      </c>
      <c r="B623" t="s">
        <v>43</v>
      </c>
      <c r="C623">
        <v>2018</v>
      </c>
      <c r="D623">
        <v>2.6182280000000002</v>
      </c>
    </row>
    <row r="624" spans="1:4" hidden="1">
      <c r="A624" t="s">
        <v>24</v>
      </c>
      <c r="B624" t="s">
        <v>43</v>
      </c>
      <c r="C624">
        <v>2018</v>
      </c>
      <c r="D624">
        <v>2.4819420000000001</v>
      </c>
    </row>
    <row r="625" spans="1:4" hidden="1">
      <c r="A625" t="s">
        <v>25</v>
      </c>
      <c r="B625" t="s">
        <v>43</v>
      </c>
      <c r="C625">
        <v>2018</v>
      </c>
      <c r="D625">
        <v>0.13628600000000013</v>
      </c>
    </row>
    <row r="626" spans="1:4" hidden="1">
      <c r="A626" t="s">
        <v>22</v>
      </c>
      <c r="B626" t="s">
        <v>43</v>
      </c>
      <c r="C626">
        <v>2019</v>
      </c>
      <c r="D626">
        <v>1.906909</v>
      </c>
    </row>
    <row r="627" spans="1:4" hidden="1">
      <c r="A627" t="s">
        <v>24</v>
      </c>
      <c r="B627" t="s">
        <v>43</v>
      </c>
      <c r="C627">
        <v>2019</v>
      </c>
      <c r="D627">
        <v>1.823083</v>
      </c>
    </row>
    <row r="628" spans="1:4" hidden="1">
      <c r="A628" t="s">
        <v>25</v>
      </c>
      <c r="B628" t="s">
        <v>43</v>
      </c>
      <c r="C628">
        <v>2019</v>
      </c>
      <c r="D628">
        <v>8.3825999999999956E-2</v>
      </c>
    </row>
    <row r="629" spans="1:4" hidden="1">
      <c r="A629" t="s">
        <v>22</v>
      </c>
      <c r="B629" t="s">
        <v>43</v>
      </c>
      <c r="C629">
        <v>2020</v>
      </c>
      <c r="D629">
        <v>2.9123549999999998</v>
      </c>
    </row>
    <row r="630" spans="1:4" hidden="1">
      <c r="A630" t="s">
        <v>24</v>
      </c>
      <c r="B630" t="s">
        <v>43</v>
      </c>
      <c r="C630">
        <v>2020</v>
      </c>
      <c r="D630">
        <v>2.8927520000000002</v>
      </c>
    </row>
    <row r="631" spans="1:4" hidden="1">
      <c r="A631" t="s">
        <v>25</v>
      </c>
      <c r="B631" t="s">
        <v>43</v>
      </c>
      <c r="C631">
        <v>2020</v>
      </c>
      <c r="D631">
        <v>1.9602999999999593E-2</v>
      </c>
    </row>
    <row r="632" spans="1:4" hidden="1">
      <c r="A632" t="s">
        <v>22</v>
      </c>
      <c r="B632" t="s">
        <v>43</v>
      </c>
      <c r="C632">
        <v>2021</v>
      </c>
      <c r="D632">
        <v>4.161403</v>
      </c>
    </row>
    <row r="633" spans="1:4" hidden="1">
      <c r="A633" t="s">
        <v>24</v>
      </c>
      <c r="B633" t="s">
        <v>43</v>
      </c>
      <c r="C633">
        <v>2021</v>
      </c>
      <c r="D633">
        <v>4.1357080000000002</v>
      </c>
    </row>
    <row r="634" spans="1:4" hidden="1">
      <c r="A634" t="s">
        <v>25</v>
      </c>
      <c r="B634" t="s">
        <v>43</v>
      </c>
      <c r="C634">
        <v>2021</v>
      </c>
      <c r="D634">
        <v>2.5694999999999801E-2</v>
      </c>
    </row>
    <row r="635" spans="1:4" hidden="1">
      <c r="A635" t="s">
        <v>22</v>
      </c>
      <c r="B635" t="s">
        <v>44</v>
      </c>
      <c r="C635">
        <v>2007</v>
      </c>
      <c r="D635">
        <v>1.3668560000000001</v>
      </c>
    </row>
    <row r="636" spans="1:4" hidden="1">
      <c r="A636" t="s">
        <v>24</v>
      </c>
      <c r="B636" t="s">
        <v>44</v>
      </c>
      <c r="C636">
        <v>2007</v>
      </c>
      <c r="D636">
        <v>1.0360259999999999</v>
      </c>
    </row>
    <row r="637" spans="1:4" hidden="1">
      <c r="A637" t="s">
        <v>25</v>
      </c>
      <c r="B637" t="s">
        <v>44</v>
      </c>
      <c r="C637">
        <v>2007</v>
      </c>
      <c r="D637">
        <v>0.33083000000000018</v>
      </c>
    </row>
    <row r="638" spans="1:4" hidden="1">
      <c r="A638" t="s">
        <v>22</v>
      </c>
      <c r="B638" t="s">
        <v>44</v>
      </c>
      <c r="C638">
        <v>2008</v>
      </c>
      <c r="D638">
        <v>2.7367699999999999</v>
      </c>
    </row>
    <row r="639" spans="1:4" hidden="1">
      <c r="A639" t="s">
        <v>24</v>
      </c>
      <c r="B639" t="s">
        <v>44</v>
      </c>
      <c r="C639">
        <v>2008</v>
      </c>
      <c r="D639">
        <v>2.069223</v>
      </c>
    </row>
    <row r="640" spans="1:4" hidden="1">
      <c r="A640" t="s">
        <v>25</v>
      </c>
      <c r="B640" t="s">
        <v>44</v>
      </c>
      <c r="C640">
        <v>2008</v>
      </c>
      <c r="D640">
        <v>0.66754699999999989</v>
      </c>
    </row>
    <row r="641" spans="1:4" hidden="1">
      <c r="A641" t="s">
        <v>22</v>
      </c>
      <c r="B641" t="s">
        <v>44</v>
      </c>
      <c r="C641">
        <v>2009</v>
      </c>
      <c r="D641">
        <v>2.3435769999999998</v>
      </c>
    </row>
    <row r="642" spans="1:4" hidden="1">
      <c r="A642" t="s">
        <v>24</v>
      </c>
      <c r="B642" t="s">
        <v>44</v>
      </c>
      <c r="C642">
        <v>2009</v>
      </c>
      <c r="D642">
        <v>2.1642700000000001</v>
      </c>
    </row>
    <row r="643" spans="1:4" hidden="1">
      <c r="A643" t="s">
        <v>25</v>
      </c>
      <c r="B643" t="s">
        <v>44</v>
      </c>
      <c r="C643">
        <v>2009</v>
      </c>
      <c r="D643">
        <v>0.17930699999999966</v>
      </c>
    </row>
    <row r="644" spans="1:4" hidden="1">
      <c r="A644" t="s">
        <v>22</v>
      </c>
      <c r="B644" t="s">
        <v>44</v>
      </c>
      <c r="C644">
        <v>2010</v>
      </c>
      <c r="D644">
        <v>1.8070489999999999</v>
      </c>
    </row>
    <row r="645" spans="1:4" hidden="1">
      <c r="A645" t="s">
        <v>24</v>
      </c>
      <c r="B645" t="s">
        <v>44</v>
      </c>
      <c r="C645">
        <v>2010</v>
      </c>
      <c r="D645">
        <v>1.8070489999999999</v>
      </c>
    </row>
    <row r="646" spans="1:4" hidden="1">
      <c r="A646" t="s">
        <v>25</v>
      </c>
      <c r="B646" t="s">
        <v>44</v>
      </c>
      <c r="C646">
        <v>2010</v>
      </c>
      <c r="D646">
        <v>0</v>
      </c>
    </row>
    <row r="647" spans="1:4" hidden="1">
      <c r="A647" t="s">
        <v>22</v>
      </c>
      <c r="B647" t="s">
        <v>44</v>
      </c>
      <c r="C647">
        <v>2011</v>
      </c>
      <c r="D647">
        <v>2.019625</v>
      </c>
    </row>
    <row r="648" spans="1:4" hidden="1">
      <c r="A648" t="s">
        <v>24</v>
      </c>
      <c r="B648" t="s">
        <v>44</v>
      </c>
      <c r="C648">
        <v>2011</v>
      </c>
      <c r="D648">
        <v>1.8080890000000001</v>
      </c>
    </row>
    <row r="649" spans="1:4" hidden="1">
      <c r="A649" t="s">
        <v>25</v>
      </c>
      <c r="B649" t="s">
        <v>44</v>
      </c>
      <c r="C649">
        <v>2011</v>
      </c>
      <c r="D649">
        <v>0.21153599999999995</v>
      </c>
    </row>
    <row r="650" spans="1:4" hidden="1">
      <c r="A650" t="s">
        <v>22</v>
      </c>
      <c r="B650" t="s">
        <v>44</v>
      </c>
      <c r="C650">
        <v>2012</v>
      </c>
      <c r="D650">
        <v>2.2118799999999998</v>
      </c>
    </row>
    <row r="651" spans="1:4" hidden="1">
      <c r="A651" t="s">
        <v>24</v>
      </c>
      <c r="B651" t="s">
        <v>44</v>
      </c>
      <c r="C651">
        <v>2012</v>
      </c>
      <c r="D651">
        <v>1.661842</v>
      </c>
    </row>
    <row r="652" spans="1:4" hidden="1">
      <c r="A652" t="s">
        <v>25</v>
      </c>
      <c r="B652" t="s">
        <v>44</v>
      </c>
      <c r="C652">
        <v>2012</v>
      </c>
      <c r="D652">
        <v>0.5500379999999998</v>
      </c>
    </row>
    <row r="653" spans="1:4" hidden="1">
      <c r="A653" t="s">
        <v>22</v>
      </c>
      <c r="B653" t="s">
        <v>44</v>
      </c>
      <c r="C653">
        <v>2013</v>
      </c>
      <c r="D653">
        <v>1.4021840000000001</v>
      </c>
    </row>
    <row r="654" spans="1:4" hidden="1">
      <c r="A654" t="s">
        <v>24</v>
      </c>
      <c r="B654" t="s">
        <v>44</v>
      </c>
      <c r="C654">
        <v>2013</v>
      </c>
      <c r="D654">
        <v>0.76358000000000004</v>
      </c>
    </row>
    <row r="655" spans="1:4" hidden="1">
      <c r="A655" t="s">
        <v>25</v>
      </c>
      <c r="B655" t="s">
        <v>44</v>
      </c>
      <c r="C655">
        <v>2013</v>
      </c>
      <c r="D655">
        <v>0.63860400000000006</v>
      </c>
    </row>
    <row r="656" spans="1:4" hidden="1">
      <c r="A656" t="s">
        <v>22</v>
      </c>
      <c r="B656" t="s">
        <v>44</v>
      </c>
      <c r="C656">
        <v>2014</v>
      </c>
      <c r="D656">
        <v>1.4509650000000001</v>
      </c>
    </row>
    <row r="657" spans="1:4" hidden="1">
      <c r="A657" t="s">
        <v>24</v>
      </c>
      <c r="B657" t="s">
        <v>44</v>
      </c>
      <c r="C657">
        <v>2014</v>
      </c>
      <c r="D657">
        <v>1.4439709999999999</v>
      </c>
    </row>
    <row r="658" spans="1:4" hidden="1">
      <c r="A658" t="s">
        <v>25</v>
      </c>
      <c r="B658" t="s">
        <v>44</v>
      </c>
      <c r="C658">
        <v>2014</v>
      </c>
      <c r="D658">
        <v>6.9940000000001668E-3</v>
      </c>
    </row>
    <row r="659" spans="1:4" hidden="1">
      <c r="A659" t="s">
        <v>22</v>
      </c>
      <c r="B659" t="s">
        <v>44</v>
      </c>
      <c r="C659">
        <v>2015</v>
      </c>
      <c r="D659">
        <v>1.1946680000000001</v>
      </c>
    </row>
    <row r="660" spans="1:4" hidden="1">
      <c r="A660" t="s">
        <v>24</v>
      </c>
      <c r="B660" t="s">
        <v>44</v>
      </c>
      <c r="C660">
        <v>2015</v>
      </c>
      <c r="D660">
        <v>0.185921</v>
      </c>
    </row>
    <row r="661" spans="1:4" hidden="1">
      <c r="A661" t="s">
        <v>25</v>
      </c>
      <c r="B661" t="s">
        <v>44</v>
      </c>
      <c r="C661">
        <v>2015</v>
      </c>
      <c r="D661">
        <v>1.0087470000000001</v>
      </c>
    </row>
    <row r="662" spans="1:4" hidden="1">
      <c r="A662" t="s">
        <v>22</v>
      </c>
      <c r="B662" t="s">
        <v>44</v>
      </c>
      <c r="C662">
        <v>2016</v>
      </c>
      <c r="D662">
        <v>5.2837930000000002</v>
      </c>
    </row>
    <row r="663" spans="1:4" hidden="1">
      <c r="A663" t="s">
        <v>24</v>
      </c>
      <c r="B663" t="s">
        <v>44</v>
      </c>
      <c r="C663">
        <v>2016</v>
      </c>
      <c r="D663">
        <v>3.2553190000000001</v>
      </c>
    </row>
    <row r="664" spans="1:4" hidden="1">
      <c r="A664" t="s">
        <v>25</v>
      </c>
      <c r="B664" t="s">
        <v>44</v>
      </c>
      <c r="C664">
        <v>2016</v>
      </c>
      <c r="D664">
        <v>2.0284740000000001</v>
      </c>
    </row>
    <row r="665" spans="1:4" hidden="1">
      <c r="A665" t="s">
        <v>22</v>
      </c>
      <c r="B665" t="s">
        <v>44</v>
      </c>
      <c r="C665">
        <v>2017</v>
      </c>
      <c r="D665">
        <v>5.6217680000000003</v>
      </c>
    </row>
    <row r="666" spans="1:4" hidden="1">
      <c r="A666" t="s">
        <v>24</v>
      </c>
      <c r="B666" t="s">
        <v>44</v>
      </c>
      <c r="C666">
        <v>2017</v>
      </c>
      <c r="D666">
        <v>3.7420990000000001</v>
      </c>
    </row>
    <row r="667" spans="1:4" hidden="1">
      <c r="A667" t="s">
        <v>25</v>
      </c>
      <c r="B667" t="s">
        <v>44</v>
      </c>
      <c r="C667">
        <v>2017</v>
      </c>
      <c r="D667">
        <v>1.8796690000000003</v>
      </c>
    </row>
    <row r="668" spans="1:4" hidden="1">
      <c r="A668" t="s">
        <v>22</v>
      </c>
      <c r="B668" t="s">
        <v>44</v>
      </c>
      <c r="C668">
        <v>2018</v>
      </c>
      <c r="D668">
        <v>2.494739</v>
      </c>
    </row>
    <row r="669" spans="1:4" hidden="1">
      <c r="A669" t="s">
        <v>24</v>
      </c>
      <c r="B669" t="s">
        <v>44</v>
      </c>
      <c r="C669">
        <v>2018</v>
      </c>
      <c r="D669">
        <v>2.6866999999999999E-2</v>
      </c>
    </row>
    <row r="670" spans="1:4" hidden="1">
      <c r="A670" t="s">
        <v>25</v>
      </c>
      <c r="B670" t="s">
        <v>44</v>
      </c>
      <c r="C670">
        <v>2018</v>
      </c>
      <c r="D670">
        <v>2.4678719999999998</v>
      </c>
    </row>
    <row r="671" spans="1:4" hidden="1">
      <c r="A671" t="s">
        <v>22</v>
      </c>
      <c r="B671" t="s">
        <v>44</v>
      </c>
      <c r="C671">
        <v>2019</v>
      </c>
      <c r="D671">
        <v>2.7888730000000002</v>
      </c>
    </row>
    <row r="672" spans="1:4" hidden="1">
      <c r="A672" t="s">
        <v>22</v>
      </c>
      <c r="B672" t="s">
        <v>44</v>
      </c>
      <c r="C672">
        <v>2020</v>
      </c>
      <c r="D672">
        <v>2.1464430000000001</v>
      </c>
    </row>
    <row r="673" spans="1:4" hidden="1">
      <c r="A673" t="s">
        <v>22</v>
      </c>
      <c r="B673" t="s">
        <v>44</v>
      </c>
      <c r="C673">
        <v>2021</v>
      </c>
      <c r="D673">
        <v>0.407752</v>
      </c>
    </row>
    <row r="674" spans="1:4" hidden="1">
      <c r="A674" t="s">
        <v>22</v>
      </c>
      <c r="B674" t="s">
        <v>45</v>
      </c>
      <c r="C674">
        <v>2010</v>
      </c>
      <c r="D674">
        <v>2.0136999999999999E-2</v>
      </c>
    </row>
    <row r="675" spans="1:4" hidden="1">
      <c r="A675" t="s">
        <v>22</v>
      </c>
      <c r="B675" t="s">
        <v>45</v>
      </c>
      <c r="C675">
        <v>2014</v>
      </c>
      <c r="D675">
        <v>2.4380000000000001E-3</v>
      </c>
    </row>
    <row r="676" spans="1:4" hidden="1">
      <c r="A676" t="s">
        <v>22</v>
      </c>
      <c r="B676" t="s">
        <v>45</v>
      </c>
      <c r="C676">
        <v>2017</v>
      </c>
      <c r="D676">
        <v>2.2637000000000001E-2</v>
      </c>
    </row>
    <row r="677" spans="1:4" hidden="1">
      <c r="A677" t="s">
        <v>22</v>
      </c>
      <c r="B677" t="s">
        <v>45</v>
      </c>
      <c r="C677">
        <v>2019</v>
      </c>
      <c r="D677">
        <v>4.2059999999999997E-3</v>
      </c>
    </row>
    <row r="678" spans="1:4" hidden="1">
      <c r="A678" t="s">
        <v>22</v>
      </c>
      <c r="B678" t="s">
        <v>45</v>
      </c>
      <c r="C678">
        <v>2020</v>
      </c>
      <c r="D678">
        <v>4.6509999999999998E-3</v>
      </c>
    </row>
    <row r="679" spans="1:4" hidden="1">
      <c r="A679" t="s">
        <v>22</v>
      </c>
      <c r="B679" t="s">
        <v>45</v>
      </c>
      <c r="C679">
        <v>2021</v>
      </c>
      <c r="D679">
        <v>9.2499999999999995E-3</v>
      </c>
    </row>
    <row r="680" spans="1:4" hidden="1">
      <c r="A680" t="s">
        <v>22</v>
      </c>
      <c r="B680" t="s">
        <v>46</v>
      </c>
      <c r="C680">
        <v>2007</v>
      </c>
      <c r="D680">
        <v>5.7667960000000003</v>
      </c>
    </row>
    <row r="681" spans="1:4" hidden="1">
      <c r="A681" t="s">
        <v>26</v>
      </c>
      <c r="B681" t="s">
        <v>46</v>
      </c>
      <c r="C681">
        <v>2007</v>
      </c>
      <c r="D681">
        <v>9.0274999999999994E-2</v>
      </c>
    </row>
    <row r="682" spans="1:4" hidden="1">
      <c r="A682" t="s">
        <v>24</v>
      </c>
      <c r="B682" t="s">
        <v>46</v>
      </c>
      <c r="C682">
        <v>2007</v>
      </c>
      <c r="D682">
        <v>3.2461009999999999</v>
      </c>
    </row>
    <row r="683" spans="1:4" hidden="1">
      <c r="A683" t="s">
        <v>25</v>
      </c>
      <c r="B683" t="s">
        <v>46</v>
      </c>
      <c r="C683">
        <v>2007</v>
      </c>
      <c r="D683">
        <v>2.4304200000000002</v>
      </c>
    </row>
    <row r="684" spans="1:4" hidden="1">
      <c r="A684" t="s">
        <v>22</v>
      </c>
      <c r="B684" t="s">
        <v>46</v>
      </c>
      <c r="C684">
        <v>2008</v>
      </c>
      <c r="D684">
        <v>9.0571300000000008</v>
      </c>
    </row>
    <row r="685" spans="1:4" hidden="1">
      <c r="A685" t="s">
        <v>26</v>
      </c>
      <c r="B685" t="s">
        <v>46</v>
      </c>
      <c r="C685">
        <v>2008</v>
      </c>
      <c r="D685">
        <v>4.3887099999999997</v>
      </c>
    </row>
    <row r="686" spans="1:4" hidden="1">
      <c r="A686" t="s">
        <v>24</v>
      </c>
      <c r="B686" t="s">
        <v>46</v>
      </c>
      <c r="C686">
        <v>2008</v>
      </c>
      <c r="D686">
        <v>2.0389680000000001</v>
      </c>
    </row>
    <row r="687" spans="1:4" hidden="1">
      <c r="A687" t="s">
        <v>25</v>
      </c>
      <c r="B687" t="s">
        <v>46</v>
      </c>
      <c r="C687">
        <v>2008</v>
      </c>
      <c r="D687">
        <v>2.6294520000000006</v>
      </c>
    </row>
    <row r="688" spans="1:4" hidden="1">
      <c r="A688" t="s">
        <v>22</v>
      </c>
      <c r="B688" t="s">
        <v>46</v>
      </c>
      <c r="C688">
        <v>2009</v>
      </c>
      <c r="D688">
        <v>12.465379</v>
      </c>
    </row>
    <row r="689" spans="1:4" hidden="1">
      <c r="A689" t="s">
        <v>26</v>
      </c>
      <c r="B689" t="s">
        <v>46</v>
      </c>
      <c r="C689">
        <v>2009</v>
      </c>
      <c r="D689">
        <v>3.044826</v>
      </c>
    </row>
    <row r="690" spans="1:4" hidden="1">
      <c r="A690" t="s">
        <v>24</v>
      </c>
      <c r="B690" t="s">
        <v>46</v>
      </c>
      <c r="C690">
        <v>2009</v>
      </c>
      <c r="D690">
        <v>7.0141349999999996</v>
      </c>
    </row>
    <row r="691" spans="1:4" hidden="1">
      <c r="A691" t="s">
        <v>25</v>
      </c>
      <c r="B691" t="s">
        <v>46</v>
      </c>
      <c r="C691">
        <v>2009</v>
      </c>
      <c r="D691">
        <v>2.4064180000000004</v>
      </c>
    </row>
    <row r="692" spans="1:4" hidden="1">
      <c r="A692" t="s">
        <v>22</v>
      </c>
      <c r="B692" t="s">
        <v>46</v>
      </c>
      <c r="C692">
        <v>2010</v>
      </c>
      <c r="D692">
        <v>11.696502000000001</v>
      </c>
    </row>
    <row r="693" spans="1:4" hidden="1">
      <c r="A693" t="s">
        <v>26</v>
      </c>
      <c r="B693" t="s">
        <v>46</v>
      </c>
      <c r="C693">
        <v>2010</v>
      </c>
      <c r="D693">
        <v>5.4465750000000002</v>
      </c>
    </row>
    <row r="694" spans="1:4" hidden="1">
      <c r="A694" t="s">
        <v>24</v>
      </c>
      <c r="B694" t="s">
        <v>46</v>
      </c>
      <c r="C694">
        <v>2010</v>
      </c>
      <c r="D694">
        <v>4.7937390000000004</v>
      </c>
    </row>
    <row r="695" spans="1:4" hidden="1">
      <c r="A695" t="s">
        <v>25</v>
      </c>
      <c r="B695" t="s">
        <v>46</v>
      </c>
      <c r="C695">
        <v>2010</v>
      </c>
      <c r="D695">
        <v>1.4561879999999991</v>
      </c>
    </row>
    <row r="696" spans="1:4" hidden="1">
      <c r="A696" t="s">
        <v>22</v>
      </c>
      <c r="B696" t="s">
        <v>46</v>
      </c>
      <c r="C696">
        <v>2011</v>
      </c>
      <c r="D696">
        <v>8.0169069999999998</v>
      </c>
    </row>
    <row r="697" spans="1:4" hidden="1">
      <c r="A697" t="s">
        <v>26</v>
      </c>
      <c r="B697" t="s">
        <v>46</v>
      </c>
      <c r="C697">
        <v>2011</v>
      </c>
      <c r="D697">
        <v>3.610582</v>
      </c>
    </row>
    <row r="698" spans="1:4" hidden="1">
      <c r="A698" t="s">
        <v>24</v>
      </c>
      <c r="B698" t="s">
        <v>46</v>
      </c>
      <c r="C698">
        <v>2011</v>
      </c>
      <c r="D698">
        <v>3.1247099999999999</v>
      </c>
    </row>
    <row r="699" spans="1:4" hidden="1">
      <c r="A699" t="s">
        <v>25</v>
      </c>
      <c r="B699" t="s">
        <v>46</v>
      </c>
      <c r="C699">
        <v>2011</v>
      </c>
      <c r="D699">
        <v>1.2816150000000004</v>
      </c>
    </row>
    <row r="700" spans="1:4" hidden="1">
      <c r="A700" t="s">
        <v>22</v>
      </c>
      <c r="B700" t="s">
        <v>46</v>
      </c>
      <c r="C700">
        <v>2012</v>
      </c>
      <c r="D700">
        <v>10.328193000000001</v>
      </c>
    </row>
    <row r="701" spans="1:4" hidden="1">
      <c r="A701" t="s">
        <v>26</v>
      </c>
      <c r="B701" t="s">
        <v>46</v>
      </c>
      <c r="C701">
        <v>2012</v>
      </c>
      <c r="D701">
        <v>4.1698250000000003</v>
      </c>
    </row>
    <row r="702" spans="1:4" hidden="1">
      <c r="A702" t="s">
        <v>24</v>
      </c>
      <c r="B702" t="s">
        <v>46</v>
      </c>
      <c r="C702">
        <v>2012</v>
      </c>
      <c r="D702">
        <v>5.187964</v>
      </c>
    </row>
    <row r="703" spans="1:4" hidden="1">
      <c r="A703" t="s">
        <v>25</v>
      </c>
      <c r="B703" t="s">
        <v>46</v>
      </c>
      <c r="C703">
        <v>2012</v>
      </c>
      <c r="D703">
        <v>0.97040400000000027</v>
      </c>
    </row>
    <row r="704" spans="1:4" hidden="1">
      <c r="A704" t="s">
        <v>22</v>
      </c>
      <c r="B704" t="s">
        <v>46</v>
      </c>
      <c r="C704">
        <v>2013</v>
      </c>
      <c r="D704">
        <v>9.1299880000000009</v>
      </c>
    </row>
    <row r="705" spans="1:4" hidden="1">
      <c r="A705" t="s">
        <v>26</v>
      </c>
      <c r="B705" t="s">
        <v>46</v>
      </c>
      <c r="C705">
        <v>2013</v>
      </c>
      <c r="D705">
        <v>8.5390060000000005</v>
      </c>
    </row>
    <row r="706" spans="1:4" hidden="1">
      <c r="A706" t="s">
        <v>25</v>
      </c>
      <c r="B706" t="s">
        <v>46</v>
      </c>
      <c r="C706">
        <v>2013</v>
      </c>
      <c r="D706">
        <v>0.59098200000000034</v>
      </c>
    </row>
    <row r="707" spans="1:4" hidden="1">
      <c r="A707" t="s">
        <v>22</v>
      </c>
      <c r="B707" t="s">
        <v>46</v>
      </c>
      <c r="C707">
        <v>2014</v>
      </c>
      <c r="D707">
        <v>10.6151</v>
      </c>
    </row>
    <row r="708" spans="1:4" hidden="1">
      <c r="A708" t="s">
        <v>26</v>
      </c>
      <c r="B708" t="s">
        <v>46</v>
      </c>
      <c r="C708">
        <v>2014</v>
      </c>
      <c r="D708">
        <v>7.7812169999999998</v>
      </c>
    </row>
    <row r="709" spans="1:4" hidden="1">
      <c r="A709" t="s">
        <v>24</v>
      </c>
      <c r="B709" t="s">
        <v>46</v>
      </c>
      <c r="C709">
        <v>2014</v>
      </c>
      <c r="D709">
        <v>2.6943600000000001</v>
      </c>
    </row>
    <row r="710" spans="1:4" hidden="1">
      <c r="A710" t="s">
        <v>25</v>
      </c>
      <c r="B710" t="s">
        <v>46</v>
      </c>
      <c r="C710">
        <v>2014</v>
      </c>
      <c r="D710">
        <v>0.13952300000000051</v>
      </c>
    </row>
    <row r="711" spans="1:4" hidden="1">
      <c r="A711" t="s">
        <v>22</v>
      </c>
      <c r="B711" t="s">
        <v>46</v>
      </c>
      <c r="C711">
        <v>2015</v>
      </c>
      <c r="D711">
        <v>11.396993</v>
      </c>
    </row>
    <row r="712" spans="1:4" hidden="1">
      <c r="A712" t="s">
        <v>26</v>
      </c>
      <c r="B712" t="s">
        <v>46</v>
      </c>
      <c r="C712">
        <v>2015</v>
      </c>
      <c r="D712">
        <v>6.9409280000000004</v>
      </c>
    </row>
    <row r="713" spans="1:4" hidden="1">
      <c r="A713" t="s">
        <v>24</v>
      </c>
      <c r="B713" t="s">
        <v>46</v>
      </c>
      <c r="C713">
        <v>2015</v>
      </c>
      <c r="D713">
        <v>4.2557859999999996</v>
      </c>
    </row>
    <row r="714" spans="1:4" hidden="1">
      <c r="A714" t="s">
        <v>25</v>
      </c>
      <c r="B714" t="s">
        <v>46</v>
      </c>
      <c r="C714">
        <v>2015</v>
      </c>
      <c r="D714">
        <v>0.2002790000000001</v>
      </c>
    </row>
    <row r="715" spans="1:4" hidden="1">
      <c r="A715" t="s">
        <v>22</v>
      </c>
      <c r="B715" t="s">
        <v>46</v>
      </c>
      <c r="C715">
        <v>2016</v>
      </c>
      <c r="D715">
        <v>10.104061</v>
      </c>
    </row>
    <row r="716" spans="1:4" hidden="1">
      <c r="A716" t="s">
        <v>26</v>
      </c>
      <c r="B716" t="s">
        <v>46</v>
      </c>
      <c r="C716">
        <v>2016</v>
      </c>
      <c r="D716">
        <v>3.9176549999999999</v>
      </c>
    </row>
    <row r="717" spans="1:4" hidden="1">
      <c r="A717" t="s">
        <v>24</v>
      </c>
      <c r="B717" t="s">
        <v>46</v>
      </c>
      <c r="C717">
        <v>2016</v>
      </c>
      <c r="D717">
        <v>6.1109609999999996</v>
      </c>
    </row>
    <row r="718" spans="1:4" hidden="1">
      <c r="A718" t="s">
        <v>25</v>
      </c>
      <c r="B718" t="s">
        <v>46</v>
      </c>
      <c r="C718">
        <v>2016</v>
      </c>
      <c r="D718">
        <v>7.5445000000000206E-2</v>
      </c>
    </row>
    <row r="719" spans="1:4" hidden="1">
      <c r="A719" t="s">
        <v>22</v>
      </c>
      <c r="B719" t="s">
        <v>46</v>
      </c>
      <c r="C719">
        <v>2017</v>
      </c>
      <c r="D719">
        <v>13.430676999999999</v>
      </c>
    </row>
    <row r="720" spans="1:4" hidden="1">
      <c r="A720" t="s">
        <v>26</v>
      </c>
      <c r="B720" t="s">
        <v>46</v>
      </c>
      <c r="C720">
        <v>2017</v>
      </c>
      <c r="D720">
        <v>6.7050020000000004</v>
      </c>
    </row>
    <row r="721" spans="1:4" hidden="1">
      <c r="A721" t="s">
        <v>24</v>
      </c>
      <c r="B721" t="s">
        <v>46</v>
      </c>
      <c r="C721">
        <v>2017</v>
      </c>
      <c r="D721">
        <v>6.6423899999999998</v>
      </c>
    </row>
    <row r="722" spans="1:4" hidden="1">
      <c r="A722" t="s">
        <v>25</v>
      </c>
      <c r="B722" t="s">
        <v>46</v>
      </c>
      <c r="C722">
        <v>2017</v>
      </c>
      <c r="D722">
        <v>8.3285000000000053E-2</v>
      </c>
    </row>
    <row r="723" spans="1:4" hidden="1">
      <c r="A723" t="s">
        <v>22</v>
      </c>
      <c r="B723" t="s">
        <v>46</v>
      </c>
      <c r="C723">
        <v>2018</v>
      </c>
      <c r="D723">
        <v>3.502297</v>
      </c>
    </row>
    <row r="724" spans="1:4" hidden="1">
      <c r="A724" t="s">
        <v>26</v>
      </c>
      <c r="B724" t="s">
        <v>46</v>
      </c>
      <c r="C724">
        <v>2018</v>
      </c>
      <c r="D724">
        <v>3.3538009999999998</v>
      </c>
    </row>
    <row r="725" spans="1:4" hidden="1">
      <c r="A725" t="s">
        <v>25</v>
      </c>
      <c r="B725" t="s">
        <v>46</v>
      </c>
      <c r="C725">
        <v>2018</v>
      </c>
      <c r="D725">
        <v>0.14849600000000018</v>
      </c>
    </row>
    <row r="726" spans="1:4" hidden="1">
      <c r="A726" t="s">
        <v>22</v>
      </c>
      <c r="B726" t="s">
        <v>46</v>
      </c>
      <c r="C726">
        <v>2019</v>
      </c>
      <c r="D726">
        <v>4.1042639999999997</v>
      </c>
    </row>
    <row r="727" spans="1:4" hidden="1">
      <c r="A727" t="s">
        <v>26</v>
      </c>
      <c r="B727" t="s">
        <v>46</v>
      </c>
      <c r="C727">
        <v>2019</v>
      </c>
      <c r="D727">
        <v>3.901637</v>
      </c>
    </row>
    <row r="728" spans="1:4" hidden="1">
      <c r="A728" t="s">
        <v>25</v>
      </c>
      <c r="B728" t="s">
        <v>46</v>
      </c>
      <c r="C728">
        <v>2019</v>
      </c>
      <c r="D728">
        <v>0.20262699999999967</v>
      </c>
    </row>
    <row r="729" spans="1:4" hidden="1">
      <c r="A729" t="s">
        <v>22</v>
      </c>
      <c r="B729" t="s">
        <v>46</v>
      </c>
      <c r="C729">
        <v>2020</v>
      </c>
      <c r="D729">
        <v>3.9401519999999999</v>
      </c>
    </row>
    <row r="730" spans="1:4" hidden="1">
      <c r="A730" t="s">
        <v>26</v>
      </c>
      <c r="B730" t="s">
        <v>46</v>
      </c>
      <c r="C730">
        <v>2020</v>
      </c>
      <c r="D730">
        <v>3.7295129999999999</v>
      </c>
    </row>
    <row r="731" spans="1:4" hidden="1">
      <c r="A731" t="s">
        <v>25</v>
      </c>
      <c r="B731" t="s">
        <v>46</v>
      </c>
      <c r="C731">
        <v>2020</v>
      </c>
      <c r="D731">
        <v>0.21063900000000002</v>
      </c>
    </row>
    <row r="732" spans="1:4" hidden="1">
      <c r="A732" t="s">
        <v>22</v>
      </c>
      <c r="B732" t="s">
        <v>46</v>
      </c>
      <c r="C732">
        <v>2021</v>
      </c>
      <c r="D732">
        <v>5.5015460000000003</v>
      </c>
    </row>
    <row r="733" spans="1:4" hidden="1">
      <c r="A733" t="s">
        <v>26</v>
      </c>
      <c r="B733" t="s">
        <v>46</v>
      </c>
      <c r="C733">
        <v>2021</v>
      </c>
      <c r="D733">
        <v>4.58263</v>
      </c>
    </row>
    <row r="734" spans="1:4" hidden="1">
      <c r="A734" t="s">
        <v>25</v>
      </c>
      <c r="B734" t="s">
        <v>46</v>
      </c>
      <c r="C734">
        <v>2021</v>
      </c>
      <c r="D734">
        <v>0.91891600000000029</v>
      </c>
    </row>
    <row r="735" spans="1:4" hidden="1">
      <c r="A735" t="s">
        <v>22</v>
      </c>
      <c r="B735" t="s">
        <v>47</v>
      </c>
      <c r="C735">
        <v>2007</v>
      </c>
      <c r="D735">
        <v>0.89083100000000004</v>
      </c>
    </row>
    <row r="736" spans="1:4" hidden="1">
      <c r="A736" t="s">
        <v>24</v>
      </c>
      <c r="B736" t="s">
        <v>47</v>
      </c>
      <c r="C736">
        <v>2007</v>
      </c>
      <c r="D736">
        <v>0.89083100000000004</v>
      </c>
    </row>
    <row r="737" spans="1:4" hidden="1">
      <c r="A737" t="s">
        <v>25</v>
      </c>
      <c r="B737" t="s">
        <v>47</v>
      </c>
      <c r="C737">
        <v>2007</v>
      </c>
      <c r="D737">
        <v>0</v>
      </c>
    </row>
    <row r="738" spans="1:4" hidden="1">
      <c r="A738" t="s">
        <v>22</v>
      </c>
      <c r="B738" t="s">
        <v>47</v>
      </c>
      <c r="C738">
        <v>2008</v>
      </c>
      <c r="D738">
        <v>1.2149220000000001</v>
      </c>
    </row>
    <row r="739" spans="1:4" hidden="1">
      <c r="A739" t="s">
        <v>24</v>
      </c>
      <c r="B739" t="s">
        <v>47</v>
      </c>
      <c r="C739">
        <v>2008</v>
      </c>
      <c r="D739">
        <v>1.177009</v>
      </c>
    </row>
    <row r="740" spans="1:4" hidden="1">
      <c r="A740" t="s">
        <v>25</v>
      </c>
      <c r="B740" t="s">
        <v>47</v>
      </c>
      <c r="C740">
        <v>2008</v>
      </c>
      <c r="D740">
        <v>3.7913000000000086E-2</v>
      </c>
    </row>
    <row r="741" spans="1:4" hidden="1">
      <c r="A741" t="s">
        <v>22</v>
      </c>
      <c r="B741" t="s">
        <v>47</v>
      </c>
      <c r="C741">
        <v>2009</v>
      </c>
      <c r="D741">
        <v>1.112047</v>
      </c>
    </row>
    <row r="742" spans="1:4" hidden="1">
      <c r="A742" t="s">
        <v>24</v>
      </c>
      <c r="B742" t="s">
        <v>47</v>
      </c>
      <c r="C742">
        <v>2009</v>
      </c>
      <c r="D742">
        <v>1.112047</v>
      </c>
    </row>
    <row r="743" spans="1:4" hidden="1">
      <c r="A743" t="s">
        <v>25</v>
      </c>
      <c r="B743" t="s">
        <v>47</v>
      </c>
      <c r="C743">
        <v>2009</v>
      </c>
      <c r="D743">
        <v>0</v>
      </c>
    </row>
    <row r="744" spans="1:4" hidden="1">
      <c r="A744" t="s">
        <v>22</v>
      </c>
      <c r="B744" t="s">
        <v>47</v>
      </c>
      <c r="C744">
        <v>2010</v>
      </c>
      <c r="D744">
        <v>2.146938</v>
      </c>
    </row>
    <row r="745" spans="1:4" hidden="1">
      <c r="A745" t="s">
        <v>24</v>
      </c>
      <c r="B745" t="s">
        <v>47</v>
      </c>
      <c r="C745">
        <v>2010</v>
      </c>
      <c r="D745">
        <v>1.969482</v>
      </c>
    </row>
    <row r="746" spans="1:4" hidden="1">
      <c r="A746" t="s">
        <v>25</v>
      </c>
      <c r="B746" t="s">
        <v>47</v>
      </c>
      <c r="C746">
        <v>2010</v>
      </c>
      <c r="D746">
        <v>0.17745600000000006</v>
      </c>
    </row>
    <row r="747" spans="1:4" hidden="1">
      <c r="A747" t="s">
        <v>22</v>
      </c>
      <c r="B747" t="s">
        <v>47</v>
      </c>
      <c r="C747">
        <v>2011</v>
      </c>
      <c r="D747">
        <v>9.025E-3</v>
      </c>
    </row>
    <row r="748" spans="1:4" hidden="1">
      <c r="A748" t="s">
        <v>22</v>
      </c>
      <c r="B748" t="s">
        <v>47</v>
      </c>
      <c r="C748">
        <v>2012</v>
      </c>
      <c r="D748">
        <v>3.3738169999999998</v>
      </c>
    </row>
    <row r="749" spans="1:4" hidden="1">
      <c r="A749" t="s">
        <v>24</v>
      </c>
      <c r="B749" t="s">
        <v>47</v>
      </c>
      <c r="C749">
        <v>2012</v>
      </c>
      <c r="D749">
        <v>3.3701620000000001</v>
      </c>
    </row>
    <row r="750" spans="1:4" hidden="1">
      <c r="A750" t="s">
        <v>25</v>
      </c>
      <c r="B750" t="s">
        <v>47</v>
      </c>
      <c r="C750">
        <v>2012</v>
      </c>
      <c r="D750">
        <v>3.6549999999997418E-3</v>
      </c>
    </row>
    <row r="751" spans="1:4" hidden="1">
      <c r="A751" t="s">
        <v>22</v>
      </c>
      <c r="B751" t="s">
        <v>47</v>
      </c>
      <c r="C751">
        <v>2013</v>
      </c>
      <c r="D751">
        <v>1.453023</v>
      </c>
    </row>
    <row r="752" spans="1:4" hidden="1">
      <c r="A752" t="s">
        <v>24</v>
      </c>
      <c r="B752" t="s">
        <v>47</v>
      </c>
      <c r="C752">
        <v>2013</v>
      </c>
      <c r="D752">
        <v>1.442102</v>
      </c>
    </row>
    <row r="753" spans="1:4" hidden="1">
      <c r="A753" t="s">
        <v>25</v>
      </c>
      <c r="B753" t="s">
        <v>47</v>
      </c>
      <c r="C753">
        <v>2013</v>
      </c>
      <c r="D753">
        <v>1.0920999999999959E-2</v>
      </c>
    </row>
    <row r="754" spans="1:4" hidden="1">
      <c r="A754" t="s">
        <v>22</v>
      </c>
      <c r="B754" t="s">
        <v>47</v>
      </c>
      <c r="C754">
        <v>2014</v>
      </c>
      <c r="D754">
        <v>5.7082100000000002</v>
      </c>
    </row>
    <row r="755" spans="1:4" hidden="1">
      <c r="A755" t="s">
        <v>24</v>
      </c>
      <c r="B755" t="s">
        <v>47</v>
      </c>
      <c r="C755">
        <v>2014</v>
      </c>
      <c r="D755">
        <v>4.0872169999999999</v>
      </c>
    </row>
    <row r="756" spans="1:4" hidden="1">
      <c r="A756" t="s">
        <v>25</v>
      </c>
      <c r="B756" t="s">
        <v>47</v>
      </c>
      <c r="C756">
        <v>2014</v>
      </c>
      <c r="D756">
        <v>1.6209930000000004</v>
      </c>
    </row>
    <row r="757" spans="1:4" hidden="1">
      <c r="A757" t="s">
        <v>22</v>
      </c>
      <c r="B757" t="s">
        <v>47</v>
      </c>
      <c r="C757">
        <v>2015</v>
      </c>
      <c r="D757">
        <v>0.26197999999999999</v>
      </c>
    </row>
    <row r="758" spans="1:4" hidden="1">
      <c r="A758" t="s">
        <v>22</v>
      </c>
      <c r="B758" t="s">
        <v>47</v>
      </c>
      <c r="C758">
        <v>2016</v>
      </c>
      <c r="D758">
        <v>2.6913830000000001</v>
      </c>
    </row>
    <row r="759" spans="1:4" hidden="1">
      <c r="A759" t="s">
        <v>24</v>
      </c>
      <c r="B759" t="s">
        <v>47</v>
      </c>
      <c r="C759">
        <v>2016</v>
      </c>
      <c r="D759">
        <v>2.6637460000000002</v>
      </c>
    </row>
    <row r="760" spans="1:4" hidden="1">
      <c r="A760" t="s">
        <v>25</v>
      </c>
      <c r="B760" t="s">
        <v>47</v>
      </c>
      <c r="C760">
        <v>2016</v>
      </c>
      <c r="D760">
        <v>2.7636999999999912E-2</v>
      </c>
    </row>
    <row r="761" spans="1:4" hidden="1">
      <c r="A761" t="s">
        <v>22</v>
      </c>
      <c r="B761" t="s">
        <v>47</v>
      </c>
      <c r="C761">
        <v>2017</v>
      </c>
      <c r="D761">
        <v>3.7017319999999998</v>
      </c>
    </row>
    <row r="762" spans="1:4" hidden="1">
      <c r="A762" t="s">
        <v>24</v>
      </c>
      <c r="B762" t="s">
        <v>47</v>
      </c>
      <c r="C762">
        <v>2017</v>
      </c>
      <c r="D762">
        <v>3.6755070000000001</v>
      </c>
    </row>
    <row r="763" spans="1:4" hidden="1">
      <c r="A763" t="s">
        <v>25</v>
      </c>
      <c r="B763" t="s">
        <v>47</v>
      </c>
      <c r="C763">
        <v>2017</v>
      </c>
      <c r="D763">
        <v>2.6224999999999721E-2</v>
      </c>
    </row>
    <row r="764" spans="1:4" hidden="1">
      <c r="A764" t="s">
        <v>22</v>
      </c>
      <c r="B764" t="s">
        <v>47</v>
      </c>
      <c r="C764">
        <v>2018</v>
      </c>
      <c r="D764">
        <v>3.4512339999999999</v>
      </c>
    </row>
    <row r="765" spans="1:4" hidden="1">
      <c r="A765" t="s">
        <v>24</v>
      </c>
      <c r="B765" t="s">
        <v>47</v>
      </c>
      <c r="C765">
        <v>2018</v>
      </c>
      <c r="D765">
        <v>3.4512339999999999</v>
      </c>
    </row>
    <row r="766" spans="1:4" hidden="1">
      <c r="A766" t="s">
        <v>25</v>
      </c>
      <c r="B766" t="s">
        <v>47</v>
      </c>
      <c r="C766">
        <v>2018</v>
      </c>
      <c r="D766">
        <v>0</v>
      </c>
    </row>
    <row r="767" spans="1:4" hidden="1">
      <c r="A767" t="s">
        <v>22</v>
      </c>
      <c r="B767" t="s">
        <v>47</v>
      </c>
      <c r="C767">
        <v>2019</v>
      </c>
      <c r="D767">
        <v>3.5855790000000001</v>
      </c>
    </row>
    <row r="768" spans="1:4" hidden="1">
      <c r="A768" t="s">
        <v>24</v>
      </c>
      <c r="B768" t="s">
        <v>47</v>
      </c>
      <c r="C768">
        <v>2019</v>
      </c>
      <c r="D768">
        <v>3.5855790000000001</v>
      </c>
    </row>
    <row r="769" spans="1:4" hidden="1">
      <c r="A769" t="s">
        <v>25</v>
      </c>
      <c r="B769" t="s">
        <v>47</v>
      </c>
      <c r="C769">
        <v>2019</v>
      </c>
      <c r="D769">
        <v>0</v>
      </c>
    </row>
    <row r="770" spans="1:4" hidden="1">
      <c r="A770" t="s">
        <v>22</v>
      </c>
      <c r="B770" t="s">
        <v>47</v>
      </c>
      <c r="C770">
        <v>2020</v>
      </c>
      <c r="D770">
        <v>4.5493680000000003</v>
      </c>
    </row>
    <row r="771" spans="1:4" hidden="1">
      <c r="A771" t="s">
        <v>24</v>
      </c>
      <c r="B771" t="s">
        <v>47</v>
      </c>
      <c r="C771">
        <v>2020</v>
      </c>
      <c r="D771">
        <v>4.4038740000000001</v>
      </c>
    </row>
    <row r="772" spans="1:4" hidden="1">
      <c r="A772" t="s">
        <v>25</v>
      </c>
      <c r="B772" t="s">
        <v>47</v>
      </c>
      <c r="C772">
        <v>2020</v>
      </c>
      <c r="D772">
        <v>0.14549400000000023</v>
      </c>
    </row>
    <row r="773" spans="1:4" hidden="1">
      <c r="A773" t="s">
        <v>22</v>
      </c>
      <c r="B773" t="s">
        <v>47</v>
      </c>
      <c r="C773">
        <v>2021</v>
      </c>
      <c r="D773">
        <v>5.4251950000000004</v>
      </c>
    </row>
    <row r="774" spans="1:4" hidden="1">
      <c r="A774" t="s">
        <v>24</v>
      </c>
      <c r="B774" t="s">
        <v>47</v>
      </c>
      <c r="C774">
        <v>2021</v>
      </c>
      <c r="D774">
        <v>5.3563099999999997</v>
      </c>
    </row>
    <row r="775" spans="1:4" hidden="1">
      <c r="A775" t="s">
        <v>25</v>
      </c>
      <c r="B775" t="s">
        <v>47</v>
      </c>
      <c r="C775">
        <v>2021</v>
      </c>
      <c r="D775">
        <v>6.8885000000000751E-2</v>
      </c>
    </row>
    <row r="776" spans="1:4" hidden="1">
      <c r="A776" t="s">
        <v>22</v>
      </c>
      <c r="B776" t="s">
        <v>48</v>
      </c>
      <c r="C776">
        <v>2008</v>
      </c>
      <c r="D776">
        <v>1.222834</v>
      </c>
    </row>
    <row r="777" spans="1:4" hidden="1">
      <c r="A777" t="s">
        <v>24</v>
      </c>
      <c r="B777" t="s">
        <v>48</v>
      </c>
      <c r="C777">
        <v>2008</v>
      </c>
      <c r="D777">
        <v>1.222834</v>
      </c>
    </row>
    <row r="778" spans="1:4" hidden="1">
      <c r="A778" t="s">
        <v>25</v>
      </c>
      <c r="B778" t="s">
        <v>48</v>
      </c>
      <c r="C778">
        <v>2008</v>
      </c>
      <c r="D778">
        <v>0</v>
      </c>
    </row>
    <row r="779" spans="1:4" hidden="1">
      <c r="A779" t="s">
        <v>22</v>
      </c>
      <c r="B779" t="s">
        <v>48</v>
      </c>
      <c r="C779">
        <v>2009</v>
      </c>
      <c r="D779">
        <v>0.27735300000000002</v>
      </c>
    </row>
    <row r="780" spans="1:4" hidden="1">
      <c r="A780" t="s">
        <v>24</v>
      </c>
      <c r="B780" t="s">
        <v>48</v>
      </c>
      <c r="C780">
        <v>2009</v>
      </c>
      <c r="D780">
        <v>0.27735300000000002</v>
      </c>
    </row>
    <row r="781" spans="1:4" hidden="1">
      <c r="A781" t="s">
        <v>25</v>
      </c>
      <c r="B781" t="s">
        <v>48</v>
      </c>
      <c r="C781">
        <v>2009</v>
      </c>
      <c r="D781">
        <v>0</v>
      </c>
    </row>
    <row r="782" spans="1:4" hidden="1">
      <c r="A782" t="s">
        <v>22</v>
      </c>
      <c r="B782" t="s">
        <v>48</v>
      </c>
      <c r="C782">
        <v>2010</v>
      </c>
      <c r="D782">
        <v>0.293624</v>
      </c>
    </row>
    <row r="783" spans="1:4" hidden="1">
      <c r="A783" t="s">
        <v>24</v>
      </c>
      <c r="B783" t="s">
        <v>48</v>
      </c>
      <c r="C783">
        <v>2010</v>
      </c>
      <c r="D783">
        <v>0.293624</v>
      </c>
    </row>
    <row r="784" spans="1:4" hidden="1">
      <c r="A784" t="s">
        <v>25</v>
      </c>
      <c r="B784" t="s">
        <v>48</v>
      </c>
      <c r="C784">
        <v>2010</v>
      </c>
      <c r="D784">
        <v>0</v>
      </c>
    </row>
    <row r="785" spans="1:4" hidden="1">
      <c r="A785" t="s">
        <v>22</v>
      </c>
      <c r="B785" t="s">
        <v>48</v>
      </c>
      <c r="C785">
        <v>2011</v>
      </c>
      <c r="D785">
        <v>0.71310099999999998</v>
      </c>
    </row>
    <row r="786" spans="1:4" hidden="1">
      <c r="A786" t="s">
        <v>24</v>
      </c>
      <c r="B786" t="s">
        <v>48</v>
      </c>
      <c r="C786">
        <v>2011</v>
      </c>
      <c r="D786">
        <v>0.71310099999999998</v>
      </c>
    </row>
    <row r="787" spans="1:4" hidden="1">
      <c r="A787" t="s">
        <v>25</v>
      </c>
      <c r="B787" t="s">
        <v>48</v>
      </c>
      <c r="C787">
        <v>2011</v>
      </c>
      <c r="D787">
        <v>0</v>
      </c>
    </row>
    <row r="788" spans="1:4" hidden="1">
      <c r="A788" t="s">
        <v>22</v>
      </c>
      <c r="B788" t="s">
        <v>48</v>
      </c>
      <c r="C788">
        <v>2012</v>
      </c>
      <c r="D788">
        <v>1.725878</v>
      </c>
    </row>
    <row r="789" spans="1:4" hidden="1">
      <c r="A789" t="s">
        <v>24</v>
      </c>
      <c r="B789" t="s">
        <v>48</v>
      </c>
      <c r="C789">
        <v>2012</v>
      </c>
      <c r="D789">
        <v>1.725878</v>
      </c>
    </row>
    <row r="790" spans="1:4" hidden="1">
      <c r="A790" t="s">
        <v>25</v>
      </c>
      <c r="B790" t="s">
        <v>48</v>
      </c>
      <c r="C790">
        <v>2012</v>
      </c>
      <c r="D790">
        <v>0</v>
      </c>
    </row>
    <row r="791" spans="1:4" hidden="1">
      <c r="A791" t="s">
        <v>22</v>
      </c>
      <c r="B791" t="s">
        <v>48</v>
      </c>
      <c r="C791">
        <v>2013</v>
      </c>
      <c r="D791">
        <v>0.47746899999999998</v>
      </c>
    </row>
    <row r="792" spans="1:4" hidden="1">
      <c r="A792" t="s">
        <v>24</v>
      </c>
      <c r="B792" t="s">
        <v>48</v>
      </c>
      <c r="C792">
        <v>2013</v>
      </c>
      <c r="D792">
        <v>0.47746899999999998</v>
      </c>
    </row>
    <row r="793" spans="1:4" hidden="1">
      <c r="A793" t="s">
        <v>25</v>
      </c>
      <c r="B793" t="s">
        <v>48</v>
      </c>
      <c r="C793">
        <v>2013</v>
      </c>
      <c r="D793">
        <v>0</v>
      </c>
    </row>
    <row r="794" spans="1:4" hidden="1">
      <c r="A794" t="s">
        <v>22</v>
      </c>
      <c r="B794" t="s">
        <v>48</v>
      </c>
      <c r="C794">
        <v>2014</v>
      </c>
      <c r="D794">
        <v>0.82806900000000006</v>
      </c>
    </row>
    <row r="795" spans="1:4" hidden="1">
      <c r="A795" t="s">
        <v>24</v>
      </c>
      <c r="B795" t="s">
        <v>48</v>
      </c>
      <c r="C795">
        <v>2014</v>
      </c>
      <c r="D795">
        <v>0.82753399999999999</v>
      </c>
    </row>
    <row r="796" spans="1:4" hidden="1">
      <c r="A796" t="s">
        <v>25</v>
      </c>
      <c r="B796" t="s">
        <v>48</v>
      </c>
      <c r="C796">
        <v>2014</v>
      </c>
      <c r="D796">
        <v>5.350000000000632E-4</v>
      </c>
    </row>
    <row r="797" spans="1:4" hidden="1">
      <c r="A797" t="s">
        <v>22</v>
      </c>
      <c r="B797" t="s">
        <v>48</v>
      </c>
      <c r="C797">
        <v>2015</v>
      </c>
      <c r="D797">
        <v>4.4990000000000002E-2</v>
      </c>
    </row>
    <row r="798" spans="1:4" hidden="1">
      <c r="A798" t="s">
        <v>22</v>
      </c>
      <c r="B798" t="s">
        <v>48</v>
      </c>
      <c r="C798">
        <v>2016</v>
      </c>
      <c r="D798">
        <v>2.9339E-2</v>
      </c>
    </row>
    <row r="799" spans="1:4" hidden="1">
      <c r="A799" t="s">
        <v>22</v>
      </c>
      <c r="B799" t="s">
        <v>48</v>
      </c>
      <c r="C799">
        <v>2017</v>
      </c>
      <c r="D799">
        <v>2.2719E-2</v>
      </c>
    </row>
    <row r="800" spans="1:4" hidden="1">
      <c r="A800" t="s">
        <v>22</v>
      </c>
      <c r="B800" t="s">
        <v>48</v>
      </c>
      <c r="C800">
        <v>2018</v>
      </c>
      <c r="D800">
        <v>6.202E-3</v>
      </c>
    </row>
    <row r="801" spans="1:4" hidden="1">
      <c r="A801" t="s">
        <v>22</v>
      </c>
      <c r="B801" t="s">
        <v>48</v>
      </c>
      <c r="C801">
        <v>2019</v>
      </c>
      <c r="D801">
        <v>0.14494599999999999</v>
      </c>
    </row>
    <row r="802" spans="1:4" hidden="1">
      <c r="A802" t="s">
        <v>22</v>
      </c>
      <c r="B802" t="s">
        <v>48</v>
      </c>
      <c r="C802">
        <v>2020</v>
      </c>
      <c r="D802">
        <v>0.117003</v>
      </c>
    </row>
    <row r="803" spans="1:4" hidden="1">
      <c r="A803" t="s">
        <v>22</v>
      </c>
      <c r="B803" t="s">
        <v>48</v>
      </c>
      <c r="C803">
        <v>2021</v>
      </c>
      <c r="D803">
        <v>4.9735000000000001E-2</v>
      </c>
    </row>
    <row r="804" spans="1:4" hidden="1">
      <c r="A804" t="s">
        <v>22</v>
      </c>
      <c r="B804" t="s">
        <v>49</v>
      </c>
      <c r="C804">
        <v>2008</v>
      </c>
      <c r="D804">
        <v>0.49544100000000002</v>
      </c>
    </row>
    <row r="805" spans="1:4" hidden="1">
      <c r="A805" t="s">
        <v>24</v>
      </c>
      <c r="B805" t="s">
        <v>49</v>
      </c>
      <c r="C805">
        <v>2008</v>
      </c>
      <c r="D805">
        <v>0.49544100000000002</v>
      </c>
    </row>
    <row r="806" spans="1:4" hidden="1">
      <c r="A806" t="s">
        <v>25</v>
      </c>
      <c r="B806" t="s">
        <v>49</v>
      </c>
      <c r="C806">
        <v>2008</v>
      </c>
      <c r="D806">
        <v>0</v>
      </c>
    </row>
    <row r="807" spans="1:4" hidden="1">
      <c r="A807" t="s">
        <v>22</v>
      </c>
      <c r="B807" t="s">
        <v>49</v>
      </c>
      <c r="C807">
        <v>2009</v>
      </c>
      <c r="D807">
        <v>0.627386</v>
      </c>
    </row>
    <row r="808" spans="1:4" hidden="1">
      <c r="A808" t="s">
        <v>24</v>
      </c>
      <c r="B808" t="s">
        <v>49</v>
      </c>
      <c r="C808">
        <v>2009</v>
      </c>
      <c r="D808">
        <v>0.627386</v>
      </c>
    </row>
    <row r="809" spans="1:4" hidden="1">
      <c r="A809" t="s">
        <v>25</v>
      </c>
      <c r="B809" t="s">
        <v>49</v>
      </c>
      <c r="C809">
        <v>2009</v>
      </c>
      <c r="D809">
        <v>0</v>
      </c>
    </row>
    <row r="810" spans="1:4" hidden="1">
      <c r="A810" t="s">
        <v>22</v>
      </c>
      <c r="B810" t="s">
        <v>49</v>
      </c>
      <c r="C810">
        <v>2010</v>
      </c>
      <c r="D810">
        <v>0.46262199999999998</v>
      </c>
    </row>
    <row r="811" spans="1:4" hidden="1">
      <c r="A811" t="s">
        <v>24</v>
      </c>
      <c r="B811" t="s">
        <v>49</v>
      </c>
      <c r="C811">
        <v>2010</v>
      </c>
      <c r="D811">
        <v>0.46262199999999998</v>
      </c>
    </row>
    <row r="812" spans="1:4" hidden="1">
      <c r="A812" t="s">
        <v>25</v>
      </c>
      <c r="B812" t="s">
        <v>49</v>
      </c>
      <c r="C812">
        <v>2010</v>
      </c>
      <c r="D812">
        <v>0</v>
      </c>
    </row>
    <row r="813" spans="1:4" hidden="1">
      <c r="A813" t="s">
        <v>22</v>
      </c>
      <c r="B813" t="s">
        <v>49</v>
      </c>
      <c r="C813">
        <v>2011</v>
      </c>
      <c r="D813">
        <v>0.324488</v>
      </c>
    </row>
    <row r="814" spans="1:4" hidden="1">
      <c r="A814" t="s">
        <v>24</v>
      </c>
      <c r="B814" t="s">
        <v>49</v>
      </c>
      <c r="C814">
        <v>2011</v>
      </c>
      <c r="D814">
        <v>0.324488</v>
      </c>
    </row>
    <row r="815" spans="1:4" hidden="1">
      <c r="A815" t="s">
        <v>25</v>
      </c>
      <c r="B815" t="s">
        <v>49</v>
      </c>
      <c r="C815">
        <v>2011</v>
      </c>
      <c r="D815">
        <v>0</v>
      </c>
    </row>
    <row r="816" spans="1:4" hidden="1">
      <c r="A816" t="s">
        <v>22</v>
      </c>
      <c r="B816" t="s">
        <v>49</v>
      </c>
      <c r="C816">
        <v>2012</v>
      </c>
      <c r="D816">
        <v>1.0896479999999999</v>
      </c>
    </row>
    <row r="817" spans="1:4" hidden="1">
      <c r="A817" t="s">
        <v>24</v>
      </c>
      <c r="B817" t="s">
        <v>49</v>
      </c>
      <c r="C817">
        <v>2012</v>
      </c>
      <c r="D817">
        <v>1.0896479999999999</v>
      </c>
    </row>
    <row r="818" spans="1:4" hidden="1">
      <c r="A818" t="s">
        <v>25</v>
      </c>
      <c r="B818" t="s">
        <v>49</v>
      </c>
      <c r="C818">
        <v>2012</v>
      </c>
      <c r="D818">
        <v>0</v>
      </c>
    </row>
    <row r="819" spans="1:4" hidden="1">
      <c r="A819" t="s">
        <v>22</v>
      </c>
      <c r="B819" t="s">
        <v>49</v>
      </c>
      <c r="C819">
        <v>2013</v>
      </c>
      <c r="D819">
        <v>1.439624</v>
      </c>
    </row>
    <row r="820" spans="1:4" hidden="1">
      <c r="A820" t="s">
        <v>24</v>
      </c>
      <c r="B820" t="s">
        <v>49</v>
      </c>
      <c r="C820">
        <v>2013</v>
      </c>
      <c r="D820">
        <v>1.439624</v>
      </c>
    </row>
    <row r="821" spans="1:4" hidden="1">
      <c r="A821" t="s">
        <v>25</v>
      </c>
      <c r="B821" t="s">
        <v>49</v>
      </c>
      <c r="C821">
        <v>2013</v>
      </c>
      <c r="D821">
        <v>0</v>
      </c>
    </row>
    <row r="822" spans="1:4" hidden="1">
      <c r="A822" t="s">
        <v>22</v>
      </c>
      <c r="B822" t="s">
        <v>49</v>
      </c>
      <c r="C822">
        <v>2014</v>
      </c>
      <c r="D822">
        <v>1.709522</v>
      </c>
    </row>
    <row r="823" spans="1:4" hidden="1">
      <c r="A823" t="s">
        <v>24</v>
      </c>
      <c r="B823" t="s">
        <v>49</v>
      </c>
      <c r="C823">
        <v>2014</v>
      </c>
      <c r="D823">
        <v>1.7054499999999999</v>
      </c>
    </row>
    <row r="824" spans="1:4" hidden="1">
      <c r="A824" t="s">
        <v>25</v>
      </c>
      <c r="B824" t="s">
        <v>49</v>
      </c>
      <c r="C824">
        <v>2014</v>
      </c>
      <c r="D824">
        <v>4.0720000000000756E-3</v>
      </c>
    </row>
    <row r="825" spans="1:4" hidden="1">
      <c r="A825" t="s">
        <v>22</v>
      </c>
      <c r="B825" t="s">
        <v>49</v>
      </c>
      <c r="C825">
        <v>2015</v>
      </c>
      <c r="D825">
        <v>1.8003000000000002E-2</v>
      </c>
    </row>
    <row r="826" spans="1:4" hidden="1">
      <c r="A826" t="s">
        <v>24</v>
      </c>
      <c r="B826" t="s">
        <v>49</v>
      </c>
      <c r="C826">
        <v>2015</v>
      </c>
      <c r="D826">
        <v>1.8003000000000002E-2</v>
      </c>
    </row>
    <row r="827" spans="1:4" hidden="1">
      <c r="A827" t="s">
        <v>25</v>
      </c>
      <c r="B827" t="s">
        <v>49</v>
      </c>
      <c r="C827">
        <v>2015</v>
      </c>
      <c r="D827">
        <v>0</v>
      </c>
    </row>
    <row r="828" spans="1:4" hidden="1">
      <c r="A828" t="s">
        <v>22</v>
      </c>
      <c r="B828" t="s">
        <v>49</v>
      </c>
      <c r="C828">
        <v>2016</v>
      </c>
      <c r="D828">
        <v>1.8175829999999999</v>
      </c>
    </row>
    <row r="829" spans="1:4" hidden="1">
      <c r="A829" t="s">
        <v>24</v>
      </c>
      <c r="B829" t="s">
        <v>49</v>
      </c>
      <c r="C829">
        <v>2016</v>
      </c>
      <c r="D829">
        <v>1.802986</v>
      </c>
    </row>
    <row r="830" spans="1:4" hidden="1">
      <c r="A830" t="s">
        <v>25</v>
      </c>
      <c r="B830" t="s">
        <v>49</v>
      </c>
      <c r="C830">
        <v>2016</v>
      </c>
      <c r="D830">
        <v>1.4596999999999971E-2</v>
      </c>
    </row>
    <row r="831" spans="1:4" hidden="1">
      <c r="A831" t="s">
        <v>22</v>
      </c>
      <c r="B831" t="s">
        <v>49</v>
      </c>
      <c r="C831">
        <v>2017</v>
      </c>
      <c r="D831">
        <v>2.135796</v>
      </c>
    </row>
    <row r="832" spans="1:4" hidden="1">
      <c r="A832" t="s">
        <v>24</v>
      </c>
      <c r="B832" t="s">
        <v>49</v>
      </c>
      <c r="C832">
        <v>2017</v>
      </c>
      <c r="D832">
        <v>2.135796</v>
      </c>
    </row>
    <row r="833" spans="1:4" hidden="1">
      <c r="A833" t="s">
        <v>25</v>
      </c>
      <c r="B833" t="s">
        <v>49</v>
      </c>
      <c r="C833">
        <v>2017</v>
      </c>
      <c r="D833">
        <v>0</v>
      </c>
    </row>
    <row r="834" spans="1:4" hidden="1">
      <c r="A834" t="s">
        <v>22</v>
      </c>
      <c r="B834" t="s">
        <v>49</v>
      </c>
      <c r="C834">
        <v>2018</v>
      </c>
      <c r="D834">
        <v>1.524872</v>
      </c>
    </row>
    <row r="835" spans="1:4" hidden="1">
      <c r="A835" t="s">
        <v>24</v>
      </c>
      <c r="B835" t="s">
        <v>49</v>
      </c>
      <c r="C835">
        <v>2018</v>
      </c>
      <c r="D835">
        <v>1.524872</v>
      </c>
    </row>
    <row r="836" spans="1:4" hidden="1">
      <c r="A836" t="s">
        <v>25</v>
      </c>
      <c r="B836" t="s">
        <v>49</v>
      </c>
      <c r="C836">
        <v>2018</v>
      </c>
      <c r="D836">
        <v>0</v>
      </c>
    </row>
    <row r="837" spans="1:4" hidden="1">
      <c r="A837" t="s">
        <v>22</v>
      </c>
      <c r="B837" t="s">
        <v>49</v>
      </c>
      <c r="C837">
        <v>2019</v>
      </c>
      <c r="D837">
        <v>1.827831</v>
      </c>
    </row>
    <row r="838" spans="1:4" hidden="1">
      <c r="A838" t="s">
        <v>24</v>
      </c>
      <c r="B838" t="s">
        <v>49</v>
      </c>
      <c r="C838">
        <v>2019</v>
      </c>
      <c r="D838">
        <v>1.827831</v>
      </c>
    </row>
    <row r="839" spans="1:4" hidden="1">
      <c r="A839" t="s">
        <v>25</v>
      </c>
      <c r="B839" t="s">
        <v>49</v>
      </c>
      <c r="C839">
        <v>2019</v>
      </c>
      <c r="D839">
        <v>0</v>
      </c>
    </row>
    <row r="840" spans="1:4" hidden="1">
      <c r="A840" t="s">
        <v>22</v>
      </c>
      <c r="B840" t="s">
        <v>49</v>
      </c>
      <c r="C840">
        <v>2020</v>
      </c>
      <c r="D840">
        <v>2.4564409999999999</v>
      </c>
    </row>
    <row r="841" spans="1:4" hidden="1">
      <c r="A841" t="s">
        <v>24</v>
      </c>
      <c r="B841" t="s">
        <v>49</v>
      </c>
      <c r="C841">
        <v>2020</v>
      </c>
      <c r="D841">
        <v>2.4354559999999998</v>
      </c>
    </row>
    <row r="842" spans="1:4" hidden="1">
      <c r="A842" t="s">
        <v>25</v>
      </c>
      <c r="B842" t="s">
        <v>49</v>
      </c>
      <c r="C842">
        <v>2020</v>
      </c>
      <c r="D842">
        <v>2.0985000000000031E-2</v>
      </c>
    </row>
    <row r="843" spans="1:4" hidden="1">
      <c r="A843" t="s">
        <v>22</v>
      </c>
      <c r="B843" t="s">
        <v>49</v>
      </c>
      <c r="C843">
        <v>2021</v>
      </c>
      <c r="D843">
        <v>0.47543299999999999</v>
      </c>
    </row>
    <row r="844" spans="1:4" hidden="1">
      <c r="A844" t="s">
        <v>24</v>
      </c>
      <c r="B844" t="s">
        <v>49</v>
      </c>
      <c r="C844">
        <v>2021</v>
      </c>
      <c r="D844">
        <v>0.45184299999999999</v>
      </c>
    </row>
    <row r="845" spans="1:4" hidden="1">
      <c r="A845" t="s">
        <v>25</v>
      </c>
      <c r="B845" t="s">
        <v>49</v>
      </c>
      <c r="C845">
        <v>2021</v>
      </c>
      <c r="D845">
        <v>2.359E-2</v>
      </c>
    </row>
    <row r="846" spans="1:4" hidden="1">
      <c r="A846" t="s">
        <v>22</v>
      </c>
      <c r="B846" t="s">
        <v>50</v>
      </c>
      <c r="C846">
        <v>2007</v>
      </c>
      <c r="D846">
        <v>38.889040999999999</v>
      </c>
    </row>
    <row r="847" spans="1:4" hidden="1">
      <c r="A847" t="s">
        <v>34</v>
      </c>
      <c r="B847" t="s">
        <v>50</v>
      </c>
      <c r="C847">
        <v>2007</v>
      </c>
      <c r="D847">
        <v>4.0457749999999999</v>
      </c>
    </row>
    <row r="848" spans="1:4" hidden="1">
      <c r="A848" t="s">
        <v>24</v>
      </c>
      <c r="B848" t="s">
        <v>50</v>
      </c>
      <c r="C848">
        <v>2007</v>
      </c>
      <c r="D848">
        <v>33.832453000000001</v>
      </c>
    </row>
    <row r="849" spans="1:4" hidden="1">
      <c r="A849" t="s">
        <v>25</v>
      </c>
      <c r="B849" t="s">
        <v>50</v>
      </c>
      <c r="C849">
        <v>2007</v>
      </c>
      <c r="D849">
        <v>1.0108129999999989</v>
      </c>
    </row>
    <row r="850" spans="1:4" hidden="1">
      <c r="A850" t="s">
        <v>22</v>
      </c>
      <c r="B850" t="s">
        <v>50</v>
      </c>
      <c r="C850">
        <v>2008</v>
      </c>
      <c r="D850">
        <v>32.548197000000002</v>
      </c>
    </row>
    <row r="851" spans="1:4" hidden="1">
      <c r="A851" t="s">
        <v>34</v>
      </c>
      <c r="B851" t="s">
        <v>50</v>
      </c>
      <c r="C851">
        <v>2008</v>
      </c>
      <c r="D851">
        <v>5.4037730000000002</v>
      </c>
    </row>
    <row r="852" spans="1:4" hidden="1">
      <c r="A852" t="s">
        <v>24</v>
      </c>
      <c r="B852" t="s">
        <v>50</v>
      </c>
      <c r="C852">
        <v>2008</v>
      </c>
      <c r="D852">
        <v>27.131125999999998</v>
      </c>
    </row>
    <row r="853" spans="1:4" hidden="1">
      <c r="A853" t="s">
        <v>25</v>
      </c>
      <c r="B853" t="s">
        <v>50</v>
      </c>
      <c r="C853">
        <v>2008</v>
      </c>
      <c r="D853">
        <v>1.3298000000006027E-2</v>
      </c>
    </row>
    <row r="854" spans="1:4" hidden="1">
      <c r="A854" t="s">
        <v>22</v>
      </c>
      <c r="B854" t="s">
        <v>50</v>
      </c>
      <c r="C854">
        <v>2009</v>
      </c>
      <c r="D854">
        <v>58.576141</v>
      </c>
    </row>
    <row r="855" spans="1:4" hidden="1">
      <c r="A855" t="s">
        <v>34</v>
      </c>
      <c r="B855" t="s">
        <v>50</v>
      </c>
      <c r="C855">
        <v>2009</v>
      </c>
      <c r="D855">
        <v>7.7786530000000003</v>
      </c>
    </row>
    <row r="856" spans="1:4" hidden="1">
      <c r="A856" t="s">
        <v>24</v>
      </c>
      <c r="B856" t="s">
        <v>50</v>
      </c>
      <c r="C856">
        <v>2009</v>
      </c>
      <c r="D856">
        <v>50.750591</v>
      </c>
    </row>
    <row r="857" spans="1:4" hidden="1">
      <c r="A857" t="s">
        <v>25</v>
      </c>
      <c r="B857" t="s">
        <v>50</v>
      </c>
      <c r="C857">
        <v>2009</v>
      </c>
      <c r="D857">
        <v>4.6897000000001299E-2</v>
      </c>
    </row>
    <row r="858" spans="1:4" hidden="1">
      <c r="A858" t="s">
        <v>22</v>
      </c>
      <c r="B858" t="s">
        <v>50</v>
      </c>
      <c r="C858">
        <v>2010</v>
      </c>
      <c r="D858">
        <v>59.358212999999999</v>
      </c>
    </row>
    <row r="859" spans="1:4" hidden="1">
      <c r="A859" t="s">
        <v>34</v>
      </c>
      <c r="B859" t="s">
        <v>50</v>
      </c>
      <c r="C859">
        <v>2010</v>
      </c>
      <c r="D859">
        <v>1.3155999999999999E-2</v>
      </c>
    </row>
    <row r="860" spans="1:4" hidden="1">
      <c r="A860" t="s">
        <v>24</v>
      </c>
      <c r="B860" t="s">
        <v>50</v>
      </c>
      <c r="C860">
        <v>2010</v>
      </c>
      <c r="D860">
        <v>59.334671999999998</v>
      </c>
    </row>
    <row r="861" spans="1:4" hidden="1">
      <c r="A861" t="s">
        <v>25</v>
      </c>
      <c r="B861" t="s">
        <v>50</v>
      </c>
      <c r="C861">
        <v>2010</v>
      </c>
      <c r="D861">
        <v>1.0384999999999422E-2</v>
      </c>
    </row>
    <row r="862" spans="1:4" hidden="1">
      <c r="A862" t="s">
        <v>22</v>
      </c>
      <c r="B862" t="s">
        <v>50</v>
      </c>
      <c r="C862">
        <v>2011</v>
      </c>
      <c r="D862">
        <v>47.193286999999998</v>
      </c>
    </row>
    <row r="863" spans="1:4" hidden="1">
      <c r="A863" t="s">
        <v>26</v>
      </c>
      <c r="B863" t="s">
        <v>50</v>
      </c>
      <c r="C863">
        <v>2011</v>
      </c>
      <c r="D863">
        <v>3.7753000000000002E-2</v>
      </c>
    </row>
    <row r="864" spans="1:4" hidden="1">
      <c r="A864" t="s">
        <v>24</v>
      </c>
      <c r="B864" t="s">
        <v>50</v>
      </c>
      <c r="C864">
        <v>2011</v>
      </c>
      <c r="D864">
        <v>46.541594000000003</v>
      </c>
    </row>
    <row r="865" spans="1:4" hidden="1">
      <c r="A865" t="s">
        <v>25</v>
      </c>
      <c r="B865" t="s">
        <v>50</v>
      </c>
      <c r="C865">
        <v>2011</v>
      </c>
      <c r="D865">
        <v>0.61393999999999238</v>
      </c>
    </row>
    <row r="866" spans="1:4" hidden="1">
      <c r="A866" t="s">
        <v>22</v>
      </c>
      <c r="B866" t="s">
        <v>50</v>
      </c>
      <c r="C866">
        <v>2012</v>
      </c>
      <c r="D866">
        <v>59.123843999999998</v>
      </c>
    </row>
    <row r="867" spans="1:4" hidden="1">
      <c r="A867" t="s">
        <v>26</v>
      </c>
      <c r="B867" t="s">
        <v>50</v>
      </c>
      <c r="C867">
        <v>2012</v>
      </c>
      <c r="D867">
        <v>4.5199999999999998E-4</v>
      </c>
    </row>
    <row r="868" spans="1:4" hidden="1">
      <c r="A868" t="s">
        <v>24</v>
      </c>
      <c r="B868" t="s">
        <v>50</v>
      </c>
      <c r="C868">
        <v>2012</v>
      </c>
      <c r="D868">
        <v>58.559023000000003</v>
      </c>
    </row>
    <row r="869" spans="1:4" hidden="1">
      <c r="A869" t="s">
        <v>25</v>
      </c>
      <c r="B869" t="s">
        <v>50</v>
      </c>
      <c r="C869">
        <v>2012</v>
      </c>
      <c r="D869">
        <v>0.56436899999999213</v>
      </c>
    </row>
    <row r="870" spans="1:4" hidden="1">
      <c r="A870" t="s">
        <v>22</v>
      </c>
      <c r="B870" t="s">
        <v>50</v>
      </c>
      <c r="C870">
        <v>2013</v>
      </c>
      <c r="D870">
        <v>43.725777999999998</v>
      </c>
    </row>
    <row r="871" spans="1:4" hidden="1">
      <c r="A871" t="s">
        <v>26</v>
      </c>
      <c r="B871" t="s">
        <v>50</v>
      </c>
      <c r="C871">
        <v>2013</v>
      </c>
      <c r="D871">
        <v>3.3189999999999999E-3</v>
      </c>
    </row>
    <row r="872" spans="1:4" hidden="1">
      <c r="A872" t="s">
        <v>24</v>
      </c>
      <c r="B872" t="s">
        <v>50</v>
      </c>
      <c r="C872">
        <v>2013</v>
      </c>
      <c r="D872">
        <v>42.958917999999997</v>
      </c>
    </row>
    <row r="873" spans="1:4" hidden="1">
      <c r="A873" t="s">
        <v>25</v>
      </c>
      <c r="B873" t="s">
        <v>50</v>
      </c>
      <c r="C873">
        <v>2013</v>
      </c>
      <c r="D873">
        <v>0.76354100000000358</v>
      </c>
    </row>
    <row r="874" spans="1:4" hidden="1">
      <c r="A874" t="s">
        <v>22</v>
      </c>
      <c r="B874" t="s">
        <v>50</v>
      </c>
      <c r="C874">
        <v>2014</v>
      </c>
      <c r="D874">
        <v>2.3780100000000002</v>
      </c>
    </row>
    <row r="875" spans="1:4" hidden="1">
      <c r="A875" t="s">
        <v>26</v>
      </c>
      <c r="B875" t="s">
        <v>50</v>
      </c>
      <c r="C875">
        <v>2014</v>
      </c>
      <c r="D875">
        <v>3.8769999999999999E-2</v>
      </c>
    </row>
    <row r="876" spans="1:4" hidden="1">
      <c r="A876" t="s">
        <v>24</v>
      </c>
      <c r="B876" t="s">
        <v>50</v>
      </c>
      <c r="C876">
        <v>2014</v>
      </c>
      <c r="D876">
        <v>2.2998639999999999</v>
      </c>
    </row>
    <row r="877" spans="1:4" hidden="1">
      <c r="A877" t="s">
        <v>25</v>
      </c>
      <c r="B877" t="s">
        <v>50</v>
      </c>
      <c r="C877">
        <v>2014</v>
      </c>
      <c r="D877">
        <v>3.93760000000003E-2</v>
      </c>
    </row>
    <row r="878" spans="1:4" hidden="1">
      <c r="A878" t="s">
        <v>22</v>
      </c>
      <c r="B878" t="s">
        <v>50</v>
      </c>
      <c r="C878">
        <v>2015</v>
      </c>
      <c r="D878">
        <v>0.50073100000000004</v>
      </c>
    </row>
    <row r="879" spans="1:4" hidden="1">
      <c r="A879" t="s">
        <v>22</v>
      </c>
      <c r="B879" t="s">
        <v>50</v>
      </c>
      <c r="C879">
        <v>2016</v>
      </c>
      <c r="D879">
        <v>0.15282699999999999</v>
      </c>
    </row>
    <row r="880" spans="1:4" hidden="1">
      <c r="A880" t="s">
        <v>22</v>
      </c>
      <c r="B880" t="s">
        <v>50</v>
      </c>
      <c r="C880">
        <v>2017</v>
      </c>
      <c r="D880">
        <v>0.42231400000000002</v>
      </c>
    </row>
    <row r="881" spans="1:4" hidden="1">
      <c r="A881" t="s">
        <v>22</v>
      </c>
      <c r="B881" t="s">
        <v>50</v>
      </c>
      <c r="C881">
        <v>2018</v>
      </c>
      <c r="D881">
        <v>0.184173</v>
      </c>
    </row>
    <row r="882" spans="1:4" hidden="1">
      <c r="A882" t="s">
        <v>22</v>
      </c>
      <c r="B882" t="s">
        <v>50</v>
      </c>
      <c r="C882">
        <v>2021</v>
      </c>
      <c r="D882">
        <v>0.15707499999999999</v>
      </c>
    </row>
    <row r="883" spans="1:4" hidden="1">
      <c r="A883" t="s">
        <v>22</v>
      </c>
      <c r="B883" t="s">
        <v>51</v>
      </c>
      <c r="C883">
        <v>2009</v>
      </c>
      <c r="D883">
        <v>0.30751899999999999</v>
      </c>
    </row>
    <row r="884" spans="1:4" hidden="1">
      <c r="A884" t="s">
        <v>22</v>
      </c>
      <c r="B884" t="s">
        <v>51</v>
      </c>
      <c r="C884">
        <v>2011</v>
      </c>
      <c r="D884">
        <v>1.5320819999999999</v>
      </c>
    </row>
    <row r="885" spans="1:4" hidden="1">
      <c r="A885" t="s">
        <v>24</v>
      </c>
      <c r="B885" t="s">
        <v>51</v>
      </c>
      <c r="C885">
        <v>2011</v>
      </c>
      <c r="D885">
        <v>1.5320819999999999</v>
      </c>
    </row>
    <row r="886" spans="1:4" hidden="1">
      <c r="A886" t="s">
        <v>25</v>
      </c>
      <c r="B886" t="s">
        <v>51</v>
      </c>
      <c r="C886">
        <v>2011</v>
      </c>
      <c r="D886">
        <v>0</v>
      </c>
    </row>
    <row r="887" spans="1:4" hidden="1">
      <c r="A887" t="s">
        <v>22</v>
      </c>
      <c r="B887" t="s">
        <v>51</v>
      </c>
      <c r="C887">
        <v>2012</v>
      </c>
      <c r="D887">
        <v>0.57425999999999999</v>
      </c>
    </row>
    <row r="888" spans="1:4" hidden="1">
      <c r="A888" t="s">
        <v>24</v>
      </c>
      <c r="B888" t="s">
        <v>51</v>
      </c>
      <c r="C888">
        <v>2012</v>
      </c>
      <c r="D888">
        <v>0.57425999999999999</v>
      </c>
    </row>
    <row r="889" spans="1:4" hidden="1">
      <c r="A889" t="s">
        <v>25</v>
      </c>
      <c r="B889" t="s">
        <v>51</v>
      </c>
      <c r="C889">
        <v>2012</v>
      </c>
      <c r="D889">
        <v>0</v>
      </c>
    </row>
    <row r="890" spans="1:4" hidden="1">
      <c r="A890" t="s">
        <v>22</v>
      </c>
      <c r="B890" t="s">
        <v>51</v>
      </c>
      <c r="C890">
        <v>2013</v>
      </c>
      <c r="D890">
        <v>2.3153109999999999</v>
      </c>
    </row>
    <row r="891" spans="1:4" hidden="1">
      <c r="A891" t="s">
        <v>24</v>
      </c>
      <c r="B891" t="s">
        <v>51</v>
      </c>
      <c r="C891">
        <v>2013</v>
      </c>
      <c r="D891">
        <v>2.3153109999999999</v>
      </c>
    </row>
    <row r="892" spans="1:4" hidden="1">
      <c r="A892" t="s">
        <v>25</v>
      </c>
      <c r="B892" t="s">
        <v>51</v>
      </c>
      <c r="C892">
        <v>2013</v>
      </c>
      <c r="D892">
        <v>0</v>
      </c>
    </row>
    <row r="893" spans="1:4" hidden="1">
      <c r="A893" t="s">
        <v>22</v>
      </c>
      <c r="B893" t="s">
        <v>51</v>
      </c>
      <c r="C893">
        <v>2014</v>
      </c>
      <c r="D893">
        <v>1.8187770000000001</v>
      </c>
    </row>
    <row r="894" spans="1:4" hidden="1">
      <c r="A894" t="s">
        <v>24</v>
      </c>
      <c r="B894" t="s">
        <v>51</v>
      </c>
      <c r="C894">
        <v>2014</v>
      </c>
      <c r="D894">
        <v>1.8187770000000001</v>
      </c>
    </row>
    <row r="895" spans="1:4" hidden="1">
      <c r="A895" t="s">
        <v>25</v>
      </c>
      <c r="B895" t="s">
        <v>51</v>
      </c>
      <c r="C895">
        <v>2014</v>
      </c>
      <c r="D895">
        <v>0</v>
      </c>
    </row>
    <row r="896" spans="1:4" hidden="1">
      <c r="A896" t="s">
        <v>22</v>
      </c>
      <c r="B896" t="s">
        <v>51</v>
      </c>
      <c r="C896">
        <v>2015</v>
      </c>
      <c r="D896">
        <v>1.7916650000000001</v>
      </c>
    </row>
    <row r="897" spans="1:4" hidden="1">
      <c r="A897" t="s">
        <v>24</v>
      </c>
      <c r="B897" t="s">
        <v>51</v>
      </c>
      <c r="C897">
        <v>2015</v>
      </c>
      <c r="D897">
        <v>1.7916650000000001</v>
      </c>
    </row>
    <row r="898" spans="1:4" hidden="1">
      <c r="A898" t="s">
        <v>25</v>
      </c>
      <c r="B898" t="s">
        <v>51</v>
      </c>
      <c r="C898">
        <v>2015</v>
      </c>
      <c r="D898">
        <v>0</v>
      </c>
    </row>
    <row r="899" spans="1:4" hidden="1">
      <c r="A899" t="s">
        <v>22</v>
      </c>
      <c r="B899" t="s">
        <v>51</v>
      </c>
      <c r="C899">
        <v>2016</v>
      </c>
      <c r="D899">
        <v>0.267874</v>
      </c>
    </row>
    <row r="900" spans="1:4" hidden="1">
      <c r="A900" t="s">
        <v>24</v>
      </c>
      <c r="B900" t="s">
        <v>51</v>
      </c>
      <c r="C900">
        <v>2016</v>
      </c>
      <c r="D900">
        <v>0.267874</v>
      </c>
    </row>
    <row r="901" spans="1:4" hidden="1">
      <c r="A901" t="s">
        <v>25</v>
      </c>
      <c r="B901" t="s">
        <v>51</v>
      </c>
      <c r="C901">
        <v>2016</v>
      </c>
      <c r="D901">
        <v>0</v>
      </c>
    </row>
    <row r="902" spans="1:4" hidden="1">
      <c r="A902" t="s">
        <v>22</v>
      </c>
      <c r="B902" t="s">
        <v>51</v>
      </c>
      <c r="C902">
        <v>2017</v>
      </c>
      <c r="D902">
        <v>0.32155099999999998</v>
      </c>
    </row>
    <row r="903" spans="1:4" hidden="1">
      <c r="A903" t="s">
        <v>24</v>
      </c>
      <c r="B903" t="s">
        <v>51</v>
      </c>
      <c r="C903">
        <v>2017</v>
      </c>
      <c r="D903">
        <v>0.31965900000000003</v>
      </c>
    </row>
    <row r="904" spans="1:4" hidden="1">
      <c r="A904" t="s">
        <v>25</v>
      </c>
      <c r="B904" t="s">
        <v>51</v>
      </c>
      <c r="C904">
        <v>2017</v>
      </c>
      <c r="D904">
        <v>1.8919999999999493E-3</v>
      </c>
    </row>
    <row r="905" spans="1:4" hidden="1">
      <c r="A905" t="s">
        <v>22</v>
      </c>
      <c r="B905" t="s">
        <v>51</v>
      </c>
      <c r="C905">
        <v>2018</v>
      </c>
      <c r="D905">
        <v>3.4943000000000002E-2</v>
      </c>
    </row>
    <row r="906" spans="1:4" hidden="1">
      <c r="A906" t="s">
        <v>22</v>
      </c>
      <c r="B906" t="s">
        <v>51</v>
      </c>
      <c r="C906">
        <v>2019</v>
      </c>
      <c r="D906">
        <v>9.136E-3</v>
      </c>
    </row>
    <row r="907" spans="1:4" hidden="1">
      <c r="A907" t="s">
        <v>22</v>
      </c>
      <c r="B907" t="s">
        <v>51</v>
      </c>
      <c r="C907">
        <v>2020</v>
      </c>
      <c r="D907">
        <v>2.2307E-2</v>
      </c>
    </row>
    <row r="908" spans="1:4" hidden="1">
      <c r="A908" t="s">
        <v>22</v>
      </c>
      <c r="B908" t="s">
        <v>51</v>
      </c>
      <c r="C908">
        <v>2021</v>
      </c>
      <c r="D908">
        <v>2.5329999999999998E-2</v>
      </c>
    </row>
    <row r="909" spans="1:4" hidden="1">
      <c r="A909" t="s">
        <v>22</v>
      </c>
      <c r="B909" t="s">
        <v>52</v>
      </c>
      <c r="C909">
        <v>2014</v>
      </c>
      <c r="D909">
        <v>6.2059999999999997E-3</v>
      </c>
    </row>
    <row r="910" spans="1:4" hidden="1">
      <c r="A910" t="s">
        <v>22</v>
      </c>
      <c r="B910" t="s">
        <v>52</v>
      </c>
      <c r="C910">
        <v>2015</v>
      </c>
      <c r="D910">
        <v>0.195632</v>
      </c>
    </row>
    <row r="911" spans="1:4" hidden="1">
      <c r="A911" t="s">
        <v>24</v>
      </c>
      <c r="B911" t="s">
        <v>52</v>
      </c>
      <c r="C911">
        <v>2015</v>
      </c>
      <c r="D911">
        <v>0.192519</v>
      </c>
    </row>
    <row r="912" spans="1:4" hidden="1">
      <c r="A912" t="s">
        <v>25</v>
      </c>
      <c r="B912" t="s">
        <v>52</v>
      </c>
      <c r="C912">
        <v>2015</v>
      </c>
      <c r="D912">
        <v>3.1130000000000047E-3</v>
      </c>
    </row>
    <row r="913" spans="1:4" hidden="1">
      <c r="A913" t="s">
        <v>22</v>
      </c>
      <c r="B913" t="s">
        <v>52</v>
      </c>
      <c r="C913">
        <v>2016</v>
      </c>
      <c r="D913">
        <v>1.054303</v>
      </c>
    </row>
    <row r="914" spans="1:4" hidden="1">
      <c r="A914" t="s">
        <v>24</v>
      </c>
      <c r="B914" t="s">
        <v>52</v>
      </c>
      <c r="C914">
        <v>2016</v>
      </c>
      <c r="D914">
        <v>1.0524960000000001</v>
      </c>
    </row>
    <row r="915" spans="1:4" hidden="1">
      <c r="A915" t="s">
        <v>25</v>
      </c>
      <c r="B915" t="s">
        <v>52</v>
      </c>
      <c r="C915">
        <v>2016</v>
      </c>
      <c r="D915">
        <v>1.806999999999892E-3</v>
      </c>
    </row>
    <row r="916" spans="1:4" hidden="1">
      <c r="A916" t="s">
        <v>22</v>
      </c>
      <c r="B916" t="s">
        <v>52</v>
      </c>
      <c r="C916">
        <v>2017</v>
      </c>
      <c r="D916">
        <v>0.36987999999999999</v>
      </c>
    </row>
    <row r="917" spans="1:4" hidden="1">
      <c r="A917" t="s">
        <v>24</v>
      </c>
      <c r="B917" t="s">
        <v>52</v>
      </c>
      <c r="C917">
        <v>2017</v>
      </c>
      <c r="D917">
        <v>0.36968200000000001</v>
      </c>
    </row>
    <row r="918" spans="1:4" hidden="1">
      <c r="A918" t="s">
        <v>25</v>
      </c>
      <c r="B918" t="s">
        <v>52</v>
      </c>
      <c r="C918">
        <v>2017</v>
      </c>
      <c r="D918">
        <v>1.9799999999997597E-4</v>
      </c>
    </row>
    <row r="919" spans="1:4" hidden="1">
      <c r="A919" t="s">
        <v>22</v>
      </c>
      <c r="B919" t="s">
        <v>52</v>
      </c>
      <c r="C919">
        <v>2018</v>
      </c>
      <c r="D919">
        <v>0.39238699999999999</v>
      </c>
    </row>
    <row r="920" spans="1:4" hidden="1">
      <c r="A920" t="s">
        <v>24</v>
      </c>
      <c r="B920" t="s">
        <v>52</v>
      </c>
      <c r="C920">
        <v>2018</v>
      </c>
      <c r="D920">
        <v>0.39238699999999999</v>
      </c>
    </row>
    <row r="921" spans="1:4" hidden="1">
      <c r="A921" t="s">
        <v>25</v>
      </c>
      <c r="B921" t="s">
        <v>52</v>
      </c>
      <c r="C921">
        <v>2018</v>
      </c>
      <c r="D921">
        <v>0</v>
      </c>
    </row>
    <row r="922" spans="1:4" hidden="1">
      <c r="A922" t="s">
        <v>22</v>
      </c>
      <c r="B922" t="s">
        <v>52</v>
      </c>
      <c r="C922">
        <v>2019</v>
      </c>
      <c r="D922">
        <v>0.66823999999999995</v>
      </c>
    </row>
    <row r="923" spans="1:4" hidden="1">
      <c r="A923" t="s">
        <v>24</v>
      </c>
      <c r="B923" t="s">
        <v>52</v>
      </c>
      <c r="C923">
        <v>2019</v>
      </c>
      <c r="D923">
        <v>0.66823999999999995</v>
      </c>
    </row>
    <row r="924" spans="1:4" hidden="1">
      <c r="A924" t="s">
        <v>25</v>
      </c>
      <c r="B924" t="s">
        <v>52</v>
      </c>
      <c r="C924">
        <v>2019</v>
      </c>
      <c r="D924">
        <v>0</v>
      </c>
    </row>
    <row r="925" spans="1:4" hidden="1">
      <c r="A925" t="s">
        <v>22</v>
      </c>
      <c r="B925" t="s">
        <v>52</v>
      </c>
      <c r="C925">
        <v>2020</v>
      </c>
      <c r="D925">
        <v>0.25344</v>
      </c>
    </row>
    <row r="926" spans="1:4" hidden="1">
      <c r="A926" t="s">
        <v>24</v>
      </c>
      <c r="B926" t="s">
        <v>52</v>
      </c>
      <c r="C926">
        <v>2020</v>
      </c>
      <c r="D926">
        <v>0.193601</v>
      </c>
    </row>
    <row r="927" spans="1:4" hidden="1">
      <c r="A927" t="s">
        <v>25</v>
      </c>
      <c r="B927" t="s">
        <v>52</v>
      </c>
      <c r="C927">
        <v>2020</v>
      </c>
      <c r="D927">
        <v>5.9839000000000003E-2</v>
      </c>
    </row>
    <row r="928" spans="1:4" hidden="1">
      <c r="A928" t="s">
        <v>22</v>
      </c>
      <c r="B928" t="s">
        <v>52</v>
      </c>
      <c r="C928">
        <v>2021</v>
      </c>
      <c r="D928">
        <v>0.19561999999999999</v>
      </c>
    </row>
    <row r="929" spans="1:4" hidden="1">
      <c r="A929" t="s">
        <v>24</v>
      </c>
      <c r="B929" t="s">
        <v>52</v>
      </c>
      <c r="C929">
        <v>2021</v>
      </c>
      <c r="D929">
        <v>0.16206999999999999</v>
      </c>
    </row>
    <row r="930" spans="1:4" hidden="1">
      <c r="A930" t="s">
        <v>25</v>
      </c>
      <c r="B930" t="s">
        <v>52</v>
      </c>
      <c r="C930">
        <v>2021</v>
      </c>
      <c r="D930">
        <v>3.3549999999999996E-2</v>
      </c>
    </row>
    <row r="931" spans="1:4" hidden="1">
      <c r="A931" t="s">
        <v>22</v>
      </c>
      <c r="B931" t="s">
        <v>53</v>
      </c>
      <c r="C931">
        <v>2010</v>
      </c>
      <c r="D931">
        <v>0.392372</v>
      </c>
    </row>
    <row r="932" spans="1:4" hidden="1">
      <c r="A932" t="s">
        <v>24</v>
      </c>
      <c r="B932" t="s">
        <v>53</v>
      </c>
      <c r="C932">
        <v>2010</v>
      </c>
      <c r="D932">
        <v>0.392372</v>
      </c>
    </row>
    <row r="933" spans="1:4" hidden="1">
      <c r="A933" t="s">
        <v>25</v>
      </c>
      <c r="B933" t="s">
        <v>53</v>
      </c>
      <c r="C933">
        <v>2010</v>
      </c>
      <c r="D933">
        <v>0</v>
      </c>
    </row>
    <row r="934" spans="1:4" hidden="1">
      <c r="A934" t="s">
        <v>22</v>
      </c>
      <c r="B934" t="s">
        <v>53</v>
      </c>
      <c r="C934">
        <v>2011</v>
      </c>
      <c r="D934">
        <v>0.57308300000000001</v>
      </c>
    </row>
    <row r="935" spans="1:4" hidden="1">
      <c r="A935" t="s">
        <v>24</v>
      </c>
      <c r="B935" t="s">
        <v>53</v>
      </c>
      <c r="C935">
        <v>2011</v>
      </c>
      <c r="D935">
        <v>0.57308300000000001</v>
      </c>
    </row>
    <row r="936" spans="1:4" hidden="1">
      <c r="A936" t="s">
        <v>25</v>
      </c>
      <c r="B936" t="s">
        <v>53</v>
      </c>
      <c r="C936">
        <v>2011</v>
      </c>
      <c r="D936">
        <v>0</v>
      </c>
    </row>
    <row r="937" spans="1:4" hidden="1">
      <c r="A937" t="s">
        <v>22</v>
      </c>
      <c r="B937" t="s">
        <v>53</v>
      </c>
      <c r="C937">
        <v>2012</v>
      </c>
      <c r="D937">
        <v>0.13220399999999999</v>
      </c>
    </row>
    <row r="938" spans="1:4" hidden="1">
      <c r="A938" t="s">
        <v>24</v>
      </c>
      <c r="B938" t="s">
        <v>53</v>
      </c>
      <c r="C938">
        <v>2012</v>
      </c>
      <c r="D938">
        <v>0.13220399999999999</v>
      </c>
    </row>
    <row r="939" spans="1:4" hidden="1">
      <c r="A939" t="s">
        <v>25</v>
      </c>
      <c r="B939" t="s">
        <v>53</v>
      </c>
      <c r="C939">
        <v>2012</v>
      </c>
      <c r="D939">
        <v>0</v>
      </c>
    </row>
    <row r="940" spans="1:4" hidden="1">
      <c r="A940" t="s">
        <v>22</v>
      </c>
      <c r="B940" t="s">
        <v>53</v>
      </c>
      <c r="C940">
        <v>2014</v>
      </c>
      <c r="D940">
        <v>0.63846199999999997</v>
      </c>
    </row>
    <row r="941" spans="1:4" hidden="1">
      <c r="A941" t="s">
        <v>24</v>
      </c>
      <c r="B941" t="s">
        <v>53</v>
      </c>
      <c r="C941">
        <v>2014</v>
      </c>
      <c r="D941">
        <v>0.63458300000000001</v>
      </c>
    </row>
    <row r="942" spans="1:4" hidden="1">
      <c r="A942" t="s">
        <v>25</v>
      </c>
      <c r="B942" t="s">
        <v>53</v>
      </c>
      <c r="C942">
        <v>2014</v>
      </c>
      <c r="D942">
        <v>3.8789999999999658E-3</v>
      </c>
    </row>
    <row r="943" spans="1:4" hidden="1">
      <c r="A943" t="s">
        <v>22</v>
      </c>
      <c r="B943" t="s">
        <v>53</v>
      </c>
      <c r="C943">
        <v>2015</v>
      </c>
      <c r="D943">
        <v>6.8900000000000003E-3</v>
      </c>
    </row>
    <row r="944" spans="1:4" hidden="1">
      <c r="A944" t="s">
        <v>22</v>
      </c>
      <c r="B944" t="s">
        <v>53</v>
      </c>
      <c r="C944">
        <v>2016</v>
      </c>
      <c r="D944">
        <v>0.73152399999999995</v>
      </c>
    </row>
    <row r="945" spans="1:4" hidden="1">
      <c r="A945" t="s">
        <v>24</v>
      </c>
      <c r="B945" t="s">
        <v>53</v>
      </c>
      <c r="C945">
        <v>2016</v>
      </c>
      <c r="D945">
        <v>0.72696000000000005</v>
      </c>
    </row>
    <row r="946" spans="1:4" hidden="1">
      <c r="A946" t="s">
        <v>25</v>
      </c>
      <c r="B946" t="s">
        <v>53</v>
      </c>
      <c r="C946">
        <v>2016</v>
      </c>
      <c r="D946">
        <v>4.5639999999999015E-3</v>
      </c>
    </row>
    <row r="947" spans="1:4" hidden="1">
      <c r="A947" t="s">
        <v>22</v>
      </c>
      <c r="B947" t="s">
        <v>53</v>
      </c>
      <c r="C947">
        <v>2017</v>
      </c>
      <c r="D947">
        <v>2.7658480000000001</v>
      </c>
    </row>
    <row r="948" spans="1:4" hidden="1">
      <c r="A948" t="s">
        <v>24</v>
      </c>
      <c r="B948" t="s">
        <v>53</v>
      </c>
      <c r="C948">
        <v>2017</v>
      </c>
      <c r="D948">
        <v>2.7658480000000001</v>
      </c>
    </row>
    <row r="949" spans="1:4" hidden="1">
      <c r="A949" t="s">
        <v>25</v>
      </c>
      <c r="B949" t="s">
        <v>53</v>
      </c>
      <c r="C949">
        <v>2017</v>
      </c>
      <c r="D949">
        <v>0</v>
      </c>
    </row>
    <row r="950" spans="1:4" hidden="1">
      <c r="A950" t="s">
        <v>22</v>
      </c>
      <c r="B950" t="s">
        <v>53</v>
      </c>
      <c r="C950">
        <v>2018</v>
      </c>
      <c r="D950">
        <v>2.7179999999999999E-3</v>
      </c>
    </row>
    <row r="951" spans="1:4" hidden="1">
      <c r="A951" t="s">
        <v>24</v>
      </c>
      <c r="B951" t="s">
        <v>53</v>
      </c>
      <c r="C951">
        <v>2018</v>
      </c>
      <c r="D951">
        <v>2.7179999999999999E-3</v>
      </c>
    </row>
    <row r="952" spans="1:4" hidden="1">
      <c r="A952" t="s">
        <v>25</v>
      </c>
      <c r="B952" t="s">
        <v>53</v>
      </c>
      <c r="C952">
        <v>2018</v>
      </c>
      <c r="D952">
        <v>0</v>
      </c>
    </row>
    <row r="953" spans="1:4" hidden="1">
      <c r="A953" t="s">
        <v>22</v>
      </c>
      <c r="B953" t="s">
        <v>53</v>
      </c>
      <c r="C953">
        <v>2019</v>
      </c>
      <c r="D953">
        <v>1.6657000000000002E-2</v>
      </c>
    </row>
    <row r="954" spans="1:4" hidden="1">
      <c r="A954" t="s">
        <v>22</v>
      </c>
      <c r="B954" t="s">
        <v>53</v>
      </c>
      <c r="C954">
        <v>2020</v>
      </c>
      <c r="D954">
        <v>4.5983999999999997E-2</v>
      </c>
    </row>
    <row r="955" spans="1:4" hidden="1">
      <c r="A955" t="s">
        <v>22</v>
      </c>
      <c r="B955" t="s">
        <v>53</v>
      </c>
      <c r="C955">
        <v>2021</v>
      </c>
      <c r="D955">
        <v>6.0484999999999997E-2</v>
      </c>
    </row>
    <row r="956" spans="1:4" hidden="1">
      <c r="A956" t="s">
        <v>22</v>
      </c>
      <c r="B956" t="s">
        <v>54</v>
      </c>
      <c r="C956">
        <v>2020</v>
      </c>
      <c r="D956">
        <v>3.6115000000000001E-2</v>
      </c>
    </row>
    <row r="957" spans="1:4" hidden="1">
      <c r="A957" t="s">
        <v>22</v>
      </c>
      <c r="B957" t="s">
        <v>54</v>
      </c>
      <c r="C957">
        <v>2021</v>
      </c>
      <c r="D957">
        <v>1.308E-2</v>
      </c>
    </row>
    <row r="958" spans="1:4" hidden="1">
      <c r="A958" t="s">
        <v>22</v>
      </c>
      <c r="B958" t="s">
        <v>55</v>
      </c>
      <c r="C958">
        <v>2010</v>
      </c>
      <c r="D958">
        <v>1.8679829999999999</v>
      </c>
    </row>
    <row r="959" spans="1:4" hidden="1">
      <c r="A959" t="s">
        <v>24</v>
      </c>
      <c r="B959" t="s">
        <v>55</v>
      </c>
      <c r="C959">
        <v>2010</v>
      </c>
      <c r="D959">
        <v>1.8679829999999999</v>
      </c>
    </row>
    <row r="960" spans="1:4" hidden="1">
      <c r="A960" t="s">
        <v>25</v>
      </c>
      <c r="B960" t="s">
        <v>55</v>
      </c>
      <c r="C960">
        <v>2010</v>
      </c>
      <c r="D960">
        <v>0</v>
      </c>
    </row>
    <row r="961" spans="1:4" hidden="1">
      <c r="A961" t="s">
        <v>22</v>
      </c>
      <c r="B961" t="s">
        <v>55</v>
      </c>
      <c r="C961">
        <v>2011</v>
      </c>
      <c r="D961">
        <v>0.91225199999999995</v>
      </c>
    </row>
    <row r="962" spans="1:4" hidden="1">
      <c r="A962" t="s">
        <v>24</v>
      </c>
      <c r="B962" t="s">
        <v>55</v>
      </c>
      <c r="C962">
        <v>2011</v>
      </c>
      <c r="D962">
        <v>0.91225199999999995</v>
      </c>
    </row>
    <row r="963" spans="1:4" hidden="1">
      <c r="A963" t="s">
        <v>25</v>
      </c>
      <c r="B963" t="s">
        <v>55</v>
      </c>
      <c r="C963">
        <v>2011</v>
      </c>
      <c r="D963">
        <v>0</v>
      </c>
    </row>
    <row r="964" spans="1:4" hidden="1">
      <c r="A964" t="s">
        <v>22</v>
      </c>
      <c r="B964" t="s">
        <v>55</v>
      </c>
      <c r="C964">
        <v>2012</v>
      </c>
      <c r="D964">
        <v>0.55670200000000003</v>
      </c>
    </row>
    <row r="965" spans="1:4" hidden="1">
      <c r="A965" t="s">
        <v>24</v>
      </c>
      <c r="B965" t="s">
        <v>55</v>
      </c>
      <c r="C965">
        <v>2012</v>
      </c>
      <c r="D965">
        <v>0.55670200000000003</v>
      </c>
    </row>
    <row r="966" spans="1:4" hidden="1">
      <c r="A966" t="s">
        <v>25</v>
      </c>
      <c r="B966" t="s">
        <v>55</v>
      </c>
      <c r="C966">
        <v>2012</v>
      </c>
      <c r="D966">
        <v>0</v>
      </c>
    </row>
    <row r="967" spans="1:4" hidden="1">
      <c r="A967" t="s">
        <v>22</v>
      </c>
      <c r="B967" t="s">
        <v>55</v>
      </c>
      <c r="C967">
        <v>2018</v>
      </c>
      <c r="D967">
        <v>6.2440000000000004E-3</v>
      </c>
    </row>
    <row r="968" spans="1:4" hidden="1">
      <c r="A968" t="s">
        <v>22</v>
      </c>
      <c r="B968" t="s">
        <v>55</v>
      </c>
      <c r="C968">
        <v>2019</v>
      </c>
      <c r="D968">
        <v>4.7056000000000001E-2</v>
      </c>
    </row>
    <row r="969" spans="1:4" hidden="1">
      <c r="A969" t="s">
        <v>22</v>
      </c>
      <c r="B969" t="s">
        <v>55</v>
      </c>
      <c r="C969">
        <v>2020</v>
      </c>
      <c r="D969">
        <v>3.7810000000000001E-3</v>
      </c>
    </row>
    <row r="970" spans="1:4" hidden="1">
      <c r="A970" t="s">
        <v>22</v>
      </c>
      <c r="B970" t="s">
        <v>55</v>
      </c>
      <c r="C970">
        <v>2021</v>
      </c>
      <c r="D970">
        <v>1.0295E-2</v>
      </c>
    </row>
    <row r="971" spans="1:4" hidden="1">
      <c r="A971" t="s">
        <v>22</v>
      </c>
      <c r="B971" t="s">
        <v>56</v>
      </c>
      <c r="C971">
        <v>2007</v>
      </c>
      <c r="D971">
        <v>0.46347899999999997</v>
      </c>
    </row>
    <row r="972" spans="1:4" hidden="1">
      <c r="A972" t="s">
        <v>24</v>
      </c>
      <c r="B972" t="s">
        <v>56</v>
      </c>
      <c r="C972">
        <v>2007</v>
      </c>
      <c r="D972">
        <v>0.46347899999999997</v>
      </c>
    </row>
    <row r="973" spans="1:4" hidden="1">
      <c r="A973" t="s">
        <v>25</v>
      </c>
      <c r="B973" t="s">
        <v>56</v>
      </c>
      <c r="C973">
        <v>2007</v>
      </c>
      <c r="D973">
        <v>0</v>
      </c>
    </row>
    <row r="974" spans="1:4" hidden="1">
      <c r="A974" t="s">
        <v>22</v>
      </c>
      <c r="B974" t="s">
        <v>56</v>
      </c>
      <c r="C974">
        <v>2008</v>
      </c>
      <c r="D974">
        <v>2.6471269999999998</v>
      </c>
    </row>
    <row r="975" spans="1:4" hidden="1">
      <c r="A975" t="s">
        <v>24</v>
      </c>
      <c r="B975" t="s">
        <v>56</v>
      </c>
      <c r="C975">
        <v>2008</v>
      </c>
      <c r="D975">
        <v>2.6471269999999998</v>
      </c>
    </row>
    <row r="976" spans="1:4" hidden="1">
      <c r="A976" t="s">
        <v>25</v>
      </c>
      <c r="B976" t="s">
        <v>56</v>
      </c>
      <c r="C976">
        <v>2008</v>
      </c>
      <c r="D976">
        <v>0</v>
      </c>
    </row>
    <row r="977" spans="1:4" hidden="1">
      <c r="A977" t="s">
        <v>22</v>
      </c>
      <c r="B977" t="s">
        <v>56</v>
      </c>
      <c r="C977">
        <v>2009</v>
      </c>
      <c r="D977">
        <v>0.88802099999999995</v>
      </c>
    </row>
    <row r="978" spans="1:4" hidden="1">
      <c r="A978" t="s">
        <v>24</v>
      </c>
      <c r="B978" t="s">
        <v>56</v>
      </c>
      <c r="C978">
        <v>2009</v>
      </c>
      <c r="D978">
        <v>0.88802099999999995</v>
      </c>
    </row>
    <row r="979" spans="1:4" hidden="1">
      <c r="A979" t="s">
        <v>25</v>
      </c>
      <c r="B979" t="s">
        <v>56</v>
      </c>
      <c r="C979">
        <v>2009</v>
      </c>
      <c r="D979">
        <v>0</v>
      </c>
    </row>
    <row r="980" spans="1:4" hidden="1">
      <c r="A980" t="s">
        <v>22</v>
      </c>
      <c r="B980" t="s">
        <v>56</v>
      </c>
      <c r="C980">
        <v>2010</v>
      </c>
      <c r="D980">
        <v>1.5214430000000001</v>
      </c>
    </row>
    <row r="981" spans="1:4" hidden="1">
      <c r="A981" t="s">
        <v>24</v>
      </c>
      <c r="B981" t="s">
        <v>56</v>
      </c>
      <c r="C981">
        <v>2010</v>
      </c>
      <c r="D981">
        <v>1.5214430000000001</v>
      </c>
    </row>
    <row r="982" spans="1:4" hidden="1">
      <c r="A982" t="s">
        <v>25</v>
      </c>
      <c r="B982" t="s">
        <v>56</v>
      </c>
      <c r="C982">
        <v>2010</v>
      </c>
      <c r="D982">
        <v>0</v>
      </c>
    </row>
    <row r="983" spans="1:4" hidden="1">
      <c r="A983" t="s">
        <v>22</v>
      </c>
      <c r="B983" t="s">
        <v>56</v>
      </c>
      <c r="C983">
        <v>2011</v>
      </c>
      <c r="D983">
        <v>1.209891</v>
      </c>
    </row>
    <row r="984" spans="1:4" hidden="1">
      <c r="A984" t="s">
        <v>24</v>
      </c>
      <c r="B984" t="s">
        <v>56</v>
      </c>
      <c r="C984">
        <v>2011</v>
      </c>
      <c r="D984">
        <v>1.209891</v>
      </c>
    </row>
    <row r="985" spans="1:4" hidden="1">
      <c r="A985" t="s">
        <v>25</v>
      </c>
      <c r="B985" t="s">
        <v>56</v>
      </c>
      <c r="C985">
        <v>2011</v>
      </c>
      <c r="D985">
        <v>0</v>
      </c>
    </row>
    <row r="986" spans="1:4" hidden="1">
      <c r="A986" t="s">
        <v>22</v>
      </c>
      <c r="B986" t="s">
        <v>56</v>
      </c>
      <c r="C986">
        <v>2012</v>
      </c>
      <c r="D986">
        <v>3.1181489999999998</v>
      </c>
    </row>
    <row r="987" spans="1:4" hidden="1">
      <c r="A987" t="s">
        <v>24</v>
      </c>
      <c r="B987" t="s">
        <v>56</v>
      </c>
      <c r="C987">
        <v>2012</v>
      </c>
      <c r="D987">
        <v>3.1181489999999998</v>
      </c>
    </row>
    <row r="988" spans="1:4" hidden="1">
      <c r="A988" t="s">
        <v>25</v>
      </c>
      <c r="B988" t="s">
        <v>56</v>
      </c>
      <c r="C988">
        <v>2012</v>
      </c>
      <c r="D988">
        <v>0</v>
      </c>
    </row>
    <row r="989" spans="1:4" hidden="1">
      <c r="A989" t="s">
        <v>22</v>
      </c>
      <c r="B989" t="s">
        <v>56</v>
      </c>
      <c r="C989">
        <v>2013</v>
      </c>
      <c r="D989">
        <v>5.8597320000000002</v>
      </c>
    </row>
    <row r="990" spans="1:4" hidden="1">
      <c r="A990" t="s">
        <v>24</v>
      </c>
      <c r="B990" t="s">
        <v>56</v>
      </c>
      <c r="C990">
        <v>2013</v>
      </c>
      <c r="D990">
        <v>5.8597320000000002</v>
      </c>
    </row>
    <row r="991" spans="1:4" hidden="1">
      <c r="A991" t="s">
        <v>25</v>
      </c>
      <c r="B991" t="s">
        <v>56</v>
      </c>
      <c r="C991">
        <v>2013</v>
      </c>
      <c r="D991">
        <v>0</v>
      </c>
    </row>
    <row r="992" spans="1:4" hidden="1">
      <c r="A992" t="s">
        <v>22</v>
      </c>
      <c r="B992" t="s">
        <v>56</v>
      </c>
      <c r="C992">
        <v>2014</v>
      </c>
      <c r="D992">
        <v>4.5389609999999996</v>
      </c>
    </row>
    <row r="993" spans="1:4" hidden="1">
      <c r="A993" t="s">
        <v>24</v>
      </c>
      <c r="B993" t="s">
        <v>56</v>
      </c>
      <c r="C993">
        <v>2014</v>
      </c>
      <c r="D993">
        <v>4.5377520000000002</v>
      </c>
    </row>
    <row r="994" spans="1:4" hidden="1">
      <c r="A994" t="s">
        <v>25</v>
      </c>
      <c r="B994" t="s">
        <v>56</v>
      </c>
      <c r="C994">
        <v>2014</v>
      </c>
      <c r="D994">
        <v>1.2089999999993495E-3</v>
      </c>
    </row>
    <row r="995" spans="1:4" hidden="1">
      <c r="A995" t="s">
        <v>22</v>
      </c>
      <c r="B995" t="s">
        <v>56</v>
      </c>
      <c r="C995">
        <v>2015</v>
      </c>
      <c r="D995">
        <v>6.464302</v>
      </c>
    </row>
    <row r="996" spans="1:4" hidden="1">
      <c r="A996" t="s">
        <v>24</v>
      </c>
      <c r="B996" t="s">
        <v>56</v>
      </c>
      <c r="C996">
        <v>2015</v>
      </c>
      <c r="D996">
        <v>6.3846369999999997</v>
      </c>
    </row>
    <row r="997" spans="1:4" hidden="1">
      <c r="A997" t="s">
        <v>25</v>
      </c>
      <c r="B997" t="s">
        <v>56</v>
      </c>
      <c r="C997">
        <v>2015</v>
      </c>
      <c r="D997">
        <v>7.9665000000000319E-2</v>
      </c>
    </row>
    <row r="998" spans="1:4" hidden="1">
      <c r="A998" t="s">
        <v>22</v>
      </c>
      <c r="B998" t="s">
        <v>56</v>
      </c>
      <c r="C998">
        <v>2016</v>
      </c>
      <c r="D998">
        <v>7.3214600000000001</v>
      </c>
    </row>
    <row r="999" spans="1:4" hidden="1">
      <c r="A999" t="s">
        <v>26</v>
      </c>
      <c r="B999" t="s">
        <v>56</v>
      </c>
      <c r="C999">
        <v>2016</v>
      </c>
      <c r="D999">
        <v>1.25E-4</v>
      </c>
    </row>
    <row r="1000" spans="1:4" hidden="1">
      <c r="A1000" t="s">
        <v>24</v>
      </c>
      <c r="B1000" t="s">
        <v>56</v>
      </c>
      <c r="C1000">
        <v>2016</v>
      </c>
      <c r="D1000">
        <v>7.3000870000000004</v>
      </c>
    </row>
    <row r="1001" spans="1:4" hidden="1">
      <c r="A1001" t="s">
        <v>25</v>
      </c>
      <c r="B1001" t="s">
        <v>56</v>
      </c>
      <c r="C1001">
        <v>2016</v>
      </c>
      <c r="D1001">
        <v>2.1247999999999934E-2</v>
      </c>
    </row>
    <row r="1002" spans="1:4" hidden="1">
      <c r="A1002" t="s">
        <v>22</v>
      </c>
      <c r="B1002" t="s">
        <v>56</v>
      </c>
      <c r="C1002">
        <v>2017</v>
      </c>
      <c r="D1002">
        <v>7.7369630000000003</v>
      </c>
    </row>
    <row r="1003" spans="1:4" hidden="1">
      <c r="A1003" t="s">
        <v>24</v>
      </c>
      <c r="B1003" t="s">
        <v>56</v>
      </c>
      <c r="C1003">
        <v>2017</v>
      </c>
      <c r="D1003">
        <v>7.7340200000000001</v>
      </c>
    </row>
    <row r="1004" spans="1:4" hidden="1">
      <c r="A1004" t="s">
        <v>25</v>
      </c>
      <c r="B1004" t="s">
        <v>56</v>
      </c>
      <c r="C1004">
        <v>2017</v>
      </c>
      <c r="D1004">
        <v>2.9430000000001399E-3</v>
      </c>
    </row>
    <row r="1005" spans="1:4" hidden="1">
      <c r="A1005" t="s">
        <v>22</v>
      </c>
      <c r="B1005" t="s">
        <v>56</v>
      </c>
      <c r="C1005">
        <v>2018</v>
      </c>
      <c r="D1005">
        <v>5.2176729999999996</v>
      </c>
    </row>
    <row r="1006" spans="1:4" hidden="1">
      <c r="A1006" t="s">
        <v>24</v>
      </c>
      <c r="B1006" t="s">
        <v>56</v>
      </c>
      <c r="C1006">
        <v>2018</v>
      </c>
      <c r="D1006">
        <v>5.2176729999999996</v>
      </c>
    </row>
    <row r="1007" spans="1:4" hidden="1">
      <c r="A1007" t="s">
        <v>25</v>
      </c>
      <c r="B1007" t="s">
        <v>56</v>
      </c>
      <c r="C1007">
        <v>2018</v>
      </c>
      <c r="D1007">
        <v>0</v>
      </c>
    </row>
    <row r="1008" spans="1:4" hidden="1">
      <c r="A1008" t="s">
        <v>22</v>
      </c>
      <c r="B1008" t="s">
        <v>56</v>
      </c>
      <c r="C1008">
        <v>2019</v>
      </c>
      <c r="D1008">
        <v>4.0576080000000001</v>
      </c>
    </row>
    <row r="1009" spans="1:4" hidden="1">
      <c r="A1009" t="s">
        <v>24</v>
      </c>
      <c r="B1009" t="s">
        <v>56</v>
      </c>
      <c r="C1009">
        <v>2019</v>
      </c>
      <c r="D1009">
        <v>4.0169259999999998</v>
      </c>
    </row>
    <row r="1010" spans="1:4" hidden="1">
      <c r="A1010" t="s">
        <v>25</v>
      </c>
      <c r="B1010" t="s">
        <v>56</v>
      </c>
      <c r="C1010">
        <v>2019</v>
      </c>
      <c r="D1010">
        <v>4.0682000000000329E-2</v>
      </c>
    </row>
    <row r="1011" spans="1:4" hidden="1">
      <c r="A1011" t="s">
        <v>22</v>
      </c>
      <c r="B1011" t="s">
        <v>56</v>
      </c>
      <c r="C1011">
        <v>2020</v>
      </c>
      <c r="D1011">
        <v>7.8680490000000001</v>
      </c>
    </row>
    <row r="1012" spans="1:4" hidden="1">
      <c r="A1012" t="s">
        <v>24</v>
      </c>
      <c r="B1012" t="s">
        <v>56</v>
      </c>
      <c r="C1012">
        <v>2020</v>
      </c>
      <c r="D1012">
        <v>7.7984640000000001</v>
      </c>
    </row>
    <row r="1013" spans="1:4" hidden="1">
      <c r="A1013" t="s">
        <v>25</v>
      </c>
      <c r="B1013" t="s">
        <v>56</v>
      </c>
      <c r="C1013">
        <v>2020</v>
      </c>
      <c r="D1013">
        <v>6.9585000000000008E-2</v>
      </c>
    </row>
    <row r="1014" spans="1:4" hidden="1">
      <c r="A1014" t="s">
        <v>22</v>
      </c>
      <c r="B1014" t="s">
        <v>56</v>
      </c>
      <c r="C1014">
        <v>2021</v>
      </c>
      <c r="D1014">
        <v>1.9577770000000001</v>
      </c>
    </row>
    <row r="1015" spans="1:4" hidden="1">
      <c r="A1015" t="s">
        <v>24</v>
      </c>
      <c r="B1015" t="s">
        <v>56</v>
      </c>
      <c r="C1015">
        <v>2021</v>
      </c>
      <c r="D1015">
        <v>1.897462</v>
      </c>
    </row>
    <row r="1016" spans="1:4" hidden="1">
      <c r="A1016" t="s">
        <v>25</v>
      </c>
      <c r="B1016" t="s">
        <v>56</v>
      </c>
      <c r="C1016">
        <v>2021</v>
      </c>
      <c r="D1016">
        <v>6.0315000000000119E-2</v>
      </c>
    </row>
    <row r="1017" spans="1:4" hidden="1">
      <c r="A1017" t="s">
        <v>22</v>
      </c>
      <c r="B1017" t="s">
        <v>57</v>
      </c>
      <c r="C1017">
        <v>2010</v>
      </c>
      <c r="D1017">
        <v>11.479406000000001</v>
      </c>
    </row>
    <row r="1018" spans="1:4" hidden="1">
      <c r="A1018" t="s">
        <v>24</v>
      </c>
      <c r="B1018" t="s">
        <v>57</v>
      </c>
      <c r="C1018">
        <v>2010</v>
      </c>
      <c r="D1018">
        <v>11.479406000000001</v>
      </c>
    </row>
    <row r="1019" spans="1:4" hidden="1">
      <c r="A1019" t="s">
        <v>25</v>
      </c>
      <c r="B1019" t="s">
        <v>57</v>
      </c>
      <c r="C1019">
        <v>2010</v>
      </c>
      <c r="D1019">
        <v>0</v>
      </c>
    </row>
    <row r="1020" spans="1:4" hidden="1">
      <c r="A1020" t="s">
        <v>22</v>
      </c>
      <c r="B1020" t="s">
        <v>57</v>
      </c>
      <c r="C1020">
        <v>2011</v>
      </c>
      <c r="D1020">
        <v>8.6039910000000006</v>
      </c>
    </row>
    <row r="1021" spans="1:4" hidden="1">
      <c r="A1021" t="s">
        <v>24</v>
      </c>
      <c r="B1021" t="s">
        <v>57</v>
      </c>
      <c r="C1021">
        <v>2011</v>
      </c>
      <c r="D1021">
        <v>8.6039910000000006</v>
      </c>
    </row>
    <row r="1022" spans="1:4" hidden="1">
      <c r="A1022" t="s">
        <v>25</v>
      </c>
      <c r="B1022" t="s">
        <v>57</v>
      </c>
      <c r="C1022">
        <v>2011</v>
      </c>
      <c r="D1022">
        <v>0</v>
      </c>
    </row>
    <row r="1023" spans="1:4" hidden="1">
      <c r="A1023" t="s">
        <v>22</v>
      </c>
      <c r="B1023" t="s">
        <v>57</v>
      </c>
      <c r="C1023">
        <v>2012</v>
      </c>
      <c r="D1023">
        <v>7.1059510000000001</v>
      </c>
    </row>
    <row r="1024" spans="1:4" hidden="1">
      <c r="A1024" t="s">
        <v>24</v>
      </c>
      <c r="B1024" t="s">
        <v>57</v>
      </c>
      <c r="C1024">
        <v>2012</v>
      </c>
      <c r="D1024">
        <v>7.1059510000000001</v>
      </c>
    </row>
    <row r="1025" spans="1:4" hidden="1">
      <c r="A1025" t="s">
        <v>25</v>
      </c>
      <c r="B1025" t="s">
        <v>57</v>
      </c>
      <c r="C1025">
        <v>2012</v>
      </c>
      <c r="D1025">
        <v>0</v>
      </c>
    </row>
    <row r="1026" spans="1:4" hidden="1">
      <c r="A1026" t="s">
        <v>22</v>
      </c>
      <c r="B1026" t="s">
        <v>57</v>
      </c>
      <c r="C1026">
        <v>2013</v>
      </c>
      <c r="D1026">
        <v>6.7713729999999996</v>
      </c>
    </row>
    <row r="1027" spans="1:4" hidden="1">
      <c r="A1027" t="s">
        <v>24</v>
      </c>
      <c r="B1027" t="s">
        <v>57</v>
      </c>
      <c r="C1027">
        <v>2013</v>
      </c>
      <c r="D1027">
        <v>6.6797899999999997</v>
      </c>
    </row>
    <row r="1028" spans="1:4" hidden="1">
      <c r="A1028" t="s">
        <v>25</v>
      </c>
      <c r="B1028" t="s">
        <v>57</v>
      </c>
      <c r="C1028">
        <v>2013</v>
      </c>
      <c r="D1028">
        <v>9.158299999999997E-2</v>
      </c>
    </row>
    <row r="1029" spans="1:4" hidden="1">
      <c r="A1029" t="s">
        <v>22</v>
      </c>
      <c r="B1029" t="s">
        <v>57</v>
      </c>
      <c r="C1029">
        <v>2014</v>
      </c>
      <c r="D1029">
        <v>12.154090999999999</v>
      </c>
    </row>
    <row r="1030" spans="1:4" hidden="1">
      <c r="A1030" t="s">
        <v>24</v>
      </c>
      <c r="B1030" t="s">
        <v>57</v>
      </c>
      <c r="C1030">
        <v>2014</v>
      </c>
      <c r="D1030">
        <v>12.137221</v>
      </c>
    </row>
    <row r="1031" spans="1:4" hidden="1">
      <c r="A1031" t="s">
        <v>25</v>
      </c>
      <c r="B1031" t="s">
        <v>57</v>
      </c>
      <c r="C1031">
        <v>2014</v>
      </c>
      <c r="D1031">
        <v>1.6869999999999052E-2</v>
      </c>
    </row>
    <row r="1032" spans="1:4" hidden="1">
      <c r="A1032" t="s">
        <v>22</v>
      </c>
      <c r="B1032" t="s">
        <v>57</v>
      </c>
      <c r="C1032">
        <v>2015</v>
      </c>
      <c r="D1032">
        <v>8.4178130000000007</v>
      </c>
    </row>
    <row r="1033" spans="1:4" hidden="1">
      <c r="A1033" t="s">
        <v>24</v>
      </c>
      <c r="B1033" t="s">
        <v>57</v>
      </c>
      <c r="C1033">
        <v>2015</v>
      </c>
      <c r="D1033">
        <v>8.1617119999999996</v>
      </c>
    </row>
    <row r="1034" spans="1:4" hidden="1">
      <c r="A1034" t="s">
        <v>25</v>
      </c>
      <c r="B1034" t="s">
        <v>57</v>
      </c>
      <c r="C1034">
        <v>2015</v>
      </c>
      <c r="D1034">
        <v>0.25610100000000102</v>
      </c>
    </row>
    <row r="1035" spans="1:4" hidden="1">
      <c r="A1035" t="s">
        <v>22</v>
      </c>
      <c r="B1035" t="s">
        <v>57</v>
      </c>
      <c r="C1035">
        <v>2016</v>
      </c>
      <c r="D1035">
        <v>10.996566</v>
      </c>
    </row>
    <row r="1036" spans="1:4" hidden="1">
      <c r="A1036" t="s">
        <v>24</v>
      </c>
      <c r="B1036" t="s">
        <v>57</v>
      </c>
      <c r="C1036">
        <v>2016</v>
      </c>
      <c r="D1036">
        <v>10.738880999999999</v>
      </c>
    </row>
    <row r="1037" spans="1:4" hidden="1">
      <c r="A1037" t="s">
        <v>25</v>
      </c>
      <c r="B1037" t="s">
        <v>57</v>
      </c>
      <c r="C1037">
        <v>2016</v>
      </c>
      <c r="D1037">
        <v>0.25768500000000039</v>
      </c>
    </row>
    <row r="1038" spans="1:4" hidden="1">
      <c r="A1038" t="s">
        <v>22</v>
      </c>
      <c r="B1038" t="s">
        <v>57</v>
      </c>
      <c r="C1038">
        <v>2017</v>
      </c>
      <c r="D1038">
        <v>9.0681139999999996</v>
      </c>
    </row>
    <row r="1039" spans="1:4" hidden="1">
      <c r="A1039" t="s">
        <v>24</v>
      </c>
      <c r="B1039" t="s">
        <v>57</v>
      </c>
      <c r="C1039">
        <v>2017</v>
      </c>
      <c r="D1039">
        <v>8.7034230000000008</v>
      </c>
    </row>
    <row r="1040" spans="1:4" hidden="1">
      <c r="A1040" t="s">
        <v>25</v>
      </c>
      <c r="B1040" t="s">
        <v>57</v>
      </c>
      <c r="C1040">
        <v>2017</v>
      </c>
      <c r="D1040">
        <v>0.36469099999999877</v>
      </c>
    </row>
    <row r="1041" spans="1:4" hidden="1">
      <c r="A1041" t="s">
        <v>22</v>
      </c>
      <c r="B1041" t="s">
        <v>57</v>
      </c>
      <c r="C1041">
        <v>2018</v>
      </c>
      <c r="D1041">
        <v>1.8983449999999999</v>
      </c>
    </row>
    <row r="1042" spans="1:4" hidden="1">
      <c r="A1042" t="s">
        <v>24</v>
      </c>
      <c r="B1042" t="s">
        <v>57</v>
      </c>
      <c r="C1042">
        <v>2018</v>
      </c>
      <c r="D1042">
        <v>1.7509889999999999</v>
      </c>
    </row>
    <row r="1043" spans="1:4" hidden="1">
      <c r="A1043" t="s">
        <v>25</v>
      </c>
      <c r="B1043" t="s">
        <v>57</v>
      </c>
      <c r="C1043">
        <v>2018</v>
      </c>
      <c r="D1043">
        <v>0.14735600000000004</v>
      </c>
    </row>
    <row r="1044" spans="1:4" hidden="1">
      <c r="A1044" t="s">
        <v>22</v>
      </c>
      <c r="B1044" t="s">
        <v>57</v>
      </c>
      <c r="C1044">
        <v>2019</v>
      </c>
      <c r="D1044">
        <v>0.42307099999999997</v>
      </c>
    </row>
    <row r="1045" spans="1:4" hidden="1">
      <c r="A1045" t="s">
        <v>22</v>
      </c>
      <c r="B1045" t="s">
        <v>57</v>
      </c>
      <c r="C1045">
        <v>2020</v>
      </c>
      <c r="D1045">
        <v>6.3997999999999999E-2</v>
      </c>
    </row>
    <row r="1046" spans="1:4" hidden="1">
      <c r="A1046" t="s">
        <v>22</v>
      </c>
      <c r="B1046" t="s">
        <v>57</v>
      </c>
      <c r="C1046">
        <v>2021</v>
      </c>
      <c r="D1046">
        <v>2.1340000000000001E-2</v>
      </c>
    </row>
    <row r="1047" spans="1:4" hidden="1">
      <c r="A1047" t="s">
        <v>22</v>
      </c>
      <c r="B1047" t="s">
        <v>58</v>
      </c>
      <c r="C1047">
        <v>2007</v>
      </c>
      <c r="D1047">
        <v>12.169950999999999</v>
      </c>
    </row>
    <row r="1048" spans="1:4" hidden="1">
      <c r="A1048" t="s">
        <v>24</v>
      </c>
      <c r="B1048" t="s">
        <v>58</v>
      </c>
      <c r="C1048">
        <v>2007</v>
      </c>
      <c r="D1048">
        <v>9.2435849999999995</v>
      </c>
    </row>
    <row r="1049" spans="1:4" hidden="1">
      <c r="A1049" t="s">
        <v>25</v>
      </c>
      <c r="B1049" t="s">
        <v>58</v>
      </c>
      <c r="C1049">
        <v>2007</v>
      </c>
      <c r="D1049">
        <v>2.9263659999999998</v>
      </c>
    </row>
    <row r="1050" spans="1:4" hidden="1">
      <c r="A1050" t="s">
        <v>22</v>
      </c>
      <c r="B1050" t="s">
        <v>58</v>
      </c>
      <c r="C1050">
        <v>2008</v>
      </c>
      <c r="D1050">
        <v>13.736423</v>
      </c>
    </row>
    <row r="1051" spans="1:4" hidden="1">
      <c r="A1051" t="s">
        <v>26</v>
      </c>
      <c r="B1051" t="s">
        <v>58</v>
      </c>
      <c r="C1051">
        <v>2008</v>
      </c>
      <c r="D1051">
        <v>1.1710860000000001</v>
      </c>
    </row>
    <row r="1052" spans="1:4" hidden="1">
      <c r="A1052" t="s">
        <v>24</v>
      </c>
      <c r="B1052" t="s">
        <v>58</v>
      </c>
      <c r="C1052">
        <v>2008</v>
      </c>
      <c r="D1052">
        <v>9.8883930000000007</v>
      </c>
    </row>
    <row r="1053" spans="1:4" hidden="1">
      <c r="A1053" t="s">
        <v>25</v>
      </c>
      <c r="B1053" t="s">
        <v>58</v>
      </c>
      <c r="C1053">
        <v>2008</v>
      </c>
      <c r="D1053">
        <v>2.6769439999999989</v>
      </c>
    </row>
    <row r="1054" spans="1:4" hidden="1">
      <c r="A1054" t="s">
        <v>22</v>
      </c>
      <c r="B1054" t="s">
        <v>58</v>
      </c>
      <c r="C1054">
        <v>2009</v>
      </c>
      <c r="D1054">
        <v>7.7056250000000004</v>
      </c>
    </row>
    <row r="1055" spans="1:4" hidden="1">
      <c r="A1055" t="s">
        <v>26</v>
      </c>
      <c r="B1055" t="s">
        <v>58</v>
      </c>
      <c r="C1055">
        <v>2009</v>
      </c>
      <c r="D1055">
        <v>5.6473769999999996</v>
      </c>
    </row>
    <row r="1056" spans="1:4" hidden="1">
      <c r="A1056" t="s">
        <v>25</v>
      </c>
      <c r="B1056" t="s">
        <v>58</v>
      </c>
      <c r="C1056">
        <v>2009</v>
      </c>
      <c r="D1056">
        <v>2.0582480000000007</v>
      </c>
    </row>
    <row r="1057" spans="1:4" hidden="1">
      <c r="A1057" t="s">
        <v>22</v>
      </c>
      <c r="B1057" t="s">
        <v>58</v>
      </c>
      <c r="C1057">
        <v>2010</v>
      </c>
      <c r="D1057">
        <v>13.231750999999999</v>
      </c>
    </row>
    <row r="1058" spans="1:4" hidden="1">
      <c r="A1058" t="s">
        <v>26</v>
      </c>
      <c r="B1058" t="s">
        <v>58</v>
      </c>
      <c r="C1058">
        <v>2010</v>
      </c>
      <c r="D1058">
        <v>4.3352029999999999</v>
      </c>
    </row>
    <row r="1059" spans="1:4" hidden="1">
      <c r="A1059" t="s">
        <v>24</v>
      </c>
      <c r="B1059" t="s">
        <v>58</v>
      </c>
      <c r="C1059">
        <v>2010</v>
      </c>
      <c r="D1059">
        <v>5.8918169999999996</v>
      </c>
    </row>
    <row r="1060" spans="1:4" hidden="1">
      <c r="A1060" t="s">
        <v>25</v>
      </c>
      <c r="B1060" t="s">
        <v>58</v>
      </c>
      <c r="C1060">
        <v>2010</v>
      </c>
      <c r="D1060">
        <v>3.0047309999999996</v>
      </c>
    </row>
    <row r="1061" spans="1:4" hidden="1">
      <c r="A1061" t="s">
        <v>22</v>
      </c>
      <c r="B1061" t="s">
        <v>58</v>
      </c>
      <c r="C1061">
        <v>2011</v>
      </c>
      <c r="D1061">
        <v>15.323399</v>
      </c>
    </row>
    <row r="1062" spans="1:4" hidden="1">
      <c r="A1062" t="s">
        <v>26</v>
      </c>
      <c r="B1062" t="s">
        <v>58</v>
      </c>
      <c r="C1062">
        <v>2011</v>
      </c>
      <c r="D1062">
        <v>6.1628600000000002</v>
      </c>
    </row>
    <row r="1063" spans="1:4" hidden="1">
      <c r="A1063" t="s">
        <v>24</v>
      </c>
      <c r="B1063" t="s">
        <v>58</v>
      </c>
      <c r="C1063">
        <v>2011</v>
      </c>
      <c r="D1063">
        <v>6.4868509999999997</v>
      </c>
    </row>
    <row r="1064" spans="1:4" hidden="1">
      <c r="A1064" t="s">
        <v>25</v>
      </c>
      <c r="B1064" t="s">
        <v>58</v>
      </c>
      <c r="C1064">
        <v>2011</v>
      </c>
      <c r="D1064">
        <v>2.6736880000000003</v>
      </c>
    </row>
    <row r="1065" spans="1:4" hidden="1">
      <c r="A1065" t="s">
        <v>22</v>
      </c>
      <c r="B1065" t="s">
        <v>58</v>
      </c>
      <c r="C1065">
        <v>2012</v>
      </c>
      <c r="D1065">
        <v>32.370027999999998</v>
      </c>
    </row>
    <row r="1066" spans="1:4" hidden="1">
      <c r="A1066" t="s">
        <v>26</v>
      </c>
      <c r="B1066" t="s">
        <v>58</v>
      </c>
      <c r="C1066">
        <v>2012</v>
      </c>
      <c r="D1066">
        <v>12.449897</v>
      </c>
    </row>
    <row r="1067" spans="1:4" hidden="1">
      <c r="A1067" t="s">
        <v>24</v>
      </c>
      <c r="B1067" t="s">
        <v>58</v>
      </c>
      <c r="C1067">
        <v>2012</v>
      </c>
      <c r="D1067">
        <v>17.173058000000001</v>
      </c>
    </row>
    <row r="1068" spans="1:4" hidden="1">
      <c r="A1068" t="s">
        <v>25</v>
      </c>
      <c r="B1068" t="s">
        <v>58</v>
      </c>
      <c r="C1068">
        <v>2012</v>
      </c>
      <c r="D1068">
        <v>2.7470729999999968</v>
      </c>
    </row>
    <row r="1069" spans="1:4" hidden="1">
      <c r="A1069" t="s">
        <v>22</v>
      </c>
      <c r="B1069" t="s">
        <v>58</v>
      </c>
      <c r="C1069">
        <v>2013</v>
      </c>
      <c r="D1069">
        <v>15.731973999999999</v>
      </c>
    </row>
    <row r="1070" spans="1:4" hidden="1">
      <c r="A1070" t="s">
        <v>26</v>
      </c>
      <c r="B1070" t="s">
        <v>58</v>
      </c>
      <c r="C1070">
        <v>2013</v>
      </c>
      <c r="D1070">
        <v>11.478704</v>
      </c>
    </row>
    <row r="1071" spans="1:4" hidden="1">
      <c r="A1071" t="s">
        <v>24</v>
      </c>
      <c r="B1071" t="s">
        <v>58</v>
      </c>
      <c r="C1071">
        <v>2013</v>
      </c>
      <c r="D1071">
        <v>1.5970789999999999</v>
      </c>
    </row>
    <row r="1072" spans="1:4" hidden="1">
      <c r="A1072" t="s">
        <v>25</v>
      </c>
      <c r="B1072" t="s">
        <v>58</v>
      </c>
      <c r="C1072">
        <v>2013</v>
      </c>
      <c r="D1072">
        <v>2.656190999999998</v>
      </c>
    </row>
    <row r="1073" spans="1:4" hidden="1">
      <c r="A1073" t="s">
        <v>22</v>
      </c>
      <c r="B1073" t="s">
        <v>58</v>
      </c>
      <c r="C1073">
        <v>2014</v>
      </c>
      <c r="D1073">
        <v>17.074570000000001</v>
      </c>
    </row>
    <row r="1074" spans="1:4" hidden="1">
      <c r="A1074" t="s">
        <v>26</v>
      </c>
      <c r="B1074" t="s">
        <v>58</v>
      </c>
      <c r="C1074">
        <v>2014</v>
      </c>
      <c r="D1074">
        <v>7.2369120000000002</v>
      </c>
    </row>
    <row r="1075" spans="1:4" hidden="1">
      <c r="A1075" t="s">
        <v>24</v>
      </c>
      <c r="B1075" t="s">
        <v>58</v>
      </c>
      <c r="C1075">
        <v>2014</v>
      </c>
      <c r="D1075">
        <v>5.6799020000000002</v>
      </c>
    </row>
    <row r="1076" spans="1:4" hidden="1">
      <c r="A1076" t="s">
        <v>25</v>
      </c>
      <c r="B1076" t="s">
        <v>58</v>
      </c>
      <c r="C1076">
        <v>2014</v>
      </c>
      <c r="D1076">
        <v>4.1577560000000009</v>
      </c>
    </row>
    <row r="1077" spans="1:4" hidden="1">
      <c r="A1077" t="s">
        <v>22</v>
      </c>
      <c r="B1077" t="s">
        <v>58</v>
      </c>
      <c r="C1077">
        <v>2015</v>
      </c>
      <c r="D1077">
        <v>39.539355</v>
      </c>
    </row>
    <row r="1078" spans="1:4" hidden="1">
      <c r="A1078" t="s">
        <v>26</v>
      </c>
      <c r="B1078" t="s">
        <v>58</v>
      </c>
      <c r="C1078">
        <v>2015</v>
      </c>
      <c r="D1078">
        <v>14.168297000000001</v>
      </c>
    </row>
    <row r="1079" spans="1:4" hidden="1">
      <c r="A1079" t="s">
        <v>24</v>
      </c>
      <c r="B1079" t="s">
        <v>58</v>
      </c>
      <c r="C1079">
        <v>2015</v>
      </c>
      <c r="D1079">
        <v>21.182908999999999</v>
      </c>
    </row>
    <row r="1080" spans="1:4" hidden="1">
      <c r="A1080" t="s">
        <v>25</v>
      </c>
      <c r="B1080" t="s">
        <v>58</v>
      </c>
      <c r="C1080">
        <v>2015</v>
      </c>
      <c r="D1080">
        <v>4.1881490000000028</v>
      </c>
    </row>
    <row r="1081" spans="1:4" hidden="1">
      <c r="A1081" t="s">
        <v>22</v>
      </c>
      <c r="B1081" t="s">
        <v>58</v>
      </c>
      <c r="C1081">
        <v>2016</v>
      </c>
      <c r="D1081">
        <v>37.292243999999997</v>
      </c>
    </row>
    <row r="1082" spans="1:4" hidden="1">
      <c r="A1082" t="s">
        <v>26</v>
      </c>
      <c r="B1082" t="s">
        <v>58</v>
      </c>
      <c r="C1082">
        <v>2016</v>
      </c>
      <c r="D1082">
        <v>8.3067209999999996</v>
      </c>
    </row>
    <row r="1083" spans="1:4" hidden="1">
      <c r="A1083" t="s">
        <v>24</v>
      </c>
      <c r="B1083" t="s">
        <v>58</v>
      </c>
      <c r="C1083">
        <v>2016</v>
      </c>
      <c r="D1083">
        <v>24.888072000000001</v>
      </c>
    </row>
    <row r="1084" spans="1:4" hidden="1">
      <c r="A1084" t="s">
        <v>25</v>
      </c>
      <c r="B1084" t="s">
        <v>58</v>
      </c>
      <c r="C1084">
        <v>2016</v>
      </c>
      <c r="D1084">
        <v>4.0974509999999924</v>
      </c>
    </row>
    <row r="1085" spans="1:4" hidden="1">
      <c r="A1085" t="s">
        <v>22</v>
      </c>
      <c r="B1085" t="s">
        <v>58</v>
      </c>
      <c r="C1085">
        <v>2017</v>
      </c>
      <c r="D1085">
        <v>33.533909999999999</v>
      </c>
    </row>
    <row r="1086" spans="1:4" hidden="1">
      <c r="A1086" t="s">
        <v>26</v>
      </c>
      <c r="B1086" t="s">
        <v>58</v>
      </c>
      <c r="C1086">
        <v>2017</v>
      </c>
      <c r="D1086">
        <v>13.731275999999999</v>
      </c>
    </row>
    <row r="1087" spans="1:4" hidden="1">
      <c r="A1087" t="s">
        <v>24</v>
      </c>
      <c r="B1087" t="s">
        <v>58</v>
      </c>
      <c r="C1087">
        <v>2017</v>
      </c>
      <c r="D1087">
        <v>16.4543</v>
      </c>
    </row>
    <row r="1088" spans="1:4" hidden="1">
      <c r="A1088" t="s">
        <v>25</v>
      </c>
      <c r="B1088" t="s">
        <v>58</v>
      </c>
      <c r="C1088">
        <v>2017</v>
      </c>
      <c r="D1088">
        <v>3.3483340000000013</v>
      </c>
    </row>
    <row r="1089" spans="1:4" hidden="1">
      <c r="A1089" t="s">
        <v>22</v>
      </c>
      <c r="B1089" t="s">
        <v>58</v>
      </c>
      <c r="C1089">
        <v>2018</v>
      </c>
      <c r="D1089">
        <v>28.130911999999999</v>
      </c>
    </row>
    <row r="1090" spans="1:4" hidden="1">
      <c r="A1090" t="s">
        <v>26</v>
      </c>
      <c r="B1090" t="s">
        <v>58</v>
      </c>
      <c r="C1090">
        <v>2018</v>
      </c>
      <c r="D1090">
        <v>16.985714999999999</v>
      </c>
    </row>
    <row r="1091" spans="1:4" hidden="1">
      <c r="A1091" t="s">
        <v>24</v>
      </c>
      <c r="B1091" t="s">
        <v>58</v>
      </c>
      <c r="C1091">
        <v>2018</v>
      </c>
      <c r="D1091">
        <v>7.8166789999999997</v>
      </c>
    </row>
    <row r="1092" spans="1:4" hidden="1">
      <c r="A1092" t="s">
        <v>25</v>
      </c>
      <c r="B1092" t="s">
        <v>58</v>
      </c>
      <c r="C1092">
        <v>2018</v>
      </c>
      <c r="D1092">
        <v>3.328517999999999</v>
      </c>
    </row>
    <row r="1093" spans="1:4" hidden="1">
      <c r="A1093" t="s">
        <v>22</v>
      </c>
      <c r="B1093" t="s">
        <v>58</v>
      </c>
      <c r="C1093">
        <v>2019</v>
      </c>
      <c r="D1093">
        <v>18.839967999999999</v>
      </c>
    </row>
    <row r="1094" spans="1:4" hidden="1">
      <c r="A1094" t="s">
        <v>26</v>
      </c>
      <c r="B1094" t="s">
        <v>58</v>
      </c>
      <c r="C1094">
        <v>2019</v>
      </c>
      <c r="D1094">
        <v>9.4716339999999999</v>
      </c>
    </row>
    <row r="1095" spans="1:4" hidden="1">
      <c r="A1095" t="s">
        <v>24</v>
      </c>
      <c r="B1095" t="s">
        <v>58</v>
      </c>
      <c r="C1095">
        <v>2019</v>
      </c>
      <c r="D1095">
        <v>5.8947390000000004</v>
      </c>
    </row>
    <row r="1096" spans="1:4" hidden="1">
      <c r="A1096" t="s">
        <v>25</v>
      </c>
      <c r="B1096" t="s">
        <v>58</v>
      </c>
      <c r="C1096">
        <v>2019</v>
      </c>
      <c r="D1096">
        <v>3.4735949999999995</v>
      </c>
    </row>
    <row r="1097" spans="1:4" hidden="1">
      <c r="A1097" t="s">
        <v>22</v>
      </c>
      <c r="B1097" t="s">
        <v>58</v>
      </c>
      <c r="C1097">
        <v>2020</v>
      </c>
      <c r="D1097">
        <v>17.071587999999998</v>
      </c>
    </row>
    <row r="1098" spans="1:4" hidden="1">
      <c r="A1098" t="s">
        <v>26</v>
      </c>
      <c r="B1098" t="s">
        <v>58</v>
      </c>
      <c r="C1098">
        <v>2020</v>
      </c>
      <c r="D1098">
        <v>9.6589620000000007</v>
      </c>
    </row>
    <row r="1099" spans="1:4" hidden="1">
      <c r="A1099" t="s">
        <v>24</v>
      </c>
      <c r="B1099" t="s">
        <v>58</v>
      </c>
      <c r="C1099">
        <v>2020</v>
      </c>
      <c r="D1099">
        <v>3.8634460000000002</v>
      </c>
    </row>
    <row r="1100" spans="1:4" hidden="1">
      <c r="A1100" t="s">
        <v>25</v>
      </c>
      <c r="B1100" t="s">
        <v>58</v>
      </c>
      <c r="C1100">
        <v>2020</v>
      </c>
      <c r="D1100">
        <v>3.549179999999998</v>
      </c>
    </row>
    <row r="1101" spans="1:4" hidden="1">
      <c r="A1101" t="s">
        <v>22</v>
      </c>
      <c r="B1101" t="s">
        <v>58</v>
      </c>
      <c r="C1101">
        <v>2021</v>
      </c>
      <c r="D1101">
        <v>17.820164999999999</v>
      </c>
    </row>
    <row r="1102" spans="1:4" hidden="1">
      <c r="A1102" t="s">
        <v>26</v>
      </c>
      <c r="B1102" t="s">
        <v>58</v>
      </c>
      <c r="C1102">
        <v>2021</v>
      </c>
      <c r="D1102">
        <v>6.77121</v>
      </c>
    </row>
    <row r="1103" spans="1:4" hidden="1">
      <c r="A1103" t="s">
        <v>24</v>
      </c>
      <c r="B1103" t="s">
        <v>58</v>
      </c>
      <c r="C1103">
        <v>2021</v>
      </c>
      <c r="D1103">
        <v>7.5554940000000004</v>
      </c>
    </row>
    <row r="1104" spans="1:4" hidden="1">
      <c r="A1104" t="s">
        <v>25</v>
      </c>
      <c r="B1104" t="s">
        <v>58</v>
      </c>
      <c r="C1104">
        <v>2021</v>
      </c>
      <c r="D1104">
        <v>3.4934609999999999</v>
      </c>
    </row>
    <row r="1105" spans="1:4" hidden="1">
      <c r="A1105" t="s">
        <v>22</v>
      </c>
      <c r="B1105" t="s">
        <v>59</v>
      </c>
      <c r="C1105">
        <v>2007</v>
      </c>
      <c r="D1105">
        <v>339.14059600000002</v>
      </c>
    </row>
    <row r="1106" spans="1:4" hidden="1">
      <c r="A1106" t="s">
        <v>26</v>
      </c>
      <c r="B1106" t="s">
        <v>59</v>
      </c>
      <c r="C1106">
        <v>2007</v>
      </c>
      <c r="D1106">
        <v>10.358896</v>
      </c>
    </row>
    <row r="1107" spans="1:4" hidden="1">
      <c r="A1107" t="s">
        <v>34</v>
      </c>
      <c r="B1107" t="s">
        <v>59</v>
      </c>
      <c r="C1107">
        <v>2007</v>
      </c>
      <c r="D1107">
        <v>14.087615</v>
      </c>
    </row>
    <row r="1108" spans="1:4" hidden="1">
      <c r="A1108" t="s">
        <v>24</v>
      </c>
      <c r="B1108" t="s">
        <v>59</v>
      </c>
      <c r="C1108">
        <v>2007</v>
      </c>
      <c r="D1108">
        <v>260.04449399999999</v>
      </c>
    </row>
    <row r="1109" spans="1:4" hidden="1">
      <c r="A1109" t="s">
        <v>25</v>
      </c>
      <c r="B1109" t="s">
        <v>59</v>
      </c>
      <c r="C1109">
        <v>2007</v>
      </c>
      <c r="D1109">
        <v>54.649591000000044</v>
      </c>
    </row>
    <row r="1110" spans="1:4" hidden="1">
      <c r="A1110" t="s">
        <v>22</v>
      </c>
      <c r="B1110" t="s">
        <v>59</v>
      </c>
      <c r="C1110">
        <v>2008</v>
      </c>
      <c r="D1110">
        <v>440.00331299999999</v>
      </c>
    </row>
    <row r="1111" spans="1:4" hidden="1">
      <c r="A1111" t="s">
        <v>26</v>
      </c>
      <c r="B1111" t="s">
        <v>59</v>
      </c>
      <c r="C1111">
        <v>2008</v>
      </c>
      <c r="D1111">
        <v>75.723990000000001</v>
      </c>
    </row>
    <row r="1112" spans="1:4" hidden="1">
      <c r="A1112" t="s">
        <v>34</v>
      </c>
      <c r="B1112" t="s">
        <v>59</v>
      </c>
      <c r="C1112">
        <v>2008</v>
      </c>
      <c r="D1112">
        <v>6.1357220000000003</v>
      </c>
    </row>
    <row r="1113" spans="1:4" hidden="1">
      <c r="A1113" t="s">
        <v>24</v>
      </c>
      <c r="B1113" t="s">
        <v>59</v>
      </c>
      <c r="C1113">
        <v>2008</v>
      </c>
      <c r="D1113">
        <v>305.68594300000001</v>
      </c>
    </row>
    <row r="1114" spans="1:4" hidden="1">
      <c r="A1114" t="s">
        <v>25</v>
      </c>
      <c r="B1114" t="s">
        <v>59</v>
      </c>
      <c r="C1114">
        <v>2008</v>
      </c>
      <c r="D1114">
        <v>52.457657999999981</v>
      </c>
    </row>
    <row r="1115" spans="1:4" hidden="1">
      <c r="A1115" t="s">
        <v>22</v>
      </c>
      <c r="B1115" t="s">
        <v>59</v>
      </c>
      <c r="C1115">
        <v>2009</v>
      </c>
      <c r="D1115">
        <v>547.91951200000005</v>
      </c>
    </row>
    <row r="1116" spans="1:4" hidden="1">
      <c r="A1116" t="s">
        <v>26</v>
      </c>
      <c r="B1116" t="s">
        <v>59</v>
      </c>
      <c r="C1116">
        <v>2009</v>
      </c>
      <c r="D1116">
        <v>122.461907</v>
      </c>
    </row>
    <row r="1117" spans="1:4" hidden="1">
      <c r="A1117" t="s">
        <v>34</v>
      </c>
      <c r="B1117" t="s">
        <v>59</v>
      </c>
      <c r="C1117">
        <v>2009</v>
      </c>
      <c r="D1117">
        <v>31.667452000000001</v>
      </c>
    </row>
    <row r="1118" spans="1:4" hidden="1">
      <c r="A1118" t="s">
        <v>24</v>
      </c>
      <c r="B1118" t="s">
        <v>59</v>
      </c>
      <c r="C1118">
        <v>2009</v>
      </c>
      <c r="D1118">
        <v>306.60581200000001</v>
      </c>
    </row>
    <row r="1119" spans="1:4" hidden="1">
      <c r="A1119" t="s">
        <v>25</v>
      </c>
      <c r="B1119" t="s">
        <v>59</v>
      </c>
      <c r="C1119">
        <v>2009</v>
      </c>
      <c r="D1119">
        <v>87.184341000000018</v>
      </c>
    </row>
    <row r="1120" spans="1:4" hidden="1">
      <c r="A1120" t="s">
        <v>22</v>
      </c>
      <c r="B1120" t="s">
        <v>59</v>
      </c>
      <c r="C1120">
        <v>2010</v>
      </c>
      <c r="D1120">
        <v>864.75455299999999</v>
      </c>
    </row>
    <row r="1121" spans="1:4" hidden="1">
      <c r="A1121" t="s">
        <v>26</v>
      </c>
      <c r="B1121" t="s">
        <v>59</v>
      </c>
      <c r="C1121">
        <v>2010</v>
      </c>
      <c r="D1121">
        <v>191.13898399999999</v>
      </c>
    </row>
    <row r="1122" spans="1:4" hidden="1">
      <c r="A1122" t="s">
        <v>34</v>
      </c>
      <c r="B1122" t="s">
        <v>59</v>
      </c>
      <c r="C1122">
        <v>2010</v>
      </c>
      <c r="D1122">
        <v>36.429012</v>
      </c>
    </row>
    <row r="1123" spans="1:4" hidden="1">
      <c r="A1123" t="s">
        <v>24</v>
      </c>
      <c r="B1123" t="s">
        <v>59</v>
      </c>
      <c r="C1123">
        <v>2010</v>
      </c>
      <c r="D1123">
        <v>549.45149000000004</v>
      </c>
    </row>
    <row r="1124" spans="1:4" hidden="1">
      <c r="A1124" t="s">
        <v>25</v>
      </c>
      <c r="B1124" t="s">
        <v>59</v>
      </c>
      <c r="C1124">
        <v>2010</v>
      </c>
      <c r="D1124">
        <v>87.735066999999844</v>
      </c>
    </row>
    <row r="1125" spans="1:4" hidden="1">
      <c r="A1125" t="s">
        <v>22</v>
      </c>
      <c r="B1125" t="s">
        <v>59</v>
      </c>
      <c r="C1125">
        <v>2011</v>
      </c>
      <c r="D1125">
        <v>822.69534199999998</v>
      </c>
    </row>
    <row r="1126" spans="1:4" hidden="1">
      <c r="A1126" t="s">
        <v>26</v>
      </c>
      <c r="B1126" t="s">
        <v>59</v>
      </c>
      <c r="C1126">
        <v>2011</v>
      </c>
      <c r="D1126">
        <v>225.87912700000001</v>
      </c>
    </row>
    <row r="1127" spans="1:4" hidden="1">
      <c r="A1127" t="s">
        <v>34</v>
      </c>
      <c r="B1127" t="s">
        <v>59</v>
      </c>
      <c r="C1127">
        <v>2011</v>
      </c>
      <c r="D1127">
        <v>24.330860999999999</v>
      </c>
    </row>
    <row r="1128" spans="1:4" hidden="1">
      <c r="A1128" t="s">
        <v>24</v>
      </c>
      <c r="B1128" t="s">
        <v>59</v>
      </c>
      <c r="C1128">
        <v>2011</v>
      </c>
      <c r="D1128">
        <v>444.922932</v>
      </c>
    </row>
    <row r="1129" spans="1:4" hidden="1">
      <c r="A1129" t="s">
        <v>25</v>
      </c>
      <c r="B1129" t="s">
        <v>59</v>
      </c>
      <c r="C1129">
        <v>2011</v>
      </c>
      <c r="D1129">
        <v>127.56242199999997</v>
      </c>
    </row>
    <row r="1130" spans="1:4" hidden="1">
      <c r="A1130" t="s">
        <v>22</v>
      </c>
      <c r="B1130" t="s">
        <v>59</v>
      </c>
      <c r="C1130">
        <v>2012</v>
      </c>
      <c r="D1130">
        <v>823.91721600000005</v>
      </c>
    </row>
    <row r="1131" spans="1:4" hidden="1">
      <c r="A1131" t="s">
        <v>26</v>
      </c>
      <c r="B1131" t="s">
        <v>59</v>
      </c>
      <c r="C1131">
        <v>2012</v>
      </c>
      <c r="D1131">
        <v>219.452145</v>
      </c>
    </row>
    <row r="1132" spans="1:4" hidden="1">
      <c r="A1132" t="s">
        <v>34</v>
      </c>
      <c r="B1132" t="s">
        <v>59</v>
      </c>
      <c r="C1132">
        <v>2012</v>
      </c>
      <c r="D1132">
        <v>11.290659</v>
      </c>
    </row>
    <row r="1133" spans="1:4" hidden="1">
      <c r="A1133" t="s">
        <v>24</v>
      </c>
      <c r="B1133" t="s">
        <v>59</v>
      </c>
      <c r="C1133">
        <v>2012</v>
      </c>
      <c r="D1133">
        <v>521.29996600000004</v>
      </c>
    </row>
    <row r="1134" spans="1:4" hidden="1">
      <c r="A1134" t="s">
        <v>25</v>
      </c>
      <c r="B1134" t="s">
        <v>59</v>
      </c>
      <c r="C1134">
        <v>2012</v>
      </c>
      <c r="D1134">
        <v>71.874446000000034</v>
      </c>
    </row>
    <row r="1135" spans="1:4">
      <c r="A1135" t="s">
        <v>22</v>
      </c>
      <c r="B1135" t="s">
        <v>59</v>
      </c>
      <c r="C1135">
        <v>2013</v>
      </c>
      <c r="D1135">
        <v>1135.152249</v>
      </c>
    </row>
    <row r="1136" spans="1:4">
      <c r="A1136" t="s">
        <v>26</v>
      </c>
      <c r="B1136" t="s">
        <v>59</v>
      </c>
      <c r="C1136">
        <v>2013</v>
      </c>
      <c r="D1136">
        <v>237.39847700000001</v>
      </c>
    </row>
    <row r="1137" spans="1:4">
      <c r="A1137" t="s">
        <v>34</v>
      </c>
      <c r="B1137" t="s">
        <v>59</v>
      </c>
      <c r="C1137">
        <v>2013</v>
      </c>
      <c r="D1137">
        <v>18.880499</v>
      </c>
    </row>
    <row r="1138" spans="1:4">
      <c r="A1138" t="s">
        <v>24</v>
      </c>
      <c r="B1138" t="s">
        <v>59</v>
      </c>
      <c r="C1138">
        <v>2013</v>
      </c>
      <c r="D1138">
        <v>806.08129299999996</v>
      </c>
    </row>
    <row r="1139" spans="1:4">
      <c r="A1139" t="s">
        <v>25</v>
      </c>
      <c r="B1139" t="s">
        <v>59</v>
      </c>
      <c r="C1139">
        <v>2013</v>
      </c>
      <c r="D1139">
        <v>72.791979999999967</v>
      </c>
    </row>
    <row r="1140" spans="1:4">
      <c r="A1140" t="s">
        <v>22</v>
      </c>
      <c r="B1140" t="s">
        <v>59</v>
      </c>
      <c r="C1140">
        <v>2014</v>
      </c>
      <c r="D1140">
        <v>823.690968</v>
      </c>
    </row>
    <row r="1141" spans="1:4">
      <c r="A1141" t="s">
        <v>26</v>
      </c>
      <c r="B1141" t="s">
        <v>59</v>
      </c>
      <c r="C1141">
        <v>2014</v>
      </c>
      <c r="D1141">
        <v>283.12980199999998</v>
      </c>
    </row>
    <row r="1142" spans="1:4">
      <c r="A1142" t="s">
        <v>34</v>
      </c>
      <c r="B1142" t="s">
        <v>59</v>
      </c>
      <c r="C1142">
        <v>2014</v>
      </c>
      <c r="D1142">
        <v>33.730024</v>
      </c>
    </row>
    <row r="1143" spans="1:4">
      <c r="A1143" t="s">
        <v>24</v>
      </c>
      <c r="B1143" t="s">
        <v>59</v>
      </c>
      <c r="C1143">
        <v>2014</v>
      </c>
      <c r="D1143">
        <v>452.54148600000002</v>
      </c>
    </row>
    <row r="1144" spans="1:4">
      <c r="A1144" t="s">
        <v>25</v>
      </c>
      <c r="B1144" t="s">
        <v>59</v>
      </c>
      <c r="C1144">
        <v>2014</v>
      </c>
      <c r="D1144">
        <v>54.289656000000036</v>
      </c>
    </row>
    <row r="1145" spans="1:4">
      <c r="A1145" t="s">
        <v>22</v>
      </c>
      <c r="B1145" t="s">
        <v>59</v>
      </c>
      <c r="C1145">
        <v>2015</v>
      </c>
      <c r="D1145">
        <v>854.17115200000001</v>
      </c>
    </row>
    <row r="1146" spans="1:4">
      <c r="A1146" t="s">
        <v>26</v>
      </c>
      <c r="B1146" t="s">
        <v>59</v>
      </c>
      <c r="C1146">
        <v>2015</v>
      </c>
      <c r="D1146">
        <v>226.28288000000001</v>
      </c>
    </row>
    <row r="1147" spans="1:4">
      <c r="A1147" t="s">
        <v>34</v>
      </c>
      <c r="B1147" t="s">
        <v>59</v>
      </c>
      <c r="C1147">
        <v>2015</v>
      </c>
      <c r="D1147">
        <v>22.424513999999999</v>
      </c>
    </row>
    <row r="1148" spans="1:4">
      <c r="A1148" t="s">
        <v>24</v>
      </c>
      <c r="B1148" t="s">
        <v>59</v>
      </c>
      <c r="C1148">
        <v>2015</v>
      </c>
      <c r="D1148">
        <v>548.80294900000001</v>
      </c>
    </row>
    <row r="1149" spans="1:4">
      <c r="A1149" t="s">
        <v>25</v>
      </c>
      <c r="B1149" t="s">
        <v>59</v>
      </c>
      <c r="C1149">
        <v>2015</v>
      </c>
      <c r="D1149">
        <v>56.660808999999972</v>
      </c>
    </row>
    <row r="1150" spans="1:4">
      <c r="A1150" t="s">
        <v>22</v>
      </c>
      <c r="B1150" t="s">
        <v>59</v>
      </c>
      <c r="C1150">
        <v>2016</v>
      </c>
      <c r="D1150">
        <v>991.65285800000004</v>
      </c>
    </row>
    <row r="1151" spans="1:4">
      <c r="A1151" t="s">
        <v>26</v>
      </c>
      <c r="B1151" t="s">
        <v>59</v>
      </c>
      <c r="C1151">
        <v>2016</v>
      </c>
      <c r="D1151">
        <v>201.669534</v>
      </c>
    </row>
    <row r="1152" spans="1:4">
      <c r="A1152" t="s">
        <v>34</v>
      </c>
      <c r="B1152" t="s">
        <v>59</v>
      </c>
      <c r="C1152">
        <v>2016</v>
      </c>
      <c r="D1152">
        <v>8.4734370000000006</v>
      </c>
    </row>
    <row r="1153" spans="1:4">
      <c r="A1153" t="s">
        <v>24</v>
      </c>
      <c r="B1153" t="s">
        <v>59</v>
      </c>
      <c r="C1153">
        <v>2016</v>
      </c>
      <c r="D1153">
        <v>688.31678199999999</v>
      </c>
    </row>
    <row r="1154" spans="1:4">
      <c r="A1154" t="s">
        <v>25</v>
      </c>
      <c r="B1154" t="s">
        <v>59</v>
      </c>
      <c r="C1154">
        <v>2016</v>
      </c>
      <c r="D1154">
        <v>93.19310500000006</v>
      </c>
    </row>
    <row r="1155" spans="1:4">
      <c r="A1155" t="s">
        <v>22</v>
      </c>
      <c r="B1155" t="s">
        <v>59</v>
      </c>
      <c r="C1155">
        <v>2017</v>
      </c>
      <c r="D1155">
        <v>1188.4393909999999</v>
      </c>
    </row>
    <row r="1156" spans="1:4">
      <c r="A1156" t="s">
        <v>26</v>
      </c>
      <c r="B1156" t="s">
        <v>59</v>
      </c>
      <c r="C1156">
        <v>2017</v>
      </c>
      <c r="D1156">
        <v>274.36458800000003</v>
      </c>
    </row>
    <row r="1157" spans="1:4">
      <c r="A1157" t="s">
        <v>34</v>
      </c>
      <c r="B1157" t="s">
        <v>59</v>
      </c>
      <c r="C1157">
        <v>2017</v>
      </c>
      <c r="D1157">
        <v>6.2043080000000002</v>
      </c>
    </row>
    <row r="1158" spans="1:4">
      <c r="A1158" t="s">
        <v>24</v>
      </c>
      <c r="B1158" t="s">
        <v>59</v>
      </c>
      <c r="C1158">
        <v>2017</v>
      </c>
      <c r="D1158">
        <v>822.84479399999998</v>
      </c>
    </row>
    <row r="1159" spans="1:4">
      <c r="A1159" t="s">
        <v>25</v>
      </c>
      <c r="B1159" t="s">
        <v>59</v>
      </c>
      <c r="C1159">
        <v>2017</v>
      </c>
      <c r="D1159">
        <v>85.025700999999799</v>
      </c>
    </row>
    <row r="1160" spans="1:4">
      <c r="A1160" t="s">
        <v>22</v>
      </c>
      <c r="B1160" t="s">
        <v>59</v>
      </c>
      <c r="C1160">
        <v>2018</v>
      </c>
      <c r="D1160">
        <v>946.15628400000003</v>
      </c>
    </row>
    <row r="1161" spans="1:4">
      <c r="A1161" t="s">
        <v>26</v>
      </c>
      <c r="B1161" t="s">
        <v>59</v>
      </c>
      <c r="C1161">
        <v>2018</v>
      </c>
      <c r="D1161">
        <v>282.81268599999999</v>
      </c>
    </row>
    <row r="1162" spans="1:4">
      <c r="A1162" t="s">
        <v>34</v>
      </c>
      <c r="B1162" t="s">
        <v>59</v>
      </c>
      <c r="C1162">
        <v>2018</v>
      </c>
      <c r="D1162">
        <v>7.113092</v>
      </c>
    </row>
    <row r="1163" spans="1:4">
      <c r="A1163" t="s">
        <v>24</v>
      </c>
      <c r="B1163" t="s">
        <v>59</v>
      </c>
      <c r="C1163">
        <v>2018</v>
      </c>
      <c r="D1163">
        <v>546.54311900000005</v>
      </c>
    </row>
    <row r="1164" spans="1:4">
      <c r="A1164" t="s">
        <v>25</v>
      </c>
      <c r="B1164" t="s">
        <v>59</v>
      </c>
      <c r="C1164">
        <v>2018</v>
      </c>
      <c r="D1164">
        <v>109.68738699999994</v>
      </c>
    </row>
    <row r="1165" spans="1:4">
      <c r="A1165" t="s">
        <v>22</v>
      </c>
      <c r="B1165" t="s">
        <v>59</v>
      </c>
      <c r="C1165">
        <v>2019</v>
      </c>
      <c r="D1165">
        <v>901.72670700000003</v>
      </c>
    </row>
    <row r="1166" spans="1:4">
      <c r="A1166" t="s">
        <v>26</v>
      </c>
      <c r="B1166" t="s">
        <v>59</v>
      </c>
      <c r="C1166">
        <v>2019</v>
      </c>
      <c r="D1166">
        <v>210.85760200000001</v>
      </c>
    </row>
    <row r="1167" spans="1:4">
      <c r="A1167" t="s">
        <v>34</v>
      </c>
      <c r="B1167" t="s">
        <v>59</v>
      </c>
      <c r="C1167">
        <v>2019</v>
      </c>
      <c r="D1167">
        <v>5.1529530000000001</v>
      </c>
    </row>
    <row r="1168" spans="1:4">
      <c r="A1168" t="s">
        <v>24</v>
      </c>
      <c r="B1168" t="s">
        <v>59</v>
      </c>
      <c r="C1168">
        <v>2019</v>
      </c>
      <c r="D1168">
        <v>578.94678399999998</v>
      </c>
    </row>
    <row r="1169" spans="1:4">
      <c r="A1169" t="s">
        <v>25</v>
      </c>
      <c r="B1169" t="s">
        <v>59</v>
      </c>
      <c r="C1169">
        <v>2019</v>
      </c>
      <c r="D1169">
        <v>106.76936799999999</v>
      </c>
    </row>
    <row r="1170" spans="1:4">
      <c r="A1170" t="s">
        <v>22</v>
      </c>
      <c r="B1170" t="s">
        <v>59</v>
      </c>
      <c r="C1170">
        <v>2020</v>
      </c>
      <c r="D1170">
        <v>977.35775899999999</v>
      </c>
    </row>
    <row r="1171" spans="1:4">
      <c r="A1171" t="s">
        <v>26</v>
      </c>
      <c r="B1171" t="s">
        <v>59</v>
      </c>
      <c r="C1171">
        <v>2020</v>
      </c>
      <c r="D1171">
        <v>239.24613099999999</v>
      </c>
    </row>
    <row r="1172" spans="1:4">
      <c r="A1172" t="s">
        <v>34</v>
      </c>
      <c r="B1172" t="s">
        <v>59</v>
      </c>
      <c r="C1172">
        <v>2020</v>
      </c>
      <c r="D1172">
        <v>4.0904600000000002</v>
      </c>
    </row>
    <row r="1173" spans="1:4">
      <c r="A1173" t="s">
        <v>24</v>
      </c>
      <c r="B1173" t="s">
        <v>59</v>
      </c>
      <c r="C1173">
        <v>2020</v>
      </c>
      <c r="D1173">
        <v>654.58752100000004</v>
      </c>
    </row>
    <row r="1174" spans="1:4">
      <c r="A1174" t="s">
        <v>25</v>
      </c>
      <c r="B1174" t="s">
        <v>59</v>
      </c>
      <c r="C1174">
        <v>2020</v>
      </c>
      <c r="D1174">
        <v>79.433646999999951</v>
      </c>
    </row>
    <row r="1175" spans="1:4">
      <c r="A1175" t="s">
        <v>22</v>
      </c>
      <c r="B1175" t="s">
        <v>59</v>
      </c>
      <c r="C1175">
        <v>2021</v>
      </c>
      <c r="D1175">
        <v>972.79763200000002</v>
      </c>
    </row>
    <row r="1176" spans="1:4">
      <c r="A1176" t="s">
        <v>26</v>
      </c>
      <c r="B1176" t="s">
        <v>59</v>
      </c>
      <c r="C1176">
        <v>2021</v>
      </c>
      <c r="D1176">
        <v>237.18778</v>
      </c>
    </row>
    <row r="1177" spans="1:4">
      <c r="A1177" t="s">
        <v>34</v>
      </c>
      <c r="B1177" t="s">
        <v>59</v>
      </c>
      <c r="C1177">
        <v>2021</v>
      </c>
      <c r="D1177">
        <v>3.2050369999999999</v>
      </c>
    </row>
    <row r="1178" spans="1:4">
      <c r="A1178" t="s">
        <v>24</v>
      </c>
      <c r="B1178" t="s">
        <v>59</v>
      </c>
      <c r="C1178">
        <v>2021</v>
      </c>
      <c r="D1178">
        <v>613.16586900000004</v>
      </c>
    </row>
    <row r="1179" spans="1:4">
      <c r="A1179" t="s">
        <v>25</v>
      </c>
      <c r="B1179" t="s">
        <v>59</v>
      </c>
      <c r="C1179">
        <v>2021</v>
      </c>
      <c r="D1179">
        <v>119.23894600000006</v>
      </c>
    </row>
    <row r="1180" spans="1:4" hidden="1">
      <c r="A1180" t="s">
        <v>22</v>
      </c>
      <c r="B1180" t="s">
        <v>60</v>
      </c>
      <c r="C1180">
        <v>2007</v>
      </c>
      <c r="D1180">
        <v>0.29493900000000001</v>
      </c>
    </row>
    <row r="1181" spans="1:4" hidden="1">
      <c r="A1181" t="s">
        <v>24</v>
      </c>
      <c r="B1181" t="s">
        <v>60</v>
      </c>
      <c r="C1181">
        <v>2007</v>
      </c>
      <c r="D1181">
        <v>0.29493900000000001</v>
      </c>
    </row>
    <row r="1182" spans="1:4" hidden="1">
      <c r="A1182" t="s">
        <v>25</v>
      </c>
      <c r="B1182" t="s">
        <v>60</v>
      </c>
      <c r="C1182">
        <v>2007</v>
      </c>
      <c r="D1182">
        <v>0</v>
      </c>
    </row>
    <row r="1183" spans="1:4" hidden="1">
      <c r="A1183" t="s">
        <v>22</v>
      </c>
      <c r="B1183" t="s">
        <v>60</v>
      </c>
      <c r="C1183">
        <v>2008</v>
      </c>
      <c r="D1183">
        <v>0.85112500000000002</v>
      </c>
    </row>
    <row r="1184" spans="1:4" hidden="1">
      <c r="A1184" t="s">
        <v>26</v>
      </c>
      <c r="B1184" t="s">
        <v>60</v>
      </c>
      <c r="C1184">
        <v>2008</v>
      </c>
      <c r="D1184">
        <v>0.283327</v>
      </c>
    </row>
    <row r="1185" spans="1:4" hidden="1">
      <c r="A1185" t="s">
        <v>24</v>
      </c>
      <c r="B1185" t="s">
        <v>60</v>
      </c>
      <c r="C1185">
        <v>2008</v>
      </c>
      <c r="D1185">
        <v>0.56779800000000002</v>
      </c>
    </row>
    <row r="1186" spans="1:4" hidden="1">
      <c r="A1186" t="s">
        <v>25</v>
      </c>
      <c r="B1186" t="s">
        <v>60</v>
      </c>
      <c r="C1186">
        <v>2008</v>
      </c>
      <c r="D1186">
        <v>0</v>
      </c>
    </row>
    <row r="1187" spans="1:4" hidden="1">
      <c r="A1187" t="s">
        <v>22</v>
      </c>
      <c r="B1187" t="s">
        <v>60</v>
      </c>
      <c r="C1187">
        <v>2009</v>
      </c>
      <c r="D1187">
        <v>0.90049400000000002</v>
      </c>
    </row>
    <row r="1188" spans="1:4" hidden="1">
      <c r="A1188" t="s">
        <v>26</v>
      </c>
      <c r="B1188" t="s">
        <v>60</v>
      </c>
      <c r="C1188">
        <v>2009</v>
      </c>
      <c r="D1188">
        <v>0.570608</v>
      </c>
    </row>
    <row r="1189" spans="1:4" hidden="1">
      <c r="A1189" t="s">
        <v>24</v>
      </c>
      <c r="B1189" t="s">
        <v>60</v>
      </c>
      <c r="C1189">
        <v>2009</v>
      </c>
      <c r="D1189">
        <v>0.326374</v>
      </c>
    </row>
    <row r="1190" spans="1:4" hidden="1">
      <c r="A1190" t="s">
        <v>25</v>
      </c>
      <c r="B1190" t="s">
        <v>60</v>
      </c>
      <c r="C1190">
        <v>2009</v>
      </c>
      <c r="D1190">
        <v>3.5120000000000706E-3</v>
      </c>
    </row>
    <row r="1191" spans="1:4" hidden="1">
      <c r="A1191" t="s">
        <v>22</v>
      </c>
      <c r="B1191" t="s">
        <v>60</v>
      </c>
      <c r="C1191">
        <v>2010</v>
      </c>
      <c r="D1191">
        <v>0.73503700000000005</v>
      </c>
    </row>
    <row r="1192" spans="1:4" hidden="1">
      <c r="A1192" t="s">
        <v>26</v>
      </c>
      <c r="B1192" t="s">
        <v>60</v>
      </c>
      <c r="C1192">
        <v>2010</v>
      </c>
      <c r="D1192">
        <v>0.30092799999999997</v>
      </c>
    </row>
    <row r="1193" spans="1:4" hidden="1">
      <c r="A1193" t="s">
        <v>24</v>
      </c>
      <c r="B1193" t="s">
        <v>60</v>
      </c>
      <c r="C1193">
        <v>2010</v>
      </c>
      <c r="D1193">
        <v>0.42516500000000002</v>
      </c>
    </row>
    <row r="1194" spans="1:4" hidden="1">
      <c r="A1194" t="s">
        <v>25</v>
      </c>
      <c r="B1194" t="s">
        <v>60</v>
      </c>
      <c r="C1194">
        <v>2010</v>
      </c>
      <c r="D1194">
        <v>8.944000000000063E-3</v>
      </c>
    </row>
    <row r="1195" spans="1:4" hidden="1">
      <c r="A1195" t="s">
        <v>22</v>
      </c>
      <c r="B1195" t="s">
        <v>60</v>
      </c>
      <c r="C1195">
        <v>2011</v>
      </c>
      <c r="D1195">
        <v>0.60729500000000003</v>
      </c>
    </row>
    <row r="1196" spans="1:4" hidden="1">
      <c r="A1196" t="s">
        <v>26</v>
      </c>
      <c r="B1196" t="s">
        <v>60</v>
      </c>
      <c r="C1196">
        <v>2011</v>
      </c>
      <c r="D1196">
        <v>0.33402199999999999</v>
      </c>
    </row>
    <row r="1197" spans="1:4" hidden="1">
      <c r="A1197" t="s">
        <v>24</v>
      </c>
      <c r="B1197" t="s">
        <v>60</v>
      </c>
      <c r="C1197">
        <v>2011</v>
      </c>
      <c r="D1197">
        <v>0.27327299999999999</v>
      </c>
    </row>
    <row r="1198" spans="1:4" hidden="1">
      <c r="A1198" t="s">
        <v>25</v>
      </c>
      <c r="B1198" t="s">
        <v>60</v>
      </c>
      <c r="C1198">
        <v>2011</v>
      </c>
      <c r="D1198">
        <v>1.1102230246251565E-16</v>
      </c>
    </row>
    <row r="1199" spans="1:4" hidden="1">
      <c r="A1199" t="s">
        <v>22</v>
      </c>
      <c r="B1199" t="s">
        <v>60</v>
      </c>
      <c r="C1199">
        <v>2012</v>
      </c>
      <c r="D1199">
        <v>0.47089900000000001</v>
      </c>
    </row>
    <row r="1200" spans="1:4" hidden="1">
      <c r="A1200" t="s">
        <v>26</v>
      </c>
      <c r="B1200" t="s">
        <v>60</v>
      </c>
      <c r="C1200">
        <v>2012</v>
      </c>
      <c r="D1200">
        <v>0.29841400000000001</v>
      </c>
    </row>
    <row r="1201" spans="1:4" hidden="1">
      <c r="A1201" t="s">
        <v>24</v>
      </c>
      <c r="B1201" t="s">
        <v>60</v>
      </c>
      <c r="C1201">
        <v>2012</v>
      </c>
      <c r="D1201">
        <v>0.172485</v>
      </c>
    </row>
    <row r="1202" spans="1:4" hidden="1">
      <c r="A1202" t="s">
        <v>25</v>
      </c>
      <c r="B1202" t="s">
        <v>60</v>
      </c>
      <c r="C1202">
        <v>2012</v>
      </c>
      <c r="D1202">
        <v>0</v>
      </c>
    </row>
    <row r="1203" spans="1:4" hidden="1">
      <c r="A1203" t="s">
        <v>22</v>
      </c>
      <c r="B1203" t="s">
        <v>60</v>
      </c>
      <c r="C1203">
        <v>2013</v>
      </c>
      <c r="D1203">
        <v>0.99052399999999996</v>
      </c>
    </row>
    <row r="1204" spans="1:4" hidden="1">
      <c r="A1204" t="s">
        <v>26</v>
      </c>
      <c r="B1204" t="s">
        <v>60</v>
      </c>
      <c r="C1204">
        <v>2013</v>
      </c>
      <c r="D1204">
        <v>1.835E-3</v>
      </c>
    </row>
    <row r="1205" spans="1:4" hidden="1">
      <c r="A1205" t="s">
        <v>24</v>
      </c>
      <c r="B1205" t="s">
        <v>60</v>
      </c>
      <c r="C1205">
        <v>2013</v>
      </c>
      <c r="D1205">
        <v>0.89995899999999995</v>
      </c>
    </row>
    <row r="1206" spans="1:4" hidden="1">
      <c r="A1206" t="s">
        <v>25</v>
      </c>
      <c r="B1206" t="s">
        <v>60</v>
      </c>
      <c r="C1206">
        <v>2013</v>
      </c>
      <c r="D1206">
        <v>8.8729999999999976E-2</v>
      </c>
    </row>
    <row r="1207" spans="1:4" hidden="1">
      <c r="A1207" t="s">
        <v>22</v>
      </c>
      <c r="B1207" t="s">
        <v>60</v>
      </c>
      <c r="C1207">
        <v>2014</v>
      </c>
      <c r="D1207">
        <v>1.229603</v>
      </c>
    </row>
    <row r="1208" spans="1:4" hidden="1">
      <c r="A1208" t="s">
        <v>26</v>
      </c>
      <c r="B1208" t="s">
        <v>60</v>
      </c>
      <c r="C1208">
        <v>2014</v>
      </c>
      <c r="D1208">
        <v>1.3190000000000001E-3</v>
      </c>
    </row>
    <row r="1209" spans="1:4" hidden="1">
      <c r="A1209" t="s">
        <v>24</v>
      </c>
      <c r="B1209" t="s">
        <v>60</v>
      </c>
      <c r="C1209">
        <v>2014</v>
      </c>
      <c r="D1209">
        <v>1.0533189999999999</v>
      </c>
    </row>
    <row r="1210" spans="1:4" hidden="1">
      <c r="A1210" t="s">
        <v>25</v>
      </c>
      <c r="B1210" t="s">
        <v>60</v>
      </c>
      <c r="C1210">
        <v>2014</v>
      </c>
      <c r="D1210">
        <v>0.17496500000000004</v>
      </c>
    </row>
    <row r="1211" spans="1:4" hidden="1">
      <c r="A1211" t="s">
        <v>22</v>
      </c>
      <c r="B1211" t="s">
        <v>60</v>
      </c>
      <c r="C1211">
        <v>2015</v>
      </c>
      <c r="D1211">
        <v>1.3800030000000001</v>
      </c>
    </row>
    <row r="1212" spans="1:4" hidden="1">
      <c r="A1212" t="s">
        <v>24</v>
      </c>
      <c r="B1212" t="s">
        <v>60</v>
      </c>
      <c r="C1212">
        <v>2015</v>
      </c>
      <c r="D1212">
        <v>1.0879209999999999</v>
      </c>
    </row>
    <row r="1213" spans="1:4" hidden="1">
      <c r="A1213" t="s">
        <v>25</v>
      </c>
      <c r="B1213" t="s">
        <v>60</v>
      </c>
      <c r="C1213">
        <v>2015</v>
      </c>
      <c r="D1213">
        <v>0.29208200000000017</v>
      </c>
    </row>
    <row r="1214" spans="1:4" hidden="1">
      <c r="A1214" t="s">
        <v>22</v>
      </c>
      <c r="B1214" t="s">
        <v>60</v>
      </c>
      <c r="C1214">
        <v>2016</v>
      </c>
      <c r="D1214">
        <v>0.15204300000000001</v>
      </c>
    </row>
    <row r="1215" spans="1:4" hidden="1">
      <c r="A1215" t="s">
        <v>22</v>
      </c>
      <c r="B1215" t="s">
        <v>60</v>
      </c>
      <c r="C1215">
        <v>2017</v>
      </c>
      <c r="D1215">
        <v>0.35261799999999999</v>
      </c>
    </row>
    <row r="1216" spans="1:4" hidden="1">
      <c r="A1216" t="s">
        <v>22</v>
      </c>
      <c r="B1216" t="s">
        <v>60</v>
      </c>
      <c r="C1216">
        <v>2018</v>
      </c>
      <c r="D1216">
        <v>7.8325000000000006E-2</v>
      </c>
    </row>
    <row r="1217" spans="1:4" hidden="1">
      <c r="A1217" t="s">
        <v>22</v>
      </c>
      <c r="B1217" t="s">
        <v>60</v>
      </c>
      <c r="C1217">
        <v>2019</v>
      </c>
      <c r="D1217">
        <v>6.8888000000000005E-2</v>
      </c>
    </row>
    <row r="1218" spans="1:4" hidden="1">
      <c r="A1218" t="s">
        <v>22</v>
      </c>
      <c r="B1218" t="s">
        <v>60</v>
      </c>
      <c r="C1218">
        <v>2020</v>
      </c>
      <c r="D1218">
        <v>0.25919500000000001</v>
      </c>
    </row>
    <row r="1219" spans="1:4" hidden="1">
      <c r="A1219" t="s">
        <v>22</v>
      </c>
      <c r="B1219" t="s">
        <v>60</v>
      </c>
      <c r="C1219">
        <v>2021</v>
      </c>
      <c r="D1219">
        <v>0.52865499999999999</v>
      </c>
    </row>
    <row r="1220" spans="1:4" hidden="1">
      <c r="A1220" t="s">
        <v>22</v>
      </c>
      <c r="B1220" t="s">
        <v>61</v>
      </c>
      <c r="C1220">
        <v>2020</v>
      </c>
      <c r="D1220">
        <v>1.9949000000000001E-2</v>
      </c>
    </row>
    <row r="1221" spans="1:4" hidden="1">
      <c r="A1221" t="s">
        <v>22</v>
      </c>
      <c r="B1221" t="s">
        <v>61</v>
      </c>
      <c r="C1221">
        <v>2021</v>
      </c>
      <c r="D1221">
        <v>4.0949999999999997E-3</v>
      </c>
    </row>
    <row r="1222" spans="1:4" hidden="1">
      <c r="A1222" t="s">
        <v>22</v>
      </c>
      <c r="B1222" t="s">
        <v>62</v>
      </c>
      <c r="C1222">
        <v>2007</v>
      </c>
      <c r="D1222">
        <v>1.5644100000000001</v>
      </c>
    </row>
    <row r="1223" spans="1:4" hidden="1">
      <c r="A1223" t="s">
        <v>24</v>
      </c>
      <c r="B1223" t="s">
        <v>62</v>
      </c>
      <c r="C1223">
        <v>2007</v>
      </c>
      <c r="D1223">
        <v>1.5644100000000001</v>
      </c>
    </row>
    <row r="1224" spans="1:4" hidden="1">
      <c r="A1224" t="s">
        <v>25</v>
      </c>
      <c r="B1224" t="s">
        <v>62</v>
      </c>
      <c r="C1224">
        <v>2007</v>
      </c>
      <c r="D1224">
        <v>0</v>
      </c>
    </row>
    <row r="1225" spans="1:4" hidden="1">
      <c r="A1225" t="s">
        <v>22</v>
      </c>
      <c r="B1225" t="s">
        <v>62</v>
      </c>
      <c r="C1225">
        <v>2008</v>
      </c>
      <c r="D1225">
        <v>3.0155449999999999</v>
      </c>
    </row>
    <row r="1226" spans="1:4" hidden="1">
      <c r="A1226" t="s">
        <v>26</v>
      </c>
      <c r="B1226" t="s">
        <v>62</v>
      </c>
      <c r="C1226">
        <v>2008</v>
      </c>
      <c r="D1226">
        <v>0.38465700000000003</v>
      </c>
    </row>
    <row r="1227" spans="1:4" hidden="1">
      <c r="A1227" t="s">
        <v>24</v>
      </c>
      <c r="B1227" t="s">
        <v>62</v>
      </c>
      <c r="C1227">
        <v>2008</v>
      </c>
      <c r="D1227">
        <v>2.6308880000000001</v>
      </c>
    </row>
    <row r="1228" spans="1:4" hidden="1">
      <c r="A1228" t="s">
        <v>25</v>
      </c>
      <c r="B1228" t="s">
        <v>62</v>
      </c>
      <c r="C1228">
        <v>2008</v>
      </c>
      <c r="D1228">
        <v>-4.4408920985006262E-16</v>
      </c>
    </row>
    <row r="1229" spans="1:4" hidden="1">
      <c r="A1229" t="s">
        <v>22</v>
      </c>
      <c r="B1229" t="s">
        <v>62</v>
      </c>
      <c r="C1229">
        <v>2009</v>
      </c>
      <c r="D1229">
        <v>1.6803600000000001</v>
      </c>
    </row>
    <row r="1230" spans="1:4" hidden="1">
      <c r="A1230" t="s">
        <v>26</v>
      </c>
      <c r="B1230" t="s">
        <v>62</v>
      </c>
      <c r="C1230">
        <v>2009</v>
      </c>
      <c r="D1230">
        <v>0.342526</v>
      </c>
    </row>
    <row r="1231" spans="1:4" hidden="1">
      <c r="A1231" t="s">
        <v>24</v>
      </c>
      <c r="B1231" t="s">
        <v>62</v>
      </c>
      <c r="C1231">
        <v>2009</v>
      </c>
      <c r="D1231">
        <v>1.3133429999999999</v>
      </c>
    </row>
    <row r="1232" spans="1:4" hidden="1">
      <c r="A1232" t="s">
        <v>25</v>
      </c>
      <c r="B1232" t="s">
        <v>62</v>
      </c>
      <c r="C1232">
        <v>2009</v>
      </c>
      <c r="D1232">
        <v>2.4491000000000041E-2</v>
      </c>
    </row>
    <row r="1233" spans="1:4" hidden="1">
      <c r="A1233" t="s">
        <v>22</v>
      </c>
      <c r="B1233" t="s">
        <v>62</v>
      </c>
      <c r="C1233">
        <v>2010</v>
      </c>
      <c r="D1233">
        <v>3.9647519999999998</v>
      </c>
    </row>
    <row r="1234" spans="1:4" hidden="1">
      <c r="A1234" t="s">
        <v>26</v>
      </c>
      <c r="B1234" t="s">
        <v>62</v>
      </c>
      <c r="C1234">
        <v>2010</v>
      </c>
      <c r="D1234">
        <v>1.7964359999999999</v>
      </c>
    </row>
    <row r="1235" spans="1:4" hidden="1">
      <c r="A1235" t="s">
        <v>24</v>
      </c>
      <c r="B1235" t="s">
        <v>62</v>
      </c>
      <c r="C1235">
        <v>2010</v>
      </c>
      <c r="D1235">
        <v>2.1683159999999999</v>
      </c>
    </row>
    <row r="1236" spans="1:4" hidden="1">
      <c r="A1236" t="s">
        <v>25</v>
      </c>
      <c r="B1236" t="s">
        <v>62</v>
      </c>
      <c r="C1236">
        <v>2010</v>
      </c>
      <c r="D1236">
        <v>0</v>
      </c>
    </row>
    <row r="1237" spans="1:4" hidden="1">
      <c r="A1237" t="s">
        <v>22</v>
      </c>
      <c r="B1237" t="s">
        <v>62</v>
      </c>
      <c r="C1237">
        <v>2011</v>
      </c>
      <c r="D1237">
        <v>4.7098719999999998</v>
      </c>
    </row>
    <row r="1238" spans="1:4" hidden="1">
      <c r="A1238" t="s">
        <v>26</v>
      </c>
      <c r="B1238" t="s">
        <v>62</v>
      </c>
      <c r="C1238">
        <v>2011</v>
      </c>
      <c r="D1238">
        <v>1.5856300000000001</v>
      </c>
    </row>
    <row r="1239" spans="1:4" hidden="1">
      <c r="A1239" t="s">
        <v>24</v>
      </c>
      <c r="B1239" t="s">
        <v>62</v>
      </c>
      <c r="C1239">
        <v>2011</v>
      </c>
      <c r="D1239">
        <v>3.1242420000000002</v>
      </c>
    </row>
    <row r="1240" spans="1:4" hidden="1">
      <c r="A1240" t="s">
        <v>25</v>
      </c>
      <c r="B1240" t="s">
        <v>62</v>
      </c>
      <c r="C1240">
        <v>2011</v>
      </c>
      <c r="D1240">
        <v>-8.8817841970012523E-16</v>
      </c>
    </row>
    <row r="1241" spans="1:4" hidden="1">
      <c r="A1241" t="s">
        <v>22</v>
      </c>
      <c r="B1241" t="s">
        <v>62</v>
      </c>
      <c r="C1241">
        <v>2012</v>
      </c>
      <c r="D1241">
        <v>6.5934980000000003</v>
      </c>
    </row>
    <row r="1242" spans="1:4" hidden="1">
      <c r="A1242" t="s">
        <v>26</v>
      </c>
      <c r="B1242" t="s">
        <v>62</v>
      </c>
      <c r="C1242">
        <v>2012</v>
      </c>
      <c r="D1242">
        <v>1.767029</v>
      </c>
    </row>
    <row r="1243" spans="1:4" hidden="1">
      <c r="A1243" t="s">
        <v>24</v>
      </c>
      <c r="B1243" t="s">
        <v>62</v>
      </c>
      <c r="C1243">
        <v>2012</v>
      </c>
      <c r="D1243">
        <v>4.8264690000000003</v>
      </c>
    </row>
    <row r="1244" spans="1:4" hidden="1">
      <c r="A1244" t="s">
        <v>25</v>
      </c>
      <c r="B1244" t="s">
        <v>62</v>
      </c>
      <c r="C1244">
        <v>2012</v>
      </c>
      <c r="D1244">
        <v>0</v>
      </c>
    </row>
    <row r="1245" spans="1:4" hidden="1">
      <c r="A1245" t="s">
        <v>22</v>
      </c>
      <c r="B1245" t="s">
        <v>62</v>
      </c>
      <c r="C1245">
        <v>2013</v>
      </c>
      <c r="D1245">
        <v>3.710547</v>
      </c>
    </row>
    <row r="1246" spans="1:4" hidden="1">
      <c r="A1246" t="s">
        <v>26</v>
      </c>
      <c r="B1246" t="s">
        <v>62</v>
      </c>
      <c r="C1246">
        <v>2013</v>
      </c>
      <c r="D1246">
        <v>-3.44E-2</v>
      </c>
    </row>
    <row r="1247" spans="1:4" hidden="1">
      <c r="A1247" t="s">
        <v>24</v>
      </c>
      <c r="B1247" t="s">
        <v>62</v>
      </c>
      <c r="C1247">
        <v>2013</v>
      </c>
      <c r="D1247">
        <v>3.7449469999999998</v>
      </c>
    </row>
    <row r="1248" spans="1:4" hidden="1">
      <c r="A1248" t="s">
        <v>25</v>
      </c>
      <c r="B1248" t="s">
        <v>62</v>
      </c>
      <c r="C1248">
        <v>2013</v>
      </c>
      <c r="D1248">
        <v>4.4408920985006262E-16</v>
      </c>
    </row>
    <row r="1249" spans="1:4" hidden="1">
      <c r="A1249" t="s">
        <v>22</v>
      </c>
      <c r="B1249" t="s">
        <v>62</v>
      </c>
      <c r="C1249">
        <v>2014</v>
      </c>
      <c r="D1249">
        <v>4.5416699999999999</v>
      </c>
    </row>
    <row r="1250" spans="1:4" hidden="1">
      <c r="A1250" t="s">
        <v>26</v>
      </c>
      <c r="B1250" t="s">
        <v>62</v>
      </c>
      <c r="C1250">
        <v>2014</v>
      </c>
      <c r="D1250">
        <v>1.524945</v>
      </c>
    </row>
    <row r="1251" spans="1:4" hidden="1">
      <c r="A1251" t="s">
        <v>24</v>
      </c>
      <c r="B1251" t="s">
        <v>62</v>
      </c>
      <c r="C1251">
        <v>2014</v>
      </c>
      <c r="D1251">
        <v>3.0167250000000001</v>
      </c>
    </row>
    <row r="1252" spans="1:4" hidden="1">
      <c r="A1252" t="s">
        <v>25</v>
      </c>
      <c r="B1252" t="s">
        <v>62</v>
      </c>
      <c r="C1252">
        <v>2014</v>
      </c>
      <c r="D1252">
        <v>0</v>
      </c>
    </row>
    <row r="1253" spans="1:4" hidden="1">
      <c r="A1253" t="s">
        <v>22</v>
      </c>
      <c r="B1253" t="s">
        <v>62</v>
      </c>
      <c r="C1253">
        <v>2015</v>
      </c>
      <c r="D1253">
        <v>2.8263720000000001</v>
      </c>
    </row>
    <row r="1254" spans="1:4" hidden="1">
      <c r="A1254" t="s">
        <v>24</v>
      </c>
      <c r="B1254" t="s">
        <v>62</v>
      </c>
      <c r="C1254">
        <v>2015</v>
      </c>
      <c r="D1254">
        <v>2.8263720000000001</v>
      </c>
    </row>
    <row r="1255" spans="1:4" hidden="1">
      <c r="A1255" t="s">
        <v>25</v>
      </c>
      <c r="B1255" t="s">
        <v>62</v>
      </c>
      <c r="C1255">
        <v>2015</v>
      </c>
      <c r="D1255">
        <v>0</v>
      </c>
    </row>
    <row r="1256" spans="1:4" hidden="1">
      <c r="A1256" t="s">
        <v>22</v>
      </c>
      <c r="B1256" t="s">
        <v>62</v>
      </c>
      <c r="C1256">
        <v>2016</v>
      </c>
      <c r="D1256">
        <v>1.944113</v>
      </c>
    </row>
    <row r="1257" spans="1:4" hidden="1">
      <c r="A1257" t="s">
        <v>24</v>
      </c>
      <c r="B1257" t="s">
        <v>62</v>
      </c>
      <c r="C1257">
        <v>2016</v>
      </c>
      <c r="D1257">
        <v>1.944113</v>
      </c>
    </row>
    <row r="1258" spans="1:4" hidden="1">
      <c r="A1258" t="s">
        <v>25</v>
      </c>
      <c r="B1258" t="s">
        <v>62</v>
      </c>
      <c r="C1258">
        <v>2016</v>
      </c>
      <c r="D1258">
        <v>0</v>
      </c>
    </row>
    <row r="1259" spans="1:4" hidden="1">
      <c r="A1259" t="s">
        <v>22</v>
      </c>
      <c r="B1259" t="s">
        <v>62</v>
      </c>
      <c r="C1259">
        <v>2017</v>
      </c>
      <c r="D1259">
        <v>1.3784620000000001</v>
      </c>
    </row>
    <row r="1260" spans="1:4" hidden="1">
      <c r="A1260" t="s">
        <v>24</v>
      </c>
      <c r="B1260" t="s">
        <v>62</v>
      </c>
      <c r="C1260">
        <v>2017</v>
      </c>
      <c r="D1260">
        <v>1.3205610000000001</v>
      </c>
    </row>
    <row r="1261" spans="1:4" hidden="1">
      <c r="A1261" t="s">
        <v>25</v>
      </c>
      <c r="B1261" t="s">
        <v>62</v>
      </c>
      <c r="C1261">
        <v>2017</v>
      </c>
      <c r="D1261">
        <v>5.790099999999998E-2</v>
      </c>
    </row>
    <row r="1262" spans="1:4" hidden="1">
      <c r="A1262" t="s">
        <v>22</v>
      </c>
      <c r="B1262" t="s">
        <v>62</v>
      </c>
      <c r="C1262">
        <v>2018</v>
      </c>
      <c r="D1262">
        <v>2.6546180000000001</v>
      </c>
    </row>
    <row r="1263" spans="1:4" hidden="1">
      <c r="A1263" t="s">
        <v>24</v>
      </c>
      <c r="B1263" t="s">
        <v>62</v>
      </c>
      <c r="C1263">
        <v>2018</v>
      </c>
      <c r="D1263">
        <v>2.6315930000000001</v>
      </c>
    </row>
    <row r="1264" spans="1:4" hidden="1">
      <c r="A1264" t="s">
        <v>25</v>
      </c>
      <c r="B1264" t="s">
        <v>62</v>
      </c>
      <c r="C1264">
        <v>2018</v>
      </c>
      <c r="D1264">
        <v>2.3025000000000073E-2</v>
      </c>
    </row>
    <row r="1265" spans="1:4" hidden="1">
      <c r="A1265" t="s">
        <v>22</v>
      </c>
      <c r="B1265" t="s">
        <v>62</v>
      </c>
      <c r="C1265">
        <v>2019</v>
      </c>
      <c r="D1265">
        <v>2.1566049999999999</v>
      </c>
    </row>
    <row r="1266" spans="1:4" hidden="1">
      <c r="A1266" t="s">
        <v>24</v>
      </c>
      <c r="B1266" t="s">
        <v>62</v>
      </c>
      <c r="C1266">
        <v>2019</v>
      </c>
      <c r="D1266">
        <v>2.1484990000000002</v>
      </c>
    </row>
    <row r="1267" spans="1:4" hidden="1">
      <c r="A1267" t="s">
        <v>25</v>
      </c>
      <c r="B1267" t="s">
        <v>62</v>
      </c>
      <c r="C1267">
        <v>2019</v>
      </c>
      <c r="D1267">
        <v>8.1059999999997245E-3</v>
      </c>
    </row>
    <row r="1268" spans="1:4" hidden="1">
      <c r="A1268" t="s">
        <v>22</v>
      </c>
      <c r="B1268" t="s">
        <v>62</v>
      </c>
      <c r="C1268">
        <v>2020</v>
      </c>
      <c r="D1268">
        <v>1.5666249999999999</v>
      </c>
    </row>
    <row r="1269" spans="1:4" hidden="1">
      <c r="A1269" t="s">
        <v>24</v>
      </c>
      <c r="B1269" t="s">
        <v>62</v>
      </c>
      <c r="C1269">
        <v>2020</v>
      </c>
      <c r="D1269">
        <v>1.554853</v>
      </c>
    </row>
    <row r="1270" spans="1:4" hidden="1">
      <c r="A1270" t="s">
        <v>25</v>
      </c>
      <c r="B1270" t="s">
        <v>62</v>
      </c>
      <c r="C1270">
        <v>2020</v>
      </c>
      <c r="D1270">
        <v>1.1771999999999894E-2</v>
      </c>
    </row>
    <row r="1271" spans="1:4" hidden="1">
      <c r="A1271" t="s">
        <v>22</v>
      </c>
      <c r="B1271" t="s">
        <v>62</v>
      </c>
      <c r="C1271">
        <v>2021</v>
      </c>
      <c r="D1271">
        <v>1.0839380000000001</v>
      </c>
    </row>
    <row r="1272" spans="1:4" hidden="1">
      <c r="A1272" t="s">
        <v>24</v>
      </c>
      <c r="B1272" t="s">
        <v>62</v>
      </c>
      <c r="C1272">
        <v>2021</v>
      </c>
      <c r="D1272">
        <v>1.070783</v>
      </c>
    </row>
    <row r="1273" spans="1:4" hidden="1">
      <c r="A1273" t="s">
        <v>25</v>
      </c>
      <c r="B1273" t="s">
        <v>62</v>
      </c>
      <c r="C1273">
        <v>2021</v>
      </c>
      <c r="D1273">
        <v>1.3155000000000028E-2</v>
      </c>
    </row>
    <row r="1274" spans="1:4" hidden="1">
      <c r="A1274" t="s">
        <v>22</v>
      </c>
      <c r="B1274" t="s">
        <v>63</v>
      </c>
      <c r="C1274">
        <v>2007</v>
      </c>
      <c r="D1274">
        <v>4.5930850000000003</v>
      </c>
    </row>
    <row r="1275" spans="1:4" hidden="1">
      <c r="A1275" t="s">
        <v>24</v>
      </c>
      <c r="B1275" t="s">
        <v>63</v>
      </c>
      <c r="C1275">
        <v>2007</v>
      </c>
      <c r="D1275">
        <v>4.5930850000000003</v>
      </c>
    </row>
    <row r="1276" spans="1:4" hidden="1">
      <c r="A1276" t="s">
        <v>25</v>
      </c>
      <c r="B1276" t="s">
        <v>63</v>
      </c>
      <c r="C1276">
        <v>2007</v>
      </c>
      <c r="D1276">
        <v>0</v>
      </c>
    </row>
    <row r="1277" spans="1:4" hidden="1">
      <c r="A1277" t="s">
        <v>22</v>
      </c>
      <c r="B1277" t="s">
        <v>63</v>
      </c>
      <c r="C1277">
        <v>2008</v>
      </c>
      <c r="D1277">
        <v>2.749323</v>
      </c>
    </row>
    <row r="1278" spans="1:4" hidden="1">
      <c r="A1278" t="s">
        <v>24</v>
      </c>
      <c r="B1278" t="s">
        <v>63</v>
      </c>
      <c r="C1278">
        <v>2008</v>
      </c>
      <c r="D1278">
        <v>2.5429919999999999</v>
      </c>
    </row>
    <row r="1279" spans="1:4" hidden="1">
      <c r="A1279" t="s">
        <v>25</v>
      </c>
      <c r="B1279" t="s">
        <v>63</v>
      </c>
      <c r="C1279">
        <v>2008</v>
      </c>
      <c r="D1279">
        <v>0.20633100000000004</v>
      </c>
    </row>
    <row r="1280" spans="1:4" hidden="1">
      <c r="A1280" t="s">
        <v>22</v>
      </c>
      <c r="B1280" t="s">
        <v>63</v>
      </c>
      <c r="C1280">
        <v>2009</v>
      </c>
      <c r="D1280">
        <v>4.2944880000000003</v>
      </c>
    </row>
    <row r="1281" spans="1:4" hidden="1">
      <c r="A1281" t="s">
        <v>24</v>
      </c>
      <c r="B1281" t="s">
        <v>63</v>
      </c>
      <c r="C1281">
        <v>2009</v>
      </c>
      <c r="D1281">
        <v>4.0884539999999996</v>
      </c>
    </row>
    <row r="1282" spans="1:4" hidden="1">
      <c r="A1282" t="s">
        <v>25</v>
      </c>
      <c r="B1282" t="s">
        <v>63</v>
      </c>
      <c r="C1282">
        <v>2009</v>
      </c>
      <c r="D1282">
        <v>0.20603400000000072</v>
      </c>
    </row>
    <row r="1283" spans="1:4" hidden="1">
      <c r="A1283" t="s">
        <v>22</v>
      </c>
      <c r="B1283" t="s">
        <v>63</v>
      </c>
      <c r="C1283">
        <v>2010</v>
      </c>
      <c r="D1283">
        <v>1.8898740000000001</v>
      </c>
    </row>
    <row r="1284" spans="1:4" hidden="1">
      <c r="A1284" t="s">
        <v>24</v>
      </c>
      <c r="B1284" t="s">
        <v>63</v>
      </c>
      <c r="C1284">
        <v>2010</v>
      </c>
      <c r="D1284">
        <v>1.8898740000000001</v>
      </c>
    </row>
    <row r="1285" spans="1:4" hidden="1">
      <c r="A1285" t="s">
        <v>25</v>
      </c>
      <c r="B1285" t="s">
        <v>63</v>
      </c>
      <c r="C1285">
        <v>2010</v>
      </c>
      <c r="D1285">
        <v>0</v>
      </c>
    </row>
    <row r="1286" spans="1:4" hidden="1">
      <c r="A1286" t="s">
        <v>22</v>
      </c>
      <c r="B1286" t="s">
        <v>63</v>
      </c>
      <c r="C1286">
        <v>2011</v>
      </c>
      <c r="D1286">
        <v>3.0313599999999998</v>
      </c>
    </row>
    <row r="1287" spans="1:4" hidden="1">
      <c r="A1287" t="s">
        <v>24</v>
      </c>
      <c r="B1287" t="s">
        <v>63</v>
      </c>
      <c r="C1287">
        <v>2011</v>
      </c>
      <c r="D1287">
        <v>2.9976029999999998</v>
      </c>
    </row>
    <row r="1288" spans="1:4" hidden="1">
      <c r="A1288" t="s">
        <v>25</v>
      </c>
      <c r="B1288" t="s">
        <v>63</v>
      </c>
      <c r="C1288">
        <v>2011</v>
      </c>
      <c r="D1288">
        <v>3.3757000000000037E-2</v>
      </c>
    </row>
    <row r="1289" spans="1:4" hidden="1">
      <c r="A1289" t="s">
        <v>22</v>
      </c>
      <c r="B1289" t="s">
        <v>63</v>
      </c>
      <c r="C1289">
        <v>2012</v>
      </c>
      <c r="D1289">
        <v>0.98223199999999999</v>
      </c>
    </row>
    <row r="1290" spans="1:4" hidden="1">
      <c r="A1290" t="s">
        <v>24</v>
      </c>
      <c r="B1290" t="s">
        <v>63</v>
      </c>
      <c r="C1290">
        <v>2012</v>
      </c>
      <c r="D1290">
        <v>0.98223199999999999</v>
      </c>
    </row>
    <row r="1291" spans="1:4" hidden="1">
      <c r="A1291" t="s">
        <v>25</v>
      </c>
      <c r="B1291" t="s">
        <v>63</v>
      </c>
      <c r="C1291">
        <v>2012</v>
      </c>
      <c r="D1291">
        <v>0</v>
      </c>
    </row>
    <row r="1292" spans="1:4" hidden="1">
      <c r="A1292" t="s">
        <v>22</v>
      </c>
      <c r="B1292" t="s">
        <v>63</v>
      </c>
      <c r="C1292">
        <v>2013</v>
      </c>
      <c r="D1292">
        <v>1.640301</v>
      </c>
    </row>
    <row r="1293" spans="1:4" hidden="1">
      <c r="A1293" t="s">
        <v>24</v>
      </c>
      <c r="B1293" t="s">
        <v>63</v>
      </c>
      <c r="C1293">
        <v>2013</v>
      </c>
      <c r="D1293">
        <v>1.640301</v>
      </c>
    </row>
    <row r="1294" spans="1:4" hidden="1">
      <c r="A1294" t="s">
        <v>25</v>
      </c>
      <c r="B1294" t="s">
        <v>63</v>
      </c>
      <c r="C1294">
        <v>2013</v>
      </c>
      <c r="D1294">
        <v>0</v>
      </c>
    </row>
    <row r="1295" spans="1:4" hidden="1">
      <c r="A1295" t="s">
        <v>22</v>
      </c>
      <c r="B1295" t="s">
        <v>63</v>
      </c>
      <c r="C1295">
        <v>2014</v>
      </c>
      <c r="D1295">
        <v>0.99367899999999998</v>
      </c>
    </row>
    <row r="1296" spans="1:4" hidden="1">
      <c r="A1296" t="s">
        <v>24</v>
      </c>
      <c r="B1296" t="s">
        <v>63</v>
      </c>
      <c r="C1296">
        <v>2014</v>
      </c>
      <c r="D1296">
        <v>0.99367899999999998</v>
      </c>
    </row>
    <row r="1297" spans="1:4" hidden="1">
      <c r="A1297" t="s">
        <v>25</v>
      </c>
      <c r="B1297" t="s">
        <v>63</v>
      </c>
      <c r="C1297">
        <v>2014</v>
      </c>
      <c r="D1297">
        <v>0</v>
      </c>
    </row>
    <row r="1298" spans="1:4" hidden="1">
      <c r="A1298" t="s">
        <v>22</v>
      </c>
      <c r="B1298" t="s">
        <v>63</v>
      </c>
      <c r="C1298">
        <v>2015</v>
      </c>
      <c r="D1298">
        <v>0.92818699999999998</v>
      </c>
    </row>
    <row r="1299" spans="1:4" hidden="1">
      <c r="A1299" t="s">
        <v>24</v>
      </c>
      <c r="B1299" t="s">
        <v>63</v>
      </c>
      <c r="C1299">
        <v>2015</v>
      </c>
      <c r="D1299">
        <v>0.92818699999999998</v>
      </c>
    </row>
    <row r="1300" spans="1:4" hidden="1">
      <c r="A1300" t="s">
        <v>25</v>
      </c>
      <c r="B1300" t="s">
        <v>63</v>
      </c>
      <c r="C1300">
        <v>2015</v>
      </c>
      <c r="D1300">
        <v>0</v>
      </c>
    </row>
    <row r="1301" spans="1:4" hidden="1">
      <c r="A1301" t="s">
        <v>22</v>
      </c>
      <c r="B1301" t="s">
        <v>63</v>
      </c>
      <c r="C1301">
        <v>2017</v>
      </c>
      <c r="D1301">
        <v>2.238E-3</v>
      </c>
    </row>
    <row r="1302" spans="1:4" hidden="1">
      <c r="A1302" t="s">
        <v>22</v>
      </c>
      <c r="B1302" t="s">
        <v>63</v>
      </c>
      <c r="C1302">
        <v>2018</v>
      </c>
      <c r="D1302">
        <v>1.3971000000000001E-2</v>
      </c>
    </row>
    <row r="1303" spans="1:4" hidden="1">
      <c r="A1303" t="s">
        <v>22</v>
      </c>
      <c r="B1303" t="s">
        <v>63</v>
      </c>
      <c r="C1303">
        <v>2019</v>
      </c>
      <c r="D1303">
        <v>-1.9000000000000001E-5</v>
      </c>
    </row>
    <row r="1304" spans="1:4" hidden="1">
      <c r="A1304" t="s">
        <v>22</v>
      </c>
      <c r="B1304" t="s">
        <v>63</v>
      </c>
      <c r="C1304">
        <v>2020</v>
      </c>
      <c r="D1304">
        <v>1.2381E-2</v>
      </c>
    </row>
    <row r="1305" spans="1:4" hidden="1">
      <c r="A1305" t="s">
        <v>22</v>
      </c>
      <c r="B1305" t="s">
        <v>63</v>
      </c>
      <c r="C1305">
        <v>2021</v>
      </c>
      <c r="D1305">
        <v>1.4395E-2</v>
      </c>
    </row>
    <row r="1306" spans="1:4" hidden="1">
      <c r="A1306" t="s">
        <v>22</v>
      </c>
      <c r="B1306" t="s">
        <v>64</v>
      </c>
      <c r="C1306">
        <v>2007</v>
      </c>
      <c r="D1306">
        <v>2.8452500000000001</v>
      </c>
    </row>
    <row r="1307" spans="1:4" hidden="1">
      <c r="A1307" t="s">
        <v>24</v>
      </c>
      <c r="B1307" t="s">
        <v>64</v>
      </c>
      <c r="C1307">
        <v>2007</v>
      </c>
      <c r="D1307">
        <v>2.805453</v>
      </c>
    </row>
    <row r="1308" spans="1:4" hidden="1">
      <c r="A1308" t="s">
        <v>25</v>
      </c>
      <c r="B1308" t="s">
        <v>64</v>
      </c>
      <c r="C1308">
        <v>2007</v>
      </c>
      <c r="D1308">
        <v>3.9797000000000082E-2</v>
      </c>
    </row>
    <row r="1309" spans="1:4" hidden="1">
      <c r="A1309" t="s">
        <v>22</v>
      </c>
      <c r="B1309" t="s">
        <v>64</v>
      </c>
      <c r="C1309">
        <v>2008</v>
      </c>
      <c r="D1309">
        <v>2.461497</v>
      </c>
    </row>
    <row r="1310" spans="1:4" hidden="1">
      <c r="A1310" t="s">
        <v>24</v>
      </c>
      <c r="B1310" t="s">
        <v>64</v>
      </c>
      <c r="C1310">
        <v>2008</v>
      </c>
      <c r="D1310">
        <v>2.4239549999999999</v>
      </c>
    </row>
    <row r="1311" spans="1:4" hidden="1">
      <c r="A1311" t="s">
        <v>25</v>
      </c>
      <c r="B1311" t="s">
        <v>64</v>
      </c>
      <c r="C1311">
        <v>2008</v>
      </c>
      <c r="D1311">
        <v>3.7542000000000186E-2</v>
      </c>
    </row>
    <row r="1312" spans="1:4" hidden="1">
      <c r="A1312" t="s">
        <v>22</v>
      </c>
      <c r="B1312" t="s">
        <v>64</v>
      </c>
      <c r="C1312">
        <v>2009</v>
      </c>
      <c r="D1312">
        <v>1.516696</v>
      </c>
    </row>
    <row r="1313" spans="1:4" hidden="1">
      <c r="A1313" t="s">
        <v>24</v>
      </c>
      <c r="B1313" t="s">
        <v>64</v>
      </c>
      <c r="C1313">
        <v>2009</v>
      </c>
      <c r="D1313">
        <v>1.49136</v>
      </c>
    </row>
    <row r="1314" spans="1:4" hidden="1">
      <c r="A1314" t="s">
        <v>25</v>
      </c>
      <c r="B1314" t="s">
        <v>64</v>
      </c>
      <c r="C1314">
        <v>2009</v>
      </c>
      <c r="D1314">
        <v>2.5336000000000025E-2</v>
      </c>
    </row>
    <row r="1315" spans="1:4" hidden="1">
      <c r="A1315" t="s">
        <v>22</v>
      </c>
      <c r="B1315" t="s">
        <v>64</v>
      </c>
      <c r="C1315">
        <v>2010</v>
      </c>
      <c r="D1315">
        <v>1.321234</v>
      </c>
    </row>
    <row r="1316" spans="1:4" hidden="1">
      <c r="A1316" t="s">
        <v>24</v>
      </c>
      <c r="B1316" t="s">
        <v>64</v>
      </c>
      <c r="C1316">
        <v>2010</v>
      </c>
      <c r="D1316">
        <v>1.321234</v>
      </c>
    </row>
    <row r="1317" spans="1:4" hidden="1">
      <c r="A1317" t="s">
        <v>25</v>
      </c>
      <c r="B1317" t="s">
        <v>64</v>
      </c>
      <c r="C1317">
        <v>2010</v>
      </c>
      <c r="D1317">
        <v>0</v>
      </c>
    </row>
    <row r="1318" spans="1:4" hidden="1">
      <c r="A1318" t="s">
        <v>22</v>
      </c>
      <c r="B1318" t="s">
        <v>64</v>
      </c>
      <c r="C1318">
        <v>2011</v>
      </c>
      <c r="D1318">
        <v>9.3594999999999998E-2</v>
      </c>
    </row>
    <row r="1319" spans="1:4" hidden="1">
      <c r="A1319" t="s">
        <v>24</v>
      </c>
      <c r="B1319" t="s">
        <v>64</v>
      </c>
      <c r="C1319">
        <v>2011</v>
      </c>
      <c r="D1319">
        <v>5.0425999999999999E-2</v>
      </c>
    </row>
    <row r="1320" spans="1:4" hidden="1">
      <c r="A1320" t="s">
        <v>25</v>
      </c>
      <c r="B1320" t="s">
        <v>64</v>
      </c>
      <c r="C1320">
        <v>2011</v>
      </c>
      <c r="D1320">
        <v>4.3168999999999999E-2</v>
      </c>
    </row>
    <row r="1321" spans="1:4" hidden="1">
      <c r="A1321" t="s">
        <v>22</v>
      </c>
      <c r="B1321" t="s">
        <v>64</v>
      </c>
      <c r="C1321">
        <v>2012</v>
      </c>
      <c r="D1321">
        <v>2.136304</v>
      </c>
    </row>
    <row r="1322" spans="1:4" hidden="1">
      <c r="A1322" t="s">
        <v>24</v>
      </c>
      <c r="B1322" t="s">
        <v>64</v>
      </c>
      <c r="C1322">
        <v>2012</v>
      </c>
      <c r="D1322">
        <v>2.0977009999999998</v>
      </c>
    </row>
    <row r="1323" spans="1:4" hidden="1">
      <c r="A1323" t="s">
        <v>25</v>
      </c>
      <c r="B1323" t="s">
        <v>64</v>
      </c>
      <c r="C1323">
        <v>2012</v>
      </c>
      <c r="D1323">
        <v>3.8603000000000165E-2</v>
      </c>
    </row>
    <row r="1324" spans="1:4" hidden="1">
      <c r="A1324" t="s">
        <v>22</v>
      </c>
      <c r="B1324" t="s">
        <v>64</v>
      </c>
      <c r="C1324">
        <v>2013</v>
      </c>
      <c r="D1324">
        <v>0.44785999999999998</v>
      </c>
    </row>
    <row r="1325" spans="1:4" hidden="1">
      <c r="A1325" t="s">
        <v>24</v>
      </c>
      <c r="B1325" t="s">
        <v>64</v>
      </c>
      <c r="C1325">
        <v>2013</v>
      </c>
      <c r="D1325">
        <v>0.38723600000000002</v>
      </c>
    </row>
    <row r="1326" spans="1:4" hidden="1">
      <c r="A1326" t="s">
        <v>25</v>
      </c>
      <c r="B1326" t="s">
        <v>64</v>
      </c>
      <c r="C1326">
        <v>2013</v>
      </c>
      <c r="D1326">
        <v>6.0623999999999956E-2</v>
      </c>
    </row>
    <row r="1327" spans="1:4" hidden="1">
      <c r="A1327" t="s">
        <v>22</v>
      </c>
      <c r="B1327" t="s">
        <v>64</v>
      </c>
      <c r="C1327">
        <v>2014</v>
      </c>
      <c r="D1327">
        <v>0.49477900000000002</v>
      </c>
    </row>
    <row r="1328" spans="1:4" hidden="1">
      <c r="A1328" t="s">
        <v>24</v>
      </c>
      <c r="B1328" t="s">
        <v>64</v>
      </c>
      <c r="C1328">
        <v>2014</v>
      </c>
      <c r="D1328">
        <v>0.48023199999999999</v>
      </c>
    </row>
    <row r="1329" spans="1:4" hidden="1">
      <c r="A1329" t="s">
        <v>25</v>
      </c>
      <c r="B1329" t="s">
        <v>64</v>
      </c>
      <c r="C1329">
        <v>2014</v>
      </c>
      <c r="D1329">
        <v>1.4547000000000032E-2</v>
      </c>
    </row>
    <row r="1330" spans="1:4" hidden="1">
      <c r="A1330" t="s">
        <v>22</v>
      </c>
      <c r="B1330" t="s">
        <v>64</v>
      </c>
      <c r="C1330">
        <v>2015</v>
      </c>
      <c r="D1330">
        <v>0.20350399999999999</v>
      </c>
    </row>
    <row r="1331" spans="1:4" hidden="1">
      <c r="A1331" t="s">
        <v>24</v>
      </c>
      <c r="B1331" t="s">
        <v>64</v>
      </c>
      <c r="C1331">
        <v>2015</v>
      </c>
      <c r="D1331">
        <v>6.5775E-2</v>
      </c>
    </row>
    <row r="1332" spans="1:4" hidden="1">
      <c r="A1332" t="s">
        <v>25</v>
      </c>
      <c r="B1332" t="s">
        <v>64</v>
      </c>
      <c r="C1332">
        <v>2015</v>
      </c>
      <c r="D1332">
        <v>0.13772899999999999</v>
      </c>
    </row>
    <row r="1333" spans="1:4" hidden="1">
      <c r="A1333" t="s">
        <v>22</v>
      </c>
      <c r="B1333" t="s">
        <v>64</v>
      </c>
      <c r="C1333">
        <v>2016</v>
      </c>
      <c r="D1333">
        <v>0.97408600000000001</v>
      </c>
    </row>
    <row r="1334" spans="1:4" hidden="1">
      <c r="A1334" t="s">
        <v>24</v>
      </c>
      <c r="B1334" t="s">
        <v>64</v>
      </c>
      <c r="C1334">
        <v>2016</v>
      </c>
      <c r="D1334">
        <v>0.87169200000000002</v>
      </c>
    </row>
    <row r="1335" spans="1:4" hidden="1">
      <c r="A1335" t="s">
        <v>25</v>
      </c>
      <c r="B1335" t="s">
        <v>64</v>
      </c>
      <c r="C1335">
        <v>2016</v>
      </c>
      <c r="D1335">
        <v>0.10239399999999999</v>
      </c>
    </row>
    <row r="1336" spans="1:4" hidden="1">
      <c r="A1336" t="s">
        <v>22</v>
      </c>
      <c r="B1336" t="s">
        <v>64</v>
      </c>
      <c r="C1336">
        <v>2017</v>
      </c>
      <c r="D1336">
        <v>2.9184000000000002E-2</v>
      </c>
    </row>
    <row r="1337" spans="1:4" hidden="1">
      <c r="A1337" t="s">
        <v>22</v>
      </c>
      <c r="B1337" t="s">
        <v>64</v>
      </c>
      <c r="C1337">
        <v>2018</v>
      </c>
      <c r="D1337">
        <v>3.5929000000000003E-2</v>
      </c>
    </row>
    <row r="1338" spans="1:4" hidden="1">
      <c r="A1338" t="s">
        <v>22</v>
      </c>
      <c r="B1338" t="s">
        <v>64</v>
      </c>
      <c r="C1338">
        <v>2019</v>
      </c>
      <c r="D1338">
        <v>3.0293E-2</v>
      </c>
    </row>
    <row r="1339" spans="1:4" hidden="1">
      <c r="A1339" t="s">
        <v>22</v>
      </c>
      <c r="B1339" t="s">
        <v>64</v>
      </c>
      <c r="C1339">
        <v>2020</v>
      </c>
      <c r="D1339">
        <v>8.5968000000000003E-2</v>
      </c>
    </row>
    <row r="1340" spans="1:4" hidden="1">
      <c r="A1340" t="s">
        <v>22</v>
      </c>
      <c r="B1340" t="s">
        <v>64</v>
      </c>
      <c r="C1340">
        <v>2021</v>
      </c>
      <c r="D1340">
        <v>7.1640999999999996E-2</v>
      </c>
    </row>
    <row r="1341" spans="1:4" hidden="1">
      <c r="A1341" t="s">
        <v>22</v>
      </c>
      <c r="B1341" t="s">
        <v>65</v>
      </c>
      <c r="C1341">
        <v>2007</v>
      </c>
      <c r="D1341">
        <v>0.52392300000000003</v>
      </c>
    </row>
    <row r="1342" spans="1:4" hidden="1">
      <c r="A1342" t="s">
        <v>24</v>
      </c>
      <c r="B1342" t="s">
        <v>65</v>
      </c>
      <c r="C1342">
        <v>2007</v>
      </c>
      <c r="D1342">
        <v>0.52392300000000003</v>
      </c>
    </row>
    <row r="1343" spans="1:4" hidden="1">
      <c r="A1343" t="s">
        <v>25</v>
      </c>
      <c r="B1343" t="s">
        <v>65</v>
      </c>
      <c r="C1343">
        <v>2007</v>
      </c>
      <c r="D1343">
        <v>0</v>
      </c>
    </row>
    <row r="1344" spans="1:4" hidden="1">
      <c r="A1344" t="s">
        <v>22</v>
      </c>
      <c r="B1344" t="s">
        <v>65</v>
      </c>
      <c r="C1344">
        <v>2008</v>
      </c>
      <c r="D1344">
        <v>0.65290899999999996</v>
      </c>
    </row>
    <row r="1345" spans="1:4" hidden="1">
      <c r="A1345" t="s">
        <v>24</v>
      </c>
      <c r="B1345" t="s">
        <v>65</v>
      </c>
      <c r="C1345">
        <v>2008</v>
      </c>
      <c r="D1345">
        <v>0.65290899999999996</v>
      </c>
    </row>
    <row r="1346" spans="1:4" hidden="1">
      <c r="A1346" t="s">
        <v>25</v>
      </c>
      <c r="B1346" t="s">
        <v>65</v>
      </c>
      <c r="C1346">
        <v>2008</v>
      </c>
      <c r="D1346">
        <v>0</v>
      </c>
    </row>
    <row r="1347" spans="1:4" hidden="1">
      <c r="A1347" t="s">
        <v>22</v>
      </c>
      <c r="B1347" t="s">
        <v>65</v>
      </c>
      <c r="C1347">
        <v>2010</v>
      </c>
      <c r="D1347">
        <v>1.840722</v>
      </c>
    </row>
    <row r="1348" spans="1:4" hidden="1">
      <c r="A1348" t="s">
        <v>24</v>
      </c>
      <c r="B1348" t="s">
        <v>65</v>
      </c>
      <c r="C1348">
        <v>2010</v>
      </c>
      <c r="D1348">
        <v>1.840722</v>
      </c>
    </row>
    <row r="1349" spans="1:4" hidden="1">
      <c r="A1349" t="s">
        <v>25</v>
      </c>
      <c r="B1349" t="s">
        <v>65</v>
      </c>
      <c r="C1349">
        <v>2010</v>
      </c>
      <c r="D1349">
        <v>0</v>
      </c>
    </row>
    <row r="1350" spans="1:4" hidden="1">
      <c r="A1350" t="s">
        <v>22</v>
      </c>
      <c r="B1350" t="s">
        <v>65</v>
      </c>
      <c r="C1350">
        <v>2011</v>
      </c>
      <c r="D1350">
        <v>1.1361810000000001</v>
      </c>
    </row>
    <row r="1351" spans="1:4" hidden="1">
      <c r="A1351" t="s">
        <v>24</v>
      </c>
      <c r="B1351" t="s">
        <v>65</v>
      </c>
      <c r="C1351">
        <v>2011</v>
      </c>
      <c r="D1351">
        <v>1.1361810000000001</v>
      </c>
    </row>
    <row r="1352" spans="1:4" hidden="1">
      <c r="A1352" t="s">
        <v>25</v>
      </c>
      <c r="B1352" t="s">
        <v>65</v>
      </c>
      <c r="C1352">
        <v>2011</v>
      </c>
      <c r="D1352">
        <v>0</v>
      </c>
    </row>
    <row r="1353" spans="1:4" hidden="1">
      <c r="A1353" t="s">
        <v>22</v>
      </c>
      <c r="B1353" t="s">
        <v>65</v>
      </c>
      <c r="C1353">
        <v>2012</v>
      </c>
      <c r="D1353">
        <v>2.0625849999999999</v>
      </c>
    </row>
    <row r="1354" spans="1:4" hidden="1">
      <c r="A1354" t="s">
        <v>24</v>
      </c>
      <c r="B1354" t="s">
        <v>65</v>
      </c>
      <c r="C1354">
        <v>2012</v>
      </c>
      <c r="D1354">
        <v>2.0625849999999999</v>
      </c>
    </row>
    <row r="1355" spans="1:4" hidden="1">
      <c r="A1355" t="s">
        <v>25</v>
      </c>
      <c r="B1355" t="s">
        <v>65</v>
      </c>
      <c r="C1355">
        <v>2012</v>
      </c>
      <c r="D1355">
        <v>0</v>
      </c>
    </row>
    <row r="1356" spans="1:4" hidden="1">
      <c r="A1356" t="s">
        <v>22</v>
      </c>
      <c r="B1356" t="s">
        <v>65</v>
      </c>
      <c r="C1356">
        <v>2013</v>
      </c>
      <c r="D1356">
        <v>1.3962300000000001</v>
      </c>
    </row>
    <row r="1357" spans="1:4" hidden="1">
      <c r="A1357" t="s">
        <v>24</v>
      </c>
      <c r="B1357" t="s">
        <v>65</v>
      </c>
      <c r="C1357">
        <v>2013</v>
      </c>
      <c r="D1357">
        <v>1.3902620000000001</v>
      </c>
    </row>
    <row r="1358" spans="1:4" hidden="1">
      <c r="A1358" t="s">
        <v>25</v>
      </c>
      <c r="B1358" t="s">
        <v>65</v>
      </c>
      <c r="C1358">
        <v>2013</v>
      </c>
      <c r="D1358">
        <v>5.9679999999999733E-3</v>
      </c>
    </row>
    <row r="1359" spans="1:4" hidden="1">
      <c r="A1359" t="s">
        <v>22</v>
      </c>
      <c r="B1359" t="s">
        <v>65</v>
      </c>
      <c r="C1359">
        <v>2014</v>
      </c>
      <c r="D1359">
        <v>0.45355899999999999</v>
      </c>
    </row>
    <row r="1360" spans="1:4" hidden="1">
      <c r="A1360" t="s">
        <v>24</v>
      </c>
      <c r="B1360" t="s">
        <v>65</v>
      </c>
      <c r="C1360">
        <v>2014</v>
      </c>
      <c r="D1360">
        <v>0.448405</v>
      </c>
    </row>
    <row r="1361" spans="1:4" hidden="1">
      <c r="A1361" t="s">
        <v>25</v>
      </c>
      <c r="B1361" t="s">
        <v>65</v>
      </c>
      <c r="C1361">
        <v>2014</v>
      </c>
      <c r="D1361">
        <v>5.1539999999999919E-3</v>
      </c>
    </row>
    <row r="1362" spans="1:4" hidden="1">
      <c r="A1362" t="s">
        <v>22</v>
      </c>
      <c r="B1362" t="s">
        <v>65</v>
      </c>
      <c r="C1362">
        <v>2015</v>
      </c>
      <c r="D1362">
        <v>1.242235</v>
      </c>
    </row>
    <row r="1363" spans="1:4" hidden="1">
      <c r="A1363" t="s">
        <v>24</v>
      </c>
      <c r="B1363" t="s">
        <v>65</v>
      </c>
      <c r="C1363">
        <v>2015</v>
      </c>
      <c r="D1363">
        <v>1.242235</v>
      </c>
    </row>
    <row r="1364" spans="1:4" hidden="1">
      <c r="A1364" t="s">
        <v>25</v>
      </c>
      <c r="B1364" t="s">
        <v>65</v>
      </c>
      <c r="C1364">
        <v>2015</v>
      </c>
      <c r="D1364">
        <v>0</v>
      </c>
    </row>
    <row r="1365" spans="1:4" hidden="1">
      <c r="A1365" t="s">
        <v>22</v>
      </c>
      <c r="B1365" t="s">
        <v>65</v>
      </c>
      <c r="C1365">
        <v>2016</v>
      </c>
      <c r="D1365">
        <v>3.7513100000000001</v>
      </c>
    </row>
    <row r="1366" spans="1:4" hidden="1">
      <c r="A1366" t="s">
        <v>24</v>
      </c>
      <c r="B1366" t="s">
        <v>65</v>
      </c>
      <c r="C1366">
        <v>2016</v>
      </c>
      <c r="D1366">
        <v>3.7513100000000001</v>
      </c>
    </row>
    <row r="1367" spans="1:4" hidden="1">
      <c r="A1367" t="s">
        <v>25</v>
      </c>
      <c r="B1367" t="s">
        <v>65</v>
      </c>
      <c r="C1367">
        <v>2016</v>
      </c>
      <c r="D1367">
        <v>0</v>
      </c>
    </row>
    <row r="1368" spans="1:4" hidden="1">
      <c r="A1368" t="s">
        <v>22</v>
      </c>
      <c r="B1368" t="s">
        <v>65</v>
      </c>
      <c r="C1368">
        <v>2017</v>
      </c>
      <c r="D1368">
        <v>3.4225669999999999</v>
      </c>
    </row>
    <row r="1369" spans="1:4" hidden="1">
      <c r="A1369" t="s">
        <v>24</v>
      </c>
      <c r="B1369" t="s">
        <v>65</v>
      </c>
      <c r="C1369">
        <v>2017</v>
      </c>
      <c r="D1369">
        <v>3.420922</v>
      </c>
    </row>
    <row r="1370" spans="1:4" hidden="1">
      <c r="A1370" t="s">
        <v>25</v>
      </c>
      <c r="B1370" t="s">
        <v>65</v>
      </c>
      <c r="C1370">
        <v>2017</v>
      </c>
      <c r="D1370">
        <v>1.6449999999998965E-3</v>
      </c>
    </row>
    <row r="1371" spans="1:4" hidden="1">
      <c r="A1371" t="s">
        <v>22</v>
      </c>
      <c r="B1371" t="s">
        <v>65</v>
      </c>
      <c r="C1371">
        <v>2018</v>
      </c>
      <c r="D1371">
        <v>3.5697649999999999</v>
      </c>
    </row>
    <row r="1372" spans="1:4" hidden="1">
      <c r="A1372" t="s">
        <v>24</v>
      </c>
      <c r="B1372" t="s">
        <v>65</v>
      </c>
      <c r="C1372">
        <v>2018</v>
      </c>
      <c r="D1372">
        <v>3.5697649999999999</v>
      </c>
    </row>
    <row r="1373" spans="1:4" hidden="1">
      <c r="A1373" t="s">
        <v>25</v>
      </c>
      <c r="B1373" t="s">
        <v>65</v>
      </c>
      <c r="C1373">
        <v>2018</v>
      </c>
      <c r="D1373">
        <v>0</v>
      </c>
    </row>
    <row r="1374" spans="1:4" hidden="1">
      <c r="A1374" t="s">
        <v>22</v>
      </c>
      <c r="B1374" t="s">
        <v>65</v>
      </c>
      <c r="C1374">
        <v>2019</v>
      </c>
      <c r="D1374">
        <v>1.0128630000000001</v>
      </c>
    </row>
    <row r="1375" spans="1:4" hidden="1">
      <c r="A1375" t="s">
        <v>24</v>
      </c>
      <c r="B1375" t="s">
        <v>65</v>
      </c>
      <c r="C1375">
        <v>2019</v>
      </c>
      <c r="D1375">
        <v>1.000119</v>
      </c>
    </row>
    <row r="1376" spans="1:4" hidden="1">
      <c r="A1376" t="s">
        <v>25</v>
      </c>
      <c r="B1376" t="s">
        <v>65</v>
      </c>
      <c r="C1376">
        <v>2019</v>
      </c>
      <c r="D1376">
        <v>1.2744000000000089E-2</v>
      </c>
    </row>
    <row r="1377" spans="1:4" hidden="1">
      <c r="A1377" t="s">
        <v>22</v>
      </c>
      <c r="B1377" t="s">
        <v>65</v>
      </c>
      <c r="C1377">
        <v>2020</v>
      </c>
      <c r="D1377">
        <v>1.416855</v>
      </c>
    </row>
    <row r="1378" spans="1:4" hidden="1">
      <c r="A1378" t="s">
        <v>24</v>
      </c>
      <c r="B1378" t="s">
        <v>65</v>
      </c>
      <c r="C1378">
        <v>2020</v>
      </c>
      <c r="D1378">
        <v>1.40493</v>
      </c>
    </row>
    <row r="1379" spans="1:4" hidden="1">
      <c r="A1379" t="s">
        <v>25</v>
      </c>
      <c r="B1379" t="s">
        <v>65</v>
      </c>
      <c r="C1379">
        <v>2020</v>
      </c>
      <c r="D1379">
        <v>1.1924999999999963E-2</v>
      </c>
    </row>
    <row r="1380" spans="1:4" hidden="1">
      <c r="A1380" t="s">
        <v>22</v>
      </c>
      <c r="B1380" t="s">
        <v>65</v>
      </c>
      <c r="C1380">
        <v>2021</v>
      </c>
      <c r="D1380">
        <v>1.084201</v>
      </c>
    </row>
    <row r="1381" spans="1:4" hidden="1">
      <c r="A1381" t="s">
        <v>24</v>
      </c>
      <c r="B1381" t="s">
        <v>65</v>
      </c>
      <c r="C1381">
        <v>2021</v>
      </c>
      <c r="D1381">
        <v>1.0739909999999999</v>
      </c>
    </row>
    <row r="1382" spans="1:4" hidden="1">
      <c r="A1382" t="s">
        <v>25</v>
      </c>
      <c r="B1382" t="s">
        <v>65</v>
      </c>
      <c r="C1382">
        <v>2021</v>
      </c>
      <c r="D1382">
        <v>1.0210000000000052E-2</v>
      </c>
    </row>
    <row r="1383" spans="1:4" hidden="1">
      <c r="A1383" t="s">
        <v>22</v>
      </c>
      <c r="B1383" t="s">
        <v>66</v>
      </c>
      <c r="C1383">
        <v>2014</v>
      </c>
      <c r="D1383">
        <v>5.7450000000000001E-3</v>
      </c>
    </row>
    <row r="1384" spans="1:4" hidden="1">
      <c r="A1384" t="s">
        <v>22</v>
      </c>
      <c r="B1384" t="s">
        <v>66</v>
      </c>
      <c r="C1384">
        <v>2015</v>
      </c>
      <c r="D1384">
        <v>2.4450000000000001E-3</v>
      </c>
    </row>
    <row r="1385" spans="1:4" hidden="1">
      <c r="A1385" t="s">
        <v>22</v>
      </c>
      <c r="B1385" t="s">
        <v>66</v>
      </c>
      <c r="C1385">
        <v>2018</v>
      </c>
      <c r="D1385">
        <v>8.0070000000000002E-3</v>
      </c>
    </row>
    <row r="1386" spans="1:4" hidden="1">
      <c r="A1386" t="s">
        <v>22</v>
      </c>
      <c r="B1386" t="s">
        <v>66</v>
      </c>
      <c r="C1386">
        <v>2019</v>
      </c>
      <c r="D1386">
        <v>6.4460000000000003E-3</v>
      </c>
    </row>
    <row r="1387" spans="1:4" hidden="1">
      <c r="A1387" t="s">
        <v>22</v>
      </c>
      <c r="B1387" t="s">
        <v>66</v>
      </c>
      <c r="C1387">
        <v>2020</v>
      </c>
      <c r="D1387">
        <v>1.9317999999999998E-2</v>
      </c>
    </row>
    <row r="1388" spans="1:4" hidden="1">
      <c r="A1388" t="s">
        <v>22</v>
      </c>
      <c r="B1388" t="s">
        <v>66</v>
      </c>
      <c r="C1388">
        <v>2021</v>
      </c>
      <c r="D1388">
        <v>2.1305000000000001E-2</v>
      </c>
    </row>
    <row r="1389" spans="1:4" hidden="1">
      <c r="A1389" t="s">
        <v>22</v>
      </c>
      <c r="B1389" t="s">
        <v>67</v>
      </c>
      <c r="C1389">
        <v>2007</v>
      </c>
      <c r="D1389">
        <v>4.9119469999999996</v>
      </c>
    </row>
    <row r="1390" spans="1:4" hidden="1">
      <c r="A1390" t="s">
        <v>24</v>
      </c>
      <c r="B1390" t="s">
        <v>67</v>
      </c>
      <c r="C1390">
        <v>2007</v>
      </c>
      <c r="D1390">
        <v>3.0738650000000001</v>
      </c>
    </row>
    <row r="1391" spans="1:4" hidden="1">
      <c r="A1391" t="s">
        <v>25</v>
      </c>
      <c r="B1391" t="s">
        <v>67</v>
      </c>
      <c r="C1391">
        <v>2007</v>
      </c>
      <c r="D1391">
        <v>1.8380819999999995</v>
      </c>
    </row>
    <row r="1392" spans="1:4" hidden="1">
      <c r="A1392" t="s">
        <v>22</v>
      </c>
      <c r="B1392" t="s">
        <v>67</v>
      </c>
      <c r="C1392">
        <v>2008</v>
      </c>
      <c r="D1392">
        <v>1.8347260000000001</v>
      </c>
    </row>
    <row r="1393" spans="1:4" hidden="1">
      <c r="A1393" t="s">
        <v>24</v>
      </c>
      <c r="B1393" t="s">
        <v>67</v>
      </c>
      <c r="C1393">
        <v>2008</v>
      </c>
      <c r="D1393">
        <v>6.9416000000000005E-2</v>
      </c>
    </row>
    <row r="1394" spans="1:4" hidden="1">
      <c r="A1394" t="s">
        <v>25</v>
      </c>
      <c r="B1394" t="s">
        <v>67</v>
      </c>
      <c r="C1394">
        <v>2008</v>
      </c>
      <c r="D1394">
        <v>1.7653100000000002</v>
      </c>
    </row>
    <row r="1395" spans="1:4" hidden="1">
      <c r="A1395" t="s">
        <v>22</v>
      </c>
      <c r="B1395" t="s">
        <v>67</v>
      </c>
      <c r="C1395">
        <v>2009</v>
      </c>
      <c r="D1395">
        <v>0.95256799999999997</v>
      </c>
    </row>
    <row r="1396" spans="1:4" hidden="1">
      <c r="A1396" t="s">
        <v>24</v>
      </c>
      <c r="B1396" t="s">
        <v>67</v>
      </c>
      <c r="C1396">
        <v>2009</v>
      </c>
      <c r="D1396">
        <v>0.226239</v>
      </c>
    </row>
    <row r="1397" spans="1:4" hidden="1">
      <c r="A1397" t="s">
        <v>25</v>
      </c>
      <c r="B1397" t="s">
        <v>67</v>
      </c>
      <c r="C1397">
        <v>2009</v>
      </c>
      <c r="D1397">
        <v>0.726329</v>
      </c>
    </row>
    <row r="1398" spans="1:4" hidden="1">
      <c r="A1398" t="s">
        <v>22</v>
      </c>
      <c r="B1398" t="s">
        <v>67</v>
      </c>
      <c r="C1398">
        <v>2010</v>
      </c>
      <c r="D1398">
        <v>3.6693929999999999</v>
      </c>
    </row>
    <row r="1399" spans="1:4" hidden="1">
      <c r="A1399" t="s">
        <v>24</v>
      </c>
      <c r="B1399" t="s">
        <v>67</v>
      </c>
      <c r="C1399">
        <v>2010</v>
      </c>
      <c r="D1399">
        <v>3.3286210000000001</v>
      </c>
    </row>
    <row r="1400" spans="1:4" hidden="1">
      <c r="A1400" t="s">
        <v>25</v>
      </c>
      <c r="B1400" t="s">
        <v>67</v>
      </c>
      <c r="C1400">
        <v>2010</v>
      </c>
      <c r="D1400">
        <v>0.34077199999999985</v>
      </c>
    </row>
    <row r="1401" spans="1:4" hidden="1">
      <c r="A1401" t="s">
        <v>22</v>
      </c>
      <c r="B1401" t="s">
        <v>67</v>
      </c>
      <c r="C1401">
        <v>2011</v>
      </c>
      <c r="D1401">
        <v>2.375715</v>
      </c>
    </row>
    <row r="1402" spans="1:4" hidden="1">
      <c r="A1402" t="s">
        <v>24</v>
      </c>
      <c r="B1402" t="s">
        <v>67</v>
      </c>
      <c r="C1402">
        <v>2011</v>
      </c>
      <c r="D1402">
        <v>2.375715</v>
      </c>
    </row>
    <row r="1403" spans="1:4" hidden="1">
      <c r="A1403" t="s">
        <v>25</v>
      </c>
      <c r="B1403" t="s">
        <v>67</v>
      </c>
      <c r="C1403">
        <v>2011</v>
      </c>
      <c r="D1403">
        <v>0</v>
      </c>
    </row>
    <row r="1404" spans="1:4" hidden="1">
      <c r="A1404" t="s">
        <v>22</v>
      </c>
      <c r="B1404" t="s">
        <v>67</v>
      </c>
      <c r="C1404">
        <v>2012</v>
      </c>
      <c r="D1404">
        <v>2.3827660000000002</v>
      </c>
    </row>
    <row r="1405" spans="1:4" hidden="1">
      <c r="A1405" t="s">
        <v>24</v>
      </c>
      <c r="B1405" t="s">
        <v>67</v>
      </c>
      <c r="C1405">
        <v>2012</v>
      </c>
      <c r="D1405">
        <v>2.3827660000000002</v>
      </c>
    </row>
    <row r="1406" spans="1:4" hidden="1">
      <c r="A1406" t="s">
        <v>25</v>
      </c>
      <c r="B1406" t="s">
        <v>67</v>
      </c>
      <c r="C1406">
        <v>2012</v>
      </c>
      <c r="D1406">
        <v>0</v>
      </c>
    </row>
    <row r="1407" spans="1:4" hidden="1">
      <c r="A1407" t="s">
        <v>22</v>
      </c>
      <c r="B1407" t="s">
        <v>67</v>
      </c>
      <c r="C1407">
        <v>2013</v>
      </c>
      <c r="D1407">
        <v>2.1036250000000001</v>
      </c>
    </row>
    <row r="1408" spans="1:4" hidden="1">
      <c r="A1408" t="s">
        <v>24</v>
      </c>
      <c r="B1408" t="s">
        <v>67</v>
      </c>
      <c r="C1408">
        <v>2013</v>
      </c>
      <c r="D1408">
        <v>2.1036250000000001</v>
      </c>
    </row>
    <row r="1409" spans="1:4" hidden="1">
      <c r="A1409" t="s">
        <v>25</v>
      </c>
      <c r="B1409" t="s">
        <v>67</v>
      </c>
      <c r="C1409">
        <v>2013</v>
      </c>
      <c r="D1409">
        <v>0</v>
      </c>
    </row>
    <row r="1410" spans="1:4" hidden="1">
      <c r="A1410" t="s">
        <v>22</v>
      </c>
      <c r="B1410" t="s">
        <v>67</v>
      </c>
      <c r="C1410">
        <v>2014</v>
      </c>
      <c r="D1410">
        <v>5.3706680000000002</v>
      </c>
    </row>
    <row r="1411" spans="1:4" hidden="1">
      <c r="A1411" t="s">
        <v>24</v>
      </c>
      <c r="B1411" t="s">
        <v>67</v>
      </c>
      <c r="C1411">
        <v>2014</v>
      </c>
      <c r="D1411">
        <v>5.3706680000000002</v>
      </c>
    </row>
    <row r="1412" spans="1:4" hidden="1">
      <c r="A1412" t="s">
        <v>25</v>
      </c>
      <c r="B1412" t="s">
        <v>67</v>
      </c>
      <c r="C1412">
        <v>2014</v>
      </c>
      <c r="D1412">
        <v>0</v>
      </c>
    </row>
    <row r="1413" spans="1:4" hidden="1">
      <c r="A1413" t="s">
        <v>22</v>
      </c>
      <c r="B1413" t="s">
        <v>67</v>
      </c>
      <c r="C1413">
        <v>2015</v>
      </c>
      <c r="D1413">
        <v>0.70030999999999999</v>
      </c>
    </row>
    <row r="1414" spans="1:4" hidden="1">
      <c r="A1414" t="s">
        <v>24</v>
      </c>
      <c r="B1414" t="s">
        <v>67</v>
      </c>
      <c r="C1414">
        <v>2015</v>
      </c>
      <c r="D1414">
        <v>0.70030999999999999</v>
      </c>
    </row>
    <row r="1415" spans="1:4" hidden="1">
      <c r="A1415" t="s">
        <v>25</v>
      </c>
      <c r="B1415" t="s">
        <v>67</v>
      </c>
      <c r="C1415">
        <v>2015</v>
      </c>
      <c r="D1415">
        <v>0</v>
      </c>
    </row>
    <row r="1416" spans="1:4" hidden="1">
      <c r="A1416" t="s">
        <v>22</v>
      </c>
      <c r="B1416" t="s">
        <v>67</v>
      </c>
      <c r="C1416">
        <v>2016</v>
      </c>
      <c r="D1416">
        <v>2.112711</v>
      </c>
    </row>
    <row r="1417" spans="1:4" hidden="1">
      <c r="A1417" t="s">
        <v>24</v>
      </c>
      <c r="B1417" t="s">
        <v>67</v>
      </c>
      <c r="C1417">
        <v>2016</v>
      </c>
      <c r="D1417">
        <v>2.098579</v>
      </c>
    </row>
    <row r="1418" spans="1:4" hidden="1">
      <c r="A1418" t="s">
        <v>25</v>
      </c>
      <c r="B1418" t="s">
        <v>67</v>
      </c>
      <c r="C1418">
        <v>2016</v>
      </c>
      <c r="D1418">
        <v>1.4132000000000033E-2</v>
      </c>
    </row>
    <row r="1419" spans="1:4" hidden="1">
      <c r="A1419" t="s">
        <v>22</v>
      </c>
      <c r="B1419" t="s">
        <v>67</v>
      </c>
      <c r="C1419">
        <v>2017</v>
      </c>
      <c r="D1419">
        <v>1.175956</v>
      </c>
    </row>
    <row r="1420" spans="1:4" hidden="1">
      <c r="A1420" t="s">
        <v>24</v>
      </c>
      <c r="B1420" t="s">
        <v>67</v>
      </c>
      <c r="C1420">
        <v>2017</v>
      </c>
      <c r="D1420">
        <v>1.1481520000000001</v>
      </c>
    </row>
    <row r="1421" spans="1:4" hidden="1">
      <c r="A1421" t="s">
        <v>25</v>
      </c>
      <c r="B1421" t="s">
        <v>67</v>
      </c>
      <c r="C1421">
        <v>2017</v>
      </c>
      <c r="D1421">
        <v>2.780399999999994E-2</v>
      </c>
    </row>
    <row r="1422" spans="1:4" hidden="1">
      <c r="A1422" t="s">
        <v>22</v>
      </c>
      <c r="B1422" t="s">
        <v>67</v>
      </c>
      <c r="C1422">
        <v>2018</v>
      </c>
      <c r="D1422">
        <v>2.1205590000000001</v>
      </c>
    </row>
    <row r="1423" spans="1:4" hidden="1">
      <c r="A1423" t="s">
        <v>24</v>
      </c>
      <c r="B1423" t="s">
        <v>67</v>
      </c>
      <c r="C1423">
        <v>2018</v>
      </c>
      <c r="D1423">
        <v>2.1090270000000002</v>
      </c>
    </row>
    <row r="1424" spans="1:4" hidden="1">
      <c r="A1424" t="s">
        <v>25</v>
      </c>
      <c r="B1424" t="s">
        <v>67</v>
      </c>
      <c r="C1424">
        <v>2018</v>
      </c>
      <c r="D1424">
        <v>1.1531999999999876E-2</v>
      </c>
    </row>
    <row r="1425" spans="1:4" hidden="1">
      <c r="A1425" t="s">
        <v>22</v>
      </c>
      <c r="B1425" t="s">
        <v>67</v>
      </c>
      <c r="C1425">
        <v>2019</v>
      </c>
      <c r="D1425">
        <v>1.378692</v>
      </c>
    </row>
    <row r="1426" spans="1:4" hidden="1">
      <c r="A1426" t="s">
        <v>24</v>
      </c>
      <c r="B1426" t="s">
        <v>67</v>
      </c>
      <c r="C1426">
        <v>2019</v>
      </c>
      <c r="D1426">
        <v>1.386728</v>
      </c>
    </row>
    <row r="1427" spans="1:4" hidden="1">
      <c r="A1427" t="s">
        <v>25</v>
      </c>
      <c r="B1427" t="s">
        <v>67</v>
      </c>
      <c r="C1427">
        <v>2019</v>
      </c>
      <c r="D1427">
        <v>-8.0359999999999321E-3</v>
      </c>
    </row>
    <row r="1428" spans="1:4" hidden="1">
      <c r="A1428" t="s">
        <v>22</v>
      </c>
      <c r="B1428" t="s">
        <v>67</v>
      </c>
      <c r="C1428">
        <v>2020</v>
      </c>
      <c r="D1428">
        <v>1.07054</v>
      </c>
    </row>
    <row r="1429" spans="1:4" hidden="1">
      <c r="A1429" t="s">
        <v>24</v>
      </c>
      <c r="B1429" t="s">
        <v>67</v>
      </c>
      <c r="C1429">
        <v>2020</v>
      </c>
      <c r="D1429">
        <v>1.0672079999999999</v>
      </c>
    </row>
    <row r="1430" spans="1:4" hidden="1">
      <c r="A1430" t="s">
        <v>25</v>
      </c>
      <c r="B1430" t="s">
        <v>67</v>
      </c>
      <c r="C1430">
        <v>2020</v>
      </c>
      <c r="D1430">
        <v>3.3320000000001126E-3</v>
      </c>
    </row>
    <row r="1431" spans="1:4" hidden="1">
      <c r="A1431" t="s">
        <v>22</v>
      </c>
      <c r="B1431" t="s">
        <v>67</v>
      </c>
      <c r="C1431">
        <v>2021</v>
      </c>
      <c r="D1431">
        <v>1.6061749999999999</v>
      </c>
    </row>
    <row r="1432" spans="1:4" hidden="1">
      <c r="A1432" t="s">
        <v>24</v>
      </c>
      <c r="B1432" t="s">
        <v>67</v>
      </c>
      <c r="C1432">
        <v>2021</v>
      </c>
      <c r="D1432">
        <v>1.5833999999999999</v>
      </c>
    </row>
    <row r="1433" spans="1:4" hidden="1">
      <c r="A1433" t="s">
        <v>25</v>
      </c>
      <c r="B1433" t="s">
        <v>67</v>
      </c>
      <c r="C1433">
        <v>2021</v>
      </c>
      <c r="D1433">
        <v>2.277499999999999E-2</v>
      </c>
    </row>
    <row r="1434" spans="1:4" hidden="1">
      <c r="A1434" t="s">
        <v>22</v>
      </c>
      <c r="B1434" t="s">
        <v>68</v>
      </c>
      <c r="C1434">
        <v>2007</v>
      </c>
      <c r="D1434">
        <v>0.64850699999999994</v>
      </c>
    </row>
    <row r="1435" spans="1:4" hidden="1">
      <c r="A1435" t="s">
        <v>24</v>
      </c>
      <c r="B1435" t="s">
        <v>68</v>
      </c>
      <c r="C1435">
        <v>2007</v>
      </c>
      <c r="D1435">
        <v>0.64850699999999994</v>
      </c>
    </row>
    <row r="1436" spans="1:4" hidden="1">
      <c r="A1436" t="s">
        <v>25</v>
      </c>
      <c r="B1436" t="s">
        <v>68</v>
      </c>
      <c r="C1436">
        <v>2007</v>
      </c>
      <c r="D1436">
        <v>0</v>
      </c>
    </row>
    <row r="1437" spans="1:4" hidden="1">
      <c r="A1437" t="s">
        <v>22</v>
      </c>
      <c r="B1437" t="s">
        <v>68</v>
      </c>
      <c r="C1437">
        <v>2009</v>
      </c>
      <c r="D1437">
        <v>1.912614</v>
      </c>
    </row>
    <row r="1438" spans="1:4" hidden="1">
      <c r="A1438" t="s">
        <v>24</v>
      </c>
      <c r="B1438" t="s">
        <v>68</v>
      </c>
      <c r="C1438">
        <v>2009</v>
      </c>
      <c r="D1438">
        <v>1.912614</v>
      </c>
    </row>
    <row r="1439" spans="1:4" hidden="1">
      <c r="A1439" t="s">
        <v>25</v>
      </c>
      <c r="B1439" t="s">
        <v>68</v>
      </c>
      <c r="C1439">
        <v>2009</v>
      </c>
      <c r="D1439">
        <v>0</v>
      </c>
    </row>
    <row r="1440" spans="1:4" hidden="1">
      <c r="A1440" t="s">
        <v>22</v>
      </c>
      <c r="B1440" t="s">
        <v>68</v>
      </c>
      <c r="C1440">
        <v>2010</v>
      </c>
      <c r="D1440">
        <v>0.99037500000000001</v>
      </c>
    </row>
    <row r="1441" spans="1:4" hidden="1">
      <c r="A1441" t="s">
        <v>24</v>
      </c>
      <c r="B1441" t="s">
        <v>68</v>
      </c>
      <c r="C1441">
        <v>2010</v>
      </c>
      <c r="D1441">
        <v>0.99037500000000001</v>
      </c>
    </row>
    <row r="1442" spans="1:4" hidden="1">
      <c r="A1442" t="s">
        <v>25</v>
      </c>
      <c r="B1442" t="s">
        <v>68</v>
      </c>
      <c r="C1442">
        <v>2010</v>
      </c>
      <c r="D1442">
        <v>0</v>
      </c>
    </row>
    <row r="1443" spans="1:4" hidden="1">
      <c r="A1443" t="s">
        <v>22</v>
      </c>
      <c r="B1443" t="s">
        <v>68</v>
      </c>
      <c r="C1443">
        <v>2011</v>
      </c>
      <c r="D1443">
        <v>1.003401</v>
      </c>
    </row>
    <row r="1444" spans="1:4" hidden="1">
      <c r="A1444" t="s">
        <v>24</v>
      </c>
      <c r="B1444" t="s">
        <v>68</v>
      </c>
      <c r="C1444">
        <v>2011</v>
      </c>
      <c r="D1444">
        <v>1.003401</v>
      </c>
    </row>
    <row r="1445" spans="1:4" hidden="1">
      <c r="A1445" t="s">
        <v>25</v>
      </c>
      <c r="B1445" t="s">
        <v>68</v>
      </c>
      <c r="C1445">
        <v>2011</v>
      </c>
      <c r="D1445">
        <v>0</v>
      </c>
    </row>
    <row r="1446" spans="1:4" hidden="1">
      <c r="A1446" t="s">
        <v>22</v>
      </c>
      <c r="B1446" t="s">
        <v>68</v>
      </c>
      <c r="C1446">
        <v>2012</v>
      </c>
      <c r="D1446">
        <v>2.4653930000000002</v>
      </c>
    </row>
    <row r="1447" spans="1:4" hidden="1">
      <c r="A1447" t="s">
        <v>24</v>
      </c>
      <c r="B1447" t="s">
        <v>68</v>
      </c>
      <c r="C1447">
        <v>2012</v>
      </c>
      <c r="D1447">
        <v>2.4653930000000002</v>
      </c>
    </row>
    <row r="1448" spans="1:4" hidden="1">
      <c r="A1448" t="s">
        <v>25</v>
      </c>
      <c r="B1448" t="s">
        <v>68</v>
      </c>
      <c r="C1448">
        <v>2012</v>
      </c>
      <c r="D1448">
        <v>0</v>
      </c>
    </row>
    <row r="1449" spans="1:4" hidden="1">
      <c r="A1449" t="s">
        <v>22</v>
      </c>
      <c r="B1449" t="s">
        <v>68</v>
      </c>
      <c r="C1449">
        <v>2014</v>
      </c>
      <c r="D1449">
        <v>0.64292000000000005</v>
      </c>
    </row>
    <row r="1450" spans="1:4" hidden="1">
      <c r="A1450" t="s">
        <v>24</v>
      </c>
      <c r="B1450" t="s">
        <v>68</v>
      </c>
      <c r="C1450">
        <v>2014</v>
      </c>
      <c r="D1450">
        <v>0.529053</v>
      </c>
    </row>
    <row r="1451" spans="1:4" hidden="1">
      <c r="A1451" t="s">
        <v>25</v>
      </c>
      <c r="B1451" t="s">
        <v>68</v>
      </c>
      <c r="C1451">
        <v>2014</v>
      </c>
      <c r="D1451">
        <v>0.11386700000000005</v>
      </c>
    </row>
    <row r="1452" spans="1:4" hidden="1">
      <c r="A1452" t="s">
        <v>22</v>
      </c>
      <c r="B1452" t="s">
        <v>68</v>
      </c>
      <c r="C1452">
        <v>2015</v>
      </c>
      <c r="D1452">
        <v>0.21148400000000001</v>
      </c>
    </row>
    <row r="1453" spans="1:4" hidden="1">
      <c r="A1453" t="s">
        <v>22</v>
      </c>
      <c r="B1453" t="s">
        <v>68</v>
      </c>
      <c r="C1453">
        <v>2016</v>
      </c>
      <c r="D1453">
        <v>11.115587</v>
      </c>
    </row>
    <row r="1454" spans="1:4" hidden="1">
      <c r="A1454" t="s">
        <v>24</v>
      </c>
      <c r="B1454" t="s">
        <v>68</v>
      </c>
      <c r="C1454">
        <v>2016</v>
      </c>
      <c r="D1454">
        <v>11.104654999999999</v>
      </c>
    </row>
    <row r="1455" spans="1:4" hidden="1">
      <c r="A1455" t="s">
        <v>25</v>
      </c>
      <c r="B1455" t="s">
        <v>68</v>
      </c>
      <c r="C1455">
        <v>2016</v>
      </c>
      <c r="D1455">
        <v>1.0932000000000386E-2</v>
      </c>
    </row>
    <row r="1456" spans="1:4" hidden="1">
      <c r="A1456" t="s">
        <v>22</v>
      </c>
      <c r="B1456" t="s">
        <v>68</v>
      </c>
      <c r="C1456">
        <v>2017</v>
      </c>
      <c r="D1456">
        <v>4.6926600000000001</v>
      </c>
    </row>
    <row r="1457" spans="1:4" hidden="1">
      <c r="A1457" t="s">
        <v>24</v>
      </c>
      <c r="B1457" t="s">
        <v>68</v>
      </c>
      <c r="C1457">
        <v>2017</v>
      </c>
      <c r="D1457">
        <v>4.6786130000000004</v>
      </c>
    </row>
    <row r="1458" spans="1:4" hidden="1">
      <c r="A1458" t="s">
        <v>25</v>
      </c>
      <c r="B1458" t="s">
        <v>68</v>
      </c>
      <c r="C1458">
        <v>2017</v>
      </c>
      <c r="D1458">
        <v>1.4046999999999699E-2</v>
      </c>
    </row>
    <row r="1459" spans="1:4" hidden="1">
      <c r="A1459" t="s">
        <v>22</v>
      </c>
      <c r="B1459" t="s">
        <v>68</v>
      </c>
      <c r="C1459">
        <v>2018</v>
      </c>
      <c r="D1459">
        <v>6.078328</v>
      </c>
    </row>
    <row r="1460" spans="1:4" hidden="1">
      <c r="A1460" t="s">
        <v>24</v>
      </c>
      <c r="B1460" t="s">
        <v>68</v>
      </c>
      <c r="C1460">
        <v>2018</v>
      </c>
      <c r="D1460">
        <v>6.0062600000000002</v>
      </c>
    </row>
    <row r="1461" spans="1:4" hidden="1">
      <c r="A1461" t="s">
        <v>25</v>
      </c>
      <c r="B1461" t="s">
        <v>68</v>
      </c>
      <c r="C1461">
        <v>2018</v>
      </c>
      <c r="D1461">
        <v>7.2067999999999799E-2</v>
      </c>
    </row>
    <row r="1462" spans="1:4" hidden="1">
      <c r="A1462" t="s">
        <v>22</v>
      </c>
      <c r="B1462" t="s">
        <v>68</v>
      </c>
      <c r="C1462">
        <v>2019</v>
      </c>
      <c r="D1462">
        <v>0.14476600000000001</v>
      </c>
    </row>
    <row r="1463" spans="1:4" hidden="1">
      <c r="A1463" t="s">
        <v>22</v>
      </c>
      <c r="B1463" t="s">
        <v>68</v>
      </c>
      <c r="C1463">
        <v>2020</v>
      </c>
      <c r="D1463">
        <v>2.1002E-2</v>
      </c>
    </row>
    <row r="1464" spans="1:4" hidden="1">
      <c r="A1464" t="s">
        <v>22</v>
      </c>
      <c r="B1464" t="s">
        <v>68</v>
      </c>
      <c r="C1464">
        <v>2021</v>
      </c>
      <c r="D1464">
        <v>3.7580000000000002E-2</v>
      </c>
    </row>
    <row r="1465" spans="1:4" hidden="1">
      <c r="A1465" t="s">
        <v>22</v>
      </c>
      <c r="B1465" t="s">
        <v>69</v>
      </c>
      <c r="C1465">
        <v>2007</v>
      </c>
      <c r="D1465">
        <v>6.1937139999999999</v>
      </c>
    </row>
    <row r="1466" spans="1:4" hidden="1">
      <c r="A1466" t="s">
        <v>24</v>
      </c>
      <c r="B1466" t="s">
        <v>69</v>
      </c>
      <c r="C1466">
        <v>2007</v>
      </c>
      <c r="D1466">
        <v>5.6347860000000001</v>
      </c>
    </row>
    <row r="1467" spans="1:4" hidden="1">
      <c r="A1467" t="s">
        <v>25</v>
      </c>
      <c r="B1467" t="s">
        <v>69</v>
      </c>
      <c r="C1467">
        <v>2007</v>
      </c>
      <c r="D1467">
        <v>0.55892799999999987</v>
      </c>
    </row>
    <row r="1468" spans="1:4" hidden="1">
      <c r="A1468" t="s">
        <v>22</v>
      </c>
      <c r="B1468" t="s">
        <v>69</v>
      </c>
      <c r="C1468">
        <v>2008</v>
      </c>
      <c r="D1468">
        <v>10.580183</v>
      </c>
    </row>
    <row r="1469" spans="1:4" hidden="1">
      <c r="A1469" t="s">
        <v>24</v>
      </c>
      <c r="B1469" t="s">
        <v>69</v>
      </c>
      <c r="C1469">
        <v>2008</v>
      </c>
      <c r="D1469">
        <v>10.449809</v>
      </c>
    </row>
    <row r="1470" spans="1:4" hidden="1">
      <c r="A1470" t="s">
        <v>25</v>
      </c>
      <c r="B1470" t="s">
        <v>69</v>
      </c>
      <c r="C1470">
        <v>2008</v>
      </c>
      <c r="D1470">
        <v>0.13037399999999977</v>
      </c>
    </row>
    <row r="1471" spans="1:4" hidden="1">
      <c r="A1471" t="s">
        <v>22</v>
      </c>
      <c r="B1471" t="s">
        <v>69</v>
      </c>
      <c r="C1471">
        <v>2009</v>
      </c>
      <c r="D1471">
        <v>5.8809019999999999</v>
      </c>
    </row>
    <row r="1472" spans="1:4" hidden="1">
      <c r="A1472" t="s">
        <v>26</v>
      </c>
      <c r="B1472" t="s">
        <v>69</v>
      </c>
      <c r="C1472">
        <v>2009</v>
      </c>
      <c r="D1472">
        <v>1.054624</v>
      </c>
    </row>
    <row r="1473" spans="1:4" hidden="1">
      <c r="A1473" t="s">
        <v>24</v>
      </c>
      <c r="B1473" t="s">
        <v>69</v>
      </c>
      <c r="C1473">
        <v>2009</v>
      </c>
      <c r="D1473">
        <v>4.703989</v>
      </c>
    </row>
    <row r="1474" spans="1:4" hidden="1">
      <c r="A1474" t="s">
        <v>25</v>
      </c>
      <c r="B1474" t="s">
        <v>69</v>
      </c>
      <c r="C1474">
        <v>2009</v>
      </c>
      <c r="D1474">
        <v>0.12228899999999943</v>
      </c>
    </row>
    <row r="1475" spans="1:4" hidden="1">
      <c r="A1475" t="s">
        <v>22</v>
      </c>
      <c r="B1475" t="s">
        <v>69</v>
      </c>
      <c r="C1475">
        <v>2010</v>
      </c>
      <c r="D1475">
        <v>19.78021</v>
      </c>
    </row>
    <row r="1476" spans="1:4" hidden="1">
      <c r="A1476" t="s">
        <v>26</v>
      </c>
      <c r="B1476" t="s">
        <v>69</v>
      </c>
      <c r="C1476">
        <v>2010</v>
      </c>
      <c r="D1476">
        <v>6.1682350000000001</v>
      </c>
    </row>
    <row r="1477" spans="1:4" hidden="1">
      <c r="A1477" t="s">
        <v>24</v>
      </c>
      <c r="B1477" t="s">
        <v>69</v>
      </c>
      <c r="C1477">
        <v>2010</v>
      </c>
      <c r="D1477">
        <v>13.611974999999999</v>
      </c>
    </row>
    <row r="1478" spans="1:4" hidden="1">
      <c r="A1478" t="s">
        <v>25</v>
      </c>
      <c r="B1478" t="s">
        <v>69</v>
      </c>
      <c r="C1478">
        <v>2010</v>
      </c>
      <c r="D1478">
        <v>0</v>
      </c>
    </row>
    <row r="1479" spans="1:4" hidden="1">
      <c r="A1479" t="s">
        <v>22</v>
      </c>
      <c r="B1479" t="s">
        <v>69</v>
      </c>
      <c r="C1479">
        <v>2011</v>
      </c>
      <c r="D1479">
        <v>16.330220000000001</v>
      </c>
    </row>
    <row r="1480" spans="1:4" hidden="1">
      <c r="A1480" t="s">
        <v>26</v>
      </c>
      <c r="B1480" t="s">
        <v>69</v>
      </c>
      <c r="C1480">
        <v>2011</v>
      </c>
      <c r="D1480">
        <v>5.612921</v>
      </c>
    </row>
    <row r="1481" spans="1:4" hidden="1">
      <c r="A1481" t="s">
        <v>24</v>
      </c>
      <c r="B1481" t="s">
        <v>69</v>
      </c>
      <c r="C1481">
        <v>2011</v>
      </c>
      <c r="D1481">
        <v>10.124667000000001</v>
      </c>
    </row>
    <row r="1482" spans="1:4" hidden="1">
      <c r="A1482" t="s">
        <v>25</v>
      </c>
      <c r="B1482" t="s">
        <v>69</v>
      </c>
      <c r="C1482">
        <v>2011</v>
      </c>
      <c r="D1482">
        <v>0.59263200000000005</v>
      </c>
    </row>
    <row r="1483" spans="1:4" hidden="1">
      <c r="A1483" t="s">
        <v>22</v>
      </c>
      <c r="B1483" t="s">
        <v>69</v>
      </c>
      <c r="C1483">
        <v>2012</v>
      </c>
      <c r="D1483">
        <v>32.682001999999997</v>
      </c>
    </row>
    <row r="1484" spans="1:4" hidden="1">
      <c r="A1484" t="s">
        <v>26</v>
      </c>
      <c r="B1484" t="s">
        <v>69</v>
      </c>
      <c r="C1484">
        <v>2012</v>
      </c>
      <c r="D1484">
        <v>8.6102670000000003</v>
      </c>
    </row>
    <row r="1485" spans="1:4" hidden="1">
      <c r="A1485" t="s">
        <v>24</v>
      </c>
      <c r="B1485" t="s">
        <v>69</v>
      </c>
      <c r="C1485">
        <v>2012</v>
      </c>
      <c r="D1485">
        <v>22.660546</v>
      </c>
    </row>
    <row r="1486" spans="1:4" hidden="1">
      <c r="A1486" t="s">
        <v>25</v>
      </c>
      <c r="B1486" t="s">
        <v>69</v>
      </c>
      <c r="C1486">
        <v>2012</v>
      </c>
      <c r="D1486">
        <v>1.4111889999999967</v>
      </c>
    </row>
    <row r="1487" spans="1:4" hidden="1">
      <c r="A1487" t="s">
        <v>22</v>
      </c>
      <c r="B1487" t="s">
        <v>69</v>
      </c>
      <c r="C1487">
        <v>2013</v>
      </c>
      <c r="D1487">
        <v>42.478293999999998</v>
      </c>
    </row>
    <row r="1488" spans="1:4" hidden="1">
      <c r="A1488" t="s">
        <v>26</v>
      </c>
      <c r="B1488" t="s">
        <v>69</v>
      </c>
      <c r="C1488">
        <v>2013</v>
      </c>
      <c r="D1488">
        <v>15.123620000000001</v>
      </c>
    </row>
    <row r="1489" spans="1:4" hidden="1">
      <c r="A1489" t="s">
        <v>24</v>
      </c>
      <c r="B1489" t="s">
        <v>69</v>
      </c>
      <c r="C1489">
        <v>2013</v>
      </c>
      <c r="D1489">
        <v>26.388186000000001</v>
      </c>
    </row>
    <row r="1490" spans="1:4" hidden="1">
      <c r="A1490" t="s">
        <v>25</v>
      </c>
      <c r="B1490" t="s">
        <v>69</v>
      </c>
      <c r="C1490">
        <v>2013</v>
      </c>
      <c r="D1490">
        <v>0.96648799999999824</v>
      </c>
    </row>
    <row r="1491" spans="1:4" hidden="1">
      <c r="A1491" t="s">
        <v>22</v>
      </c>
      <c r="B1491" t="s">
        <v>69</v>
      </c>
      <c r="C1491">
        <v>2014</v>
      </c>
      <c r="D1491">
        <v>22.076820000000001</v>
      </c>
    </row>
    <row r="1492" spans="1:4" hidden="1">
      <c r="A1492" t="s">
        <v>26</v>
      </c>
      <c r="B1492" t="s">
        <v>69</v>
      </c>
      <c r="C1492">
        <v>2014</v>
      </c>
      <c r="D1492">
        <v>13.561271</v>
      </c>
    </row>
    <row r="1493" spans="1:4" hidden="1">
      <c r="A1493" t="s">
        <v>24</v>
      </c>
      <c r="B1493" t="s">
        <v>69</v>
      </c>
      <c r="C1493">
        <v>2014</v>
      </c>
      <c r="D1493">
        <v>8.3168039999999994</v>
      </c>
    </row>
    <row r="1494" spans="1:4" hidden="1">
      <c r="A1494" t="s">
        <v>25</v>
      </c>
      <c r="B1494" t="s">
        <v>69</v>
      </c>
      <c r="C1494">
        <v>2014</v>
      </c>
      <c r="D1494">
        <v>0.19874500000000239</v>
      </c>
    </row>
    <row r="1495" spans="1:4" hidden="1">
      <c r="A1495" t="s">
        <v>22</v>
      </c>
      <c r="B1495" t="s">
        <v>69</v>
      </c>
      <c r="C1495">
        <v>2015</v>
      </c>
      <c r="D1495">
        <v>33.173470000000002</v>
      </c>
    </row>
    <row r="1496" spans="1:4" hidden="1">
      <c r="A1496" t="s">
        <v>26</v>
      </c>
      <c r="B1496" t="s">
        <v>69</v>
      </c>
      <c r="C1496">
        <v>2015</v>
      </c>
      <c r="D1496">
        <v>14.246736</v>
      </c>
    </row>
    <row r="1497" spans="1:4" hidden="1">
      <c r="A1497" t="s">
        <v>24</v>
      </c>
      <c r="B1497" t="s">
        <v>69</v>
      </c>
      <c r="C1497">
        <v>2015</v>
      </c>
      <c r="D1497">
        <v>18.750861</v>
      </c>
    </row>
    <row r="1498" spans="1:4" hidden="1">
      <c r="A1498" t="s">
        <v>25</v>
      </c>
      <c r="B1498" t="s">
        <v>69</v>
      </c>
      <c r="C1498">
        <v>2015</v>
      </c>
      <c r="D1498">
        <v>0.17587300000000283</v>
      </c>
    </row>
    <row r="1499" spans="1:4" hidden="1">
      <c r="A1499" t="s">
        <v>22</v>
      </c>
      <c r="B1499" t="s">
        <v>69</v>
      </c>
      <c r="C1499">
        <v>2016</v>
      </c>
      <c r="D1499">
        <v>35.468502999999998</v>
      </c>
    </row>
    <row r="1500" spans="1:4" hidden="1">
      <c r="A1500" t="s">
        <v>26</v>
      </c>
      <c r="B1500" t="s">
        <v>69</v>
      </c>
      <c r="C1500">
        <v>2016</v>
      </c>
      <c r="D1500">
        <v>10.023023999999999</v>
      </c>
    </row>
    <row r="1501" spans="1:4" hidden="1">
      <c r="A1501" t="s">
        <v>24</v>
      </c>
      <c r="B1501" t="s">
        <v>69</v>
      </c>
      <c r="C1501">
        <v>2016</v>
      </c>
      <c r="D1501">
        <v>25.254462</v>
      </c>
    </row>
    <row r="1502" spans="1:4" hidden="1">
      <c r="A1502" t="s">
        <v>25</v>
      </c>
      <c r="B1502" t="s">
        <v>69</v>
      </c>
      <c r="C1502">
        <v>2016</v>
      </c>
      <c r="D1502">
        <v>0.19101700000000221</v>
      </c>
    </row>
    <row r="1503" spans="1:4" hidden="1">
      <c r="A1503" t="s">
        <v>22</v>
      </c>
      <c r="B1503" t="s">
        <v>69</v>
      </c>
      <c r="C1503">
        <v>2017</v>
      </c>
      <c r="D1503">
        <v>41.224735000000003</v>
      </c>
    </row>
    <row r="1504" spans="1:4" hidden="1">
      <c r="A1504" t="s">
        <v>26</v>
      </c>
      <c r="B1504" t="s">
        <v>69</v>
      </c>
      <c r="C1504">
        <v>2017</v>
      </c>
      <c r="D1504">
        <v>17.292929999999998</v>
      </c>
    </row>
    <row r="1505" spans="1:4" hidden="1">
      <c r="A1505" t="s">
        <v>24</v>
      </c>
      <c r="B1505" t="s">
        <v>69</v>
      </c>
      <c r="C1505">
        <v>2017</v>
      </c>
      <c r="D1505">
        <v>23.790493000000001</v>
      </c>
    </row>
    <row r="1506" spans="1:4" hidden="1">
      <c r="A1506" t="s">
        <v>25</v>
      </c>
      <c r="B1506" t="s">
        <v>69</v>
      </c>
      <c r="C1506">
        <v>2017</v>
      </c>
      <c r="D1506">
        <v>0.14131200000000632</v>
      </c>
    </row>
    <row r="1507" spans="1:4" hidden="1">
      <c r="A1507" t="s">
        <v>22</v>
      </c>
      <c r="B1507" t="s">
        <v>69</v>
      </c>
      <c r="C1507">
        <v>2018</v>
      </c>
      <c r="D1507">
        <v>32.601464999999997</v>
      </c>
    </row>
    <row r="1508" spans="1:4" hidden="1">
      <c r="A1508" t="s">
        <v>26</v>
      </c>
      <c r="B1508" t="s">
        <v>69</v>
      </c>
      <c r="C1508">
        <v>2018</v>
      </c>
      <c r="D1508">
        <v>19.048079999999999</v>
      </c>
    </row>
    <row r="1509" spans="1:4" hidden="1">
      <c r="A1509" t="s">
        <v>24</v>
      </c>
      <c r="B1509" t="s">
        <v>69</v>
      </c>
      <c r="C1509">
        <v>2018</v>
      </c>
      <c r="D1509">
        <v>13.465355000000001</v>
      </c>
    </row>
    <row r="1510" spans="1:4" hidden="1">
      <c r="A1510" t="s">
        <v>25</v>
      </c>
      <c r="B1510" t="s">
        <v>69</v>
      </c>
      <c r="C1510">
        <v>2018</v>
      </c>
      <c r="D1510">
        <v>8.8029999999996278E-2</v>
      </c>
    </row>
    <row r="1511" spans="1:4" hidden="1">
      <c r="A1511" t="s">
        <v>22</v>
      </c>
      <c r="B1511" t="s">
        <v>69</v>
      </c>
      <c r="C1511">
        <v>2019</v>
      </c>
      <c r="D1511">
        <v>28.006506000000002</v>
      </c>
    </row>
    <row r="1512" spans="1:4" hidden="1">
      <c r="A1512" t="s">
        <v>26</v>
      </c>
      <c r="B1512" t="s">
        <v>69</v>
      </c>
      <c r="C1512">
        <v>2019</v>
      </c>
      <c r="D1512">
        <v>5.2060069999999996</v>
      </c>
    </row>
    <row r="1513" spans="1:4" hidden="1">
      <c r="A1513" t="s">
        <v>24</v>
      </c>
      <c r="B1513" t="s">
        <v>69</v>
      </c>
      <c r="C1513">
        <v>2019</v>
      </c>
      <c r="D1513">
        <v>22.770813</v>
      </c>
    </row>
    <row r="1514" spans="1:4" hidden="1">
      <c r="A1514" t="s">
        <v>25</v>
      </c>
      <c r="B1514" t="s">
        <v>69</v>
      </c>
      <c r="C1514">
        <v>2019</v>
      </c>
      <c r="D1514">
        <v>2.9686000000001656E-2</v>
      </c>
    </row>
    <row r="1515" spans="1:4" hidden="1">
      <c r="A1515" t="s">
        <v>22</v>
      </c>
      <c r="B1515" t="s">
        <v>69</v>
      </c>
      <c r="C1515">
        <v>2020</v>
      </c>
      <c r="D1515">
        <v>27.42248</v>
      </c>
    </row>
    <row r="1516" spans="1:4" hidden="1">
      <c r="A1516" t="s">
        <v>26</v>
      </c>
      <c r="B1516" t="s">
        <v>69</v>
      </c>
      <c r="C1516">
        <v>2020</v>
      </c>
      <c r="D1516">
        <v>11.258086</v>
      </c>
    </row>
    <row r="1517" spans="1:4" hidden="1">
      <c r="A1517" t="s">
        <v>24</v>
      </c>
      <c r="B1517" t="s">
        <v>69</v>
      </c>
      <c r="C1517">
        <v>2020</v>
      </c>
      <c r="D1517">
        <v>16.108630000000002</v>
      </c>
    </row>
    <row r="1518" spans="1:4" hidden="1">
      <c r="A1518" t="s">
        <v>25</v>
      </c>
      <c r="B1518" t="s">
        <v>69</v>
      </c>
      <c r="C1518">
        <v>2020</v>
      </c>
      <c r="D1518">
        <v>5.5763999999996372E-2</v>
      </c>
    </row>
    <row r="1519" spans="1:4" hidden="1">
      <c r="A1519" t="s">
        <v>22</v>
      </c>
      <c r="B1519" t="s">
        <v>69</v>
      </c>
      <c r="C1519">
        <v>2021</v>
      </c>
      <c r="D1519">
        <v>28.319011</v>
      </c>
    </row>
    <row r="1520" spans="1:4" hidden="1">
      <c r="A1520" t="s">
        <v>26</v>
      </c>
      <c r="B1520" t="s">
        <v>69</v>
      </c>
      <c r="C1520">
        <v>2021</v>
      </c>
      <c r="D1520">
        <v>12.62663</v>
      </c>
    </row>
    <row r="1521" spans="1:4" hidden="1">
      <c r="A1521" t="s">
        <v>24</v>
      </c>
      <c r="B1521" t="s">
        <v>69</v>
      </c>
      <c r="C1521">
        <v>2021</v>
      </c>
      <c r="D1521">
        <v>15.163437999999999</v>
      </c>
    </row>
    <row r="1522" spans="1:4" hidden="1">
      <c r="A1522" t="s">
        <v>25</v>
      </c>
      <c r="B1522" t="s">
        <v>69</v>
      </c>
      <c r="C1522">
        <v>2021</v>
      </c>
      <c r="D1522">
        <v>0.52894300000000172</v>
      </c>
    </row>
    <row r="1523" spans="1:4" hidden="1">
      <c r="A1523" t="s">
        <v>22</v>
      </c>
      <c r="B1523" t="s">
        <v>70</v>
      </c>
      <c r="C1523">
        <v>2010</v>
      </c>
      <c r="D1523">
        <v>3.1186720000000001</v>
      </c>
    </row>
    <row r="1524" spans="1:4" hidden="1">
      <c r="A1524" t="s">
        <v>24</v>
      </c>
      <c r="B1524" t="s">
        <v>70</v>
      </c>
      <c r="C1524">
        <v>2010</v>
      </c>
      <c r="D1524">
        <v>3.1186720000000001</v>
      </c>
    </row>
    <row r="1525" spans="1:4" hidden="1">
      <c r="A1525" t="s">
        <v>25</v>
      </c>
      <c r="B1525" t="s">
        <v>70</v>
      </c>
      <c r="C1525">
        <v>2010</v>
      </c>
      <c r="D1525">
        <v>0</v>
      </c>
    </row>
    <row r="1526" spans="1:4" hidden="1">
      <c r="A1526" t="s">
        <v>22</v>
      </c>
      <c r="B1526" t="s">
        <v>70</v>
      </c>
      <c r="C1526">
        <v>2011</v>
      </c>
      <c r="D1526">
        <v>1.597332</v>
      </c>
    </row>
    <row r="1527" spans="1:4" hidden="1">
      <c r="A1527" t="s">
        <v>24</v>
      </c>
      <c r="B1527" t="s">
        <v>70</v>
      </c>
      <c r="C1527">
        <v>2011</v>
      </c>
      <c r="D1527">
        <v>1.597332</v>
      </c>
    </row>
    <row r="1528" spans="1:4" hidden="1">
      <c r="A1528" t="s">
        <v>25</v>
      </c>
      <c r="B1528" t="s">
        <v>70</v>
      </c>
      <c r="C1528">
        <v>2011</v>
      </c>
      <c r="D1528">
        <v>0</v>
      </c>
    </row>
    <row r="1529" spans="1:4" hidden="1">
      <c r="A1529" t="s">
        <v>22</v>
      </c>
      <c r="B1529" t="s">
        <v>70</v>
      </c>
      <c r="C1529">
        <v>2012</v>
      </c>
      <c r="D1529">
        <v>1.200162</v>
      </c>
    </row>
    <row r="1530" spans="1:4" hidden="1">
      <c r="A1530" t="s">
        <v>24</v>
      </c>
      <c r="B1530" t="s">
        <v>70</v>
      </c>
      <c r="C1530">
        <v>2012</v>
      </c>
      <c r="D1530">
        <v>1.200162</v>
      </c>
    </row>
    <row r="1531" spans="1:4" hidden="1">
      <c r="A1531" t="s">
        <v>25</v>
      </c>
      <c r="B1531" t="s">
        <v>70</v>
      </c>
      <c r="C1531">
        <v>2012</v>
      </c>
      <c r="D1531">
        <v>0</v>
      </c>
    </row>
    <row r="1532" spans="1:4" hidden="1">
      <c r="A1532" t="s">
        <v>22</v>
      </c>
      <c r="B1532" t="s">
        <v>70</v>
      </c>
      <c r="C1532">
        <v>2013</v>
      </c>
      <c r="D1532">
        <v>2.055132</v>
      </c>
    </row>
    <row r="1533" spans="1:4" hidden="1">
      <c r="A1533" t="s">
        <v>24</v>
      </c>
      <c r="B1533" t="s">
        <v>70</v>
      </c>
      <c r="C1533">
        <v>2013</v>
      </c>
      <c r="D1533">
        <v>1.954169</v>
      </c>
    </row>
    <row r="1534" spans="1:4" hidden="1">
      <c r="A1534" t="s">
        <v>25</v>
      </c>
      <c r="B1534" t="s">
        <v>70</v>
      </c>
      <c r="C1534">
        <v>2013</v>
      </c>
      <c r="D1534">
        <v>0.10096299999999991</v>
      </c>
    </row>
    <row r="1535" spans="1:4" hidden="1">
      <c r="A1535" t="s">
        <v>22</v>
      </c>
      <c r="B1535" t="s">
        <v>70</v>
      </c>
      <c r="C1535">
        <v>2014</v>
      </c>
      <c r="D1535">
        <v>1.038117</v>
      </c>
    </row>
    <row r="1536" spans="1:4" hidden="1">
      <c r="A1536" t="s">
        <v>24</v>
      </c>
      <c r="B1536" t="s">
        <v>70</v>
      </c>
      <c r="C1536">
        <v>2014</v>
      </c>
      <c r="D1536">
        <v>1.021585</v>
      </c>
    </row>
    <row r="1537" spans="1:4" hidden="1">
      <c r="A1537" t="s">
        <v>25</v>
      </c>
      <c r="B1537" t="s">
        <v>70</v>
      </c>
      <c r="C1537">
        <v>2014</v>
      </c>
      <c r="D1537">
        <v>1.6531999999999991E-2</v>
      </c>
    </row>
    <row r="1538" spans="1:4" hidden="1">
      <c r="A1538" t="s">
        <v>22</v>
      </c>
      <c r="B1538" t="s">
        <v>70</v>
      </c>
      <c r="C1538">
        <v>2015</v>
      </c>
      <c r="D1538">
        <v>2.974186</v>
      </c>
    </row>
    <row r="1539" spans="1:4" hidden="1">
      <c r="A1539" t="s">
        <v>24</v>
      </c>
      <c r="B1539" t="s">
        <v>70</v>
      </c>
      <c r="C1539">
        <v>2015</v>
      </c>
      <c r="D1539">
        <v>2.6014870000000001</v>
      </c>
    </row>
    <row r="1540" spans="1:4" hidden="1">
      <c r="A1540" t="s">
        <v>25</v>
      </c>
      <c r="B1540" t="s">
        <v>70</v>
      </c>
      <c r="C1540">
        <v>2015</v>
      </c>
      <c r="D1540">
        <v>0.37269899999999989</v>
      </c>
    </row>
    <row r="1541" spans="1:4" hidden="1">
      <c r="A1541" t="s">
        <v>22</v>
      </c>
      <c r="B1541" t="s">
        <v>70</v>
      </c>
      <c r="C1541">
        <v>2016</v>
      </c>
      <c r="D1541">
        <v>1.223911</v>
      </c>
    </row>
    <row r="1542" spans="1:4" hidden="1">
      <c r="A1542" t="s">
        <v>24</v>
      </c>
      <c r="B1542" t="s">
        <v>70</v>
      </c>
      <c r="C1542">
        <v>2016</v>
      </c>
      <c r="D1542">
        <v>0.94596999999999998</v>
      </c>
    </row>
    <row r="1543" spans="1:4" hidden="1">
      <c r="A1543" t="s">
        <v>25</v>
      </c>
      <c r="B1543" t="s">
        <v>70</v>
      </c>
      <c r="C1543">
        <v>2016</v>
      </c>
      <c r="D1543">
        <v>0.27794099999999999</v>
      </c>
    </row>
    <row r="1544" spans="1:4" hidden="1">
      <c r="A1544" t="s">
        <v>22</v>
      </c>
      <c r="B1544" t="s">
        <v>70</v>
      </c>
      <c r="C1544">
        <v>2017</v>
      </c>
      <c r="D1544">
        <v>0.60006700000000002</v>
      </c>
    </row>
    <row r="1545" spans="1:4" hidden="1">
      <c r="A1545" t="s">
        <v>24</v>
      </c>
      <c r="B1545" t="s">
        <v>70</v>
      </c>
      <c r="C1545">
        <v>2017</v>
      </c>
      <c r="D1545">
        <v>0.52756000000000003</v>
      </c>
    </row>
    <row r="1546" spans="1:4" hidden="1">
      <c r="A1546" t="s">
        <v>25</v>
      </c>
      <c r="B1546" t="s">
        <v>70</v>
      </c>
      <c r="C1546">
        <v>2017</v>
      </c>
      <c r="D1546">
        <v>7.2506999999999988E-2</v>
      </c>
    </row>
    <row r="1547" spans="1:4" hidden="1">
      <c r="A1547" t="s">
        <v>22</v>
      </c>
      <c r="B1547" t="s">
        <v>70</v>
      </c>
      <c r="C1547">
        <v>2018</v>
      </c>
      <c r="D1547">
        <v>0.349856</v>
      </c>
    </row>
    <row r="1548" spans="1:4" hidden="1">
      <c r="A1548" t="s">
        <v>24</v>
      </c>
      <c r="B1548" t="s">
        <v>70</v>
      </c>
      <c r="C1548">
        <v>2018</v>
      </c>
      <c r="D1548">
        <v>0.29766399999999998</v>
      </c>
    </row>
    <row r="1549" spans="1:4" hidden="1">
      <c r="A1549" t="s">
        <v>25</v>
      </c>
      <c r="B1549" t="s">
        <v>70</v>
      </c>
      <c r="C1549">
        <v>2018</v>
      </c>
      <c r="D1549">
        <v>5.2192000000000016E-2</v>
      </c>
    </row>
    <row r="1550" spans="1:4" hidden="1">
      <c r="A1550" t="s">
        <v>22</v>
      </c>
      <c r="B1550" t="s">
        <v>70</v>
      </c>
      <c r="C1550">
        <v>2019</v>
      </c>
      <c r="D1550">
        <v>3.3932999999999998E-2</v>
      </c>
    </row>
    <row r="1551" spans="1:4" hidden="1">
      <c r="A1551" t="s">
        <v>22</v>
      </c>
      <c r="B1551" t="s">
        <v>70</v>
      </c>
      <c r="C1551">
        <v>2020</v>
      </c>
      <c r="D1551">
        <v>3.1544999999999997E-2</v>
      </c>
    </row>
    <row r="1552" spans="1:4" hidden="1">
      <c r="A1552" t="s">
        <v>22</v>
      </c>
      <c r="B1552" t="s">
        <v>70</v>
      </c>
      <c r="C1552">
        <v>2021</v>
      </c>
      <c r="D1552">
        <v>1.9179999999999999E-2</v>
      </c>
    </row>
    <row r="1553" spans="1:4" hidden="1">
      <c r="A1553" t="s">
        <v>22</v>
      </c>
      <c r="B1553" t="s">
        <v>71</v>
      </c>
      <c r="C1553">
        <v>2015</v>
      </c>
      <c r="D1553">
        <v>0.31771100000000002</v>
      </c>
    </row>
    <row r="1554" spans="1:4" hidden="1">
      <c r="A1554" t="s">
        <v>22</v>
      </c>
      <c r="B1554" t="s">
        <v>71</v>
      </c>
      <c r="C1554">
        <v>2016</v>
      </c>
      <c r="D1554">
        <v>1.329064</v>
      </c>
    </row>
    <row r="1555" spans="1:4" hidden="1">
      <c r="A1555" t="s">
        <v>24</v>
      </c>
      <c r="B1555" t="s">
        <v>71</v>
      </c>
      <c r="C1555">
        <v>2016</v>
      </c>
      <c r="D1555">
        <v>1.32223</v>
      </c>
    </row>
    <row r="1556" spans="1:4" hidden="1">
      <c r="A1556" t="s">
        <v>25</v>
      </c>
      <c r="B1556" t="s">
        <v>71</v>
      </c>
      <c r="C1556">
        <v>2016</v>
      </c>
      <c r="D1556">
        <v>6.8340000000000067E-3</v>
      </c>
    </row>
    <row r="1557" spans="1:4" hidden="1">
      <c r="A1557" t="s">
        <v>22</v>
      </c>
      <c r="B1557" t="s">
        <v>71</v>
      </c>
      <c r="C1557">
        <v>2017</v>
      </c>
      <c r="D1557">
        <v>0.27493400000000001</v>
      </c>
    </row>
    <row r="1558" spans="1:4" hidden="1">
      <c r="A1558" t="s">
        <v>24</v>
      </c>
      <c r="B1558" t="s">
        <v>71</v>
      </c>
      <c r="C1558">
        <v>2017</v>
      </c>
      <c r="D1558">
        <v>0.27493400000000001</v>
      </c>
    </row>
    <row r="1559" spans="1:4" hidden="1">
      <c r="A1559" t="s">
        <v>25</v>
      </c>
      <c r="B1559" t="s">
        <v>71</v>
      </c>
      <c r="C1559">
        <v>2017</v>
      </c>
      <c r="D1559">
        <v>0</v>
      </c>
    </row>
    <row r="1560" spans="1:4" hidden="1">
      <c r="A1560" t="s">
        <v>22</v>
      </c>
      <c r="B1560" t="s">
        <v>71</v>
      </c>
      <c r="C1560">
        <v>2018</v>
      </c>
      <c r="D1560">
        <v>1.7109939999999999</v>
      </c>
    </row>
    <row r="1561" spans="1:4" hidden="1">
      <c r="A1561" t="s">
        <v>24</v>
      </c>
      <c r="B1561" t="s">
        <v>71</v>
      </c>
      <c r="C1561">
        <v>2018</v>
      </c>
      <c r="D1561">
        <v>1.63913</v>
      </c>
    </row>
    <row r="1562" spans="1:4" hidden="1">
      <c r="A1562" t="s">
        <v>25</v>
      </c>
      <c r="B1562" t="s">
        <v>71</v>
      </c>
      <c r="C1562">
        <v>2018</v>
      </c>
      <c r="D1562">
        <v>7.1863999999999928E-2</v>
      </c>
    </row>
    <row r="1563" spans="1:4" hidden="1">
      <c r="A1563" t="s">
        <v>22</v>
      </c>
      <c r="B1563" t="s">
        <v>71</v>
      </c>
      <c r="C1563">
        <v>2019</v>
      </c>
      <c r="D1563">
        <v>0.50022900000000003</v>
      </c>
    </row>
    <row r="1564" spans="1:4" hidden="1">
      <c r="A1564" t="s">
        <v>24</v>
      </c>
      <c r="B1564" t="s">
        <v>71</v>
      </c>
      <c r="C1564">
        <v>2019</v>
      </c>
      <c r="D1564">
        <v>0.56125100000000006</v>
      </c>
    </row>
    <row r="1565" spans="1:4" hidden="1">
      <c r="A1565" t="s">
        <v>25</v>
      </c>
      <c r="B1565" t="s">
        <v>71</v>
      </c>
      <c r="C1565">
        <v>2019</v>
      </c>
      <c r="D1565">
        <v>-6.1022000000000021E-2</v>
      </c>
    </row>
    <row r="1566" spans="1:4" hidden="1">
      <c r="A1566" t="s">
        <v>22</v>
      </c>
      <c r="B1566" t="s">
        <v>71</v>
      </c>
      <c r="C1566">
        <v>2020</v>
      </c>
      <c r="D1566">
        <v>0.87333899999999998</v>
      </c>
    </row>
    <row r="1567" spans="1:4" hidden="1">
      <c r="A1567" t="s">
        <v>24</v>
      </c>
      <c r="B1567" t="s">
        <v>71</v>
      </c>
      <c r="C1567">
        <v>2020</v>
      </c>
      <c r="D1567">
        <v>0.81465100000000001</v>
      </c>
    </row>
    <row r="1568" spans="1:4" hidden="1">
      <c r="A1568" t="s">
        <v>25</v>
      </c>
      <c r="B1568" t="s">
        <v>71</v>
      </c>
      <c r="C1568">
        <v>2020</v>
      </c>
      <c r="D1568">
        <v>5.8687999999999962E-2</v>
      </c>
    </row>
    <row r="1569" spans="1:4" hidden="1">
      <c r="A1569" t="s">
        <v>22</v>
      </c>
      <c r="B1569" t="s">
        <v>71</v>
      </c>
      <c r="C1569">
        <v>2021</v>
      </c>
      <c r="D1569">
        <v>0.73944100000000001</v>
      </c>
    </row>
    <row r="1570" spans="1:4" hidden="1">
      <c r="A1570" t="s">
        <v>24</v>
      </c>
      <c r="B1570" t="s">
        <v>71</v>
      </c>
      <c r="C1570">
        <v>2021</v>
      </c>
      <c r="D1570">
        <v>0.67930599999999997</v>
      </c>
    </row>
    <row r="1571" spans="1:4" hidden="1">
      <c r="A1571" t="s">
        <v>25</v>
      </c>
      <c r="B1571" t="s">
        <v>71</v>
      </c>
      <c r="C1571">
        <v>2021</v>
      </c>
      <c r="D1571">
        <v>6.013500000000005E-2</v>
      </c>
    </row>
    <row r="1572" spans="1:4" hidden="1">
      <c r="A1572" t="s">
        <v>22</v>
      </c>
      <c r="B1572" t="s">
        <v>72</v>
      </c>
      <c r="C1572">
        <v>2007</v>
      </c>
      <c r="D1572">
        <v>0.79368099999999997</v>
      </c>
    </row>
    <row r="1573" spans="1:4" hidden="1">
      <c r="A1573" t="s">
        <v>24</v>
      </c>
      <c r="B1573" t="s">
        <v>72</v>
      </c>
      <c r="C1573">
        <v>2007</v>
      </c>
      <c r="D1573">
        <v>0.79368099999999997</v>
      </c>
    </row>
    <row r="1574" spans="1:4" hidden="1">
      <c r="A1574" t="s">
        <v>25</v>
      </c>
      <c r="B1574" t="s">
        <v>72</v>
      </c>
      <c r="C1574">
        <v>2007</v>
      </c>
      <c r="D1574">
        <v>0</v>
      </c>
    </row>
    <row r="1575" spans="1:4" hidden="1">
      <c r="A1575" t="s">
        <v>22</v>
      </c>
      <c r="B1575" t="s">
        <v>72</v>
      </c>
      <c r="C1575">
        <v>2008</v>
      </c>
      <c r="D1575">
        <v>1.082241</v>
      </c>
    </row>
    <row r="1576" spans="1:4" hidden="1">
      <c r="A1576" t="s">
        <v>24</v>
      </c>
      <c r="B1576" t="s">
        <v>72</v>
      </c>
      <c r="C1576">
        <v>2008</v>
      </c>
      <c r="D1576">
        <v>1.082241</v>
      </c>
    </row>
    <row r="1577" spans="1:4" hidden="1">
      <c r="A1577" t="s">
        <v>25</v>
      </c>
      <c r="B1577" t="s">
        <v>72</v>
      </c>
      <c r="C1577">
        <v>2008</v>
      </c>
      <c r="D1577">
        <v>0</v>
      </c>
    </row>
    <row r="1578" spans="1:4" hidden="1">
      <c r="A1578" t="s">
        <v>22</v>
      </c>
      <c r="B1578" t="s">
        <v>72</v>
      </c>
      <c r="C1578">
        <v>2009</v>
      </c>
      <c r="D1578">
        <v>0.90998400000000002</v>
      </c>
    </row>
    <row r="1579" spans="1:4" hidden="1">
      <c r="A1579" t="s">
        <v>24</v>
      </c>
      <c r="B1579" t="s">
        <v>72</v>
      </c>
      <c r="C1579">
        <v>2009</v>
      </c>
      <c r="D1579">
        <v>0.90998400000000002</v>
      </c>
    </row>
    <row r="1580" spans="1:4" hidden="1">
      <c r="A1580" t="s">
        <v>25</v>
      </c>
      <c r="B1580" t="s">
        <v>72</v>
      </c>
      <c r="C1580">
        <v>2009</v>
      </c>
      <c r="D1580">
        <v>0</v>
      </c>
    </row>
    <row r="1581" spans="1:4" hidden="1">
      <c r="A1581" t="s">
        <v>22</v>
      </c>
      <c r="B1581" t="s">
        <v>72</v>
      </c>
      <c r="C1581">
        <v>2010</v>
      </c>
      <c r="D1581">
        <v>3.8880150000000002</v>
      </c>
    </row>
    <row r="1582" spans="1:4" hidden="1">
      <c r="A1582" t="s">
        <v>24</v>
      </c>
      <c r="B1582" t="s">
        <v>72</v>
      </c>
      <c r="C1582">
        <v>2010</v>
      </c>
      <c r="D1582">
        <v>3.8880150000000002</v>
      </c>
    </row>
    <row r="1583" spans="1:4" hidden="1">
      <c r="A1583" t="s">
        <v>25</v>
      </c>
      <c r="B1583" t="s">
        <v>72</v>
      </c>
      <c r="C1583">
        <v>2010</v>
      </c>
      <c r="D1583">
        <v>0</v>
      </c>
    </row>
    <row r="1584" spans="1:4" hidden="1">
      <c r="A1584" t="s">
        <v>22</v>
      </c>
      <c r="B1584" t="s">
        <v>72</v>
      </c>
      <c r="C1584">
        <v>2011</v>
      </c>
      <c r="D1584">
        <v>3.1938650000000002</v>
      </c>
    </row>
    <row r="1585" spans="1:4" hidden="1">
      <c r="A1585" t="s">
        <v>34</v>
      </c>
      <c r="B1585" t="s">
        <v>72</v>
      </c>
      <c r="C1585">
        <v>2011</v>
      </c>
      <c r="D1585">
        <v>0.718642</v>
      </c>
    </row>
    <row r="1586" spans="1:4" hidden="1">
      <c r="A1586" t="s">
        <v>24</v>
      </c>
      <c r="B1586" t="s">
        <v>72</v>
      </c>
      <c r="C1586">
        <v>2011</v>
      </c>
      <c r="D1586">
        <v>2.4752230000000002</v>
      </c>
    </row>
    <row r="1587" spans="1:4" hidden="1">
      <c r="A1587" t="s">
        <v>25</v>
      </c>
      <c r="B1587" t="s">
        <v>72</v>
      </c>
      <c r="C1587">
        <v>2011</v>
      </c>
      <c r="D1587">
        <v>0</v>
      </c>
    </row>
    <row r="1588" spans="1:4" hidden="1">
      <c r="A1588" t="s">
        <v>22</v>
      </c>
      <c r="B1588" t="s">
        <v>72</v>
      </c>
      <c r="C1588">
        <v>2012</v>
      </c>
      <c r="D1588">
        <v>1.3457920000000001</v>
      </c>
    </row>
    <row r="1589" spans="1:4" hidden="1">
      <c r="A1589" t="s">
        <v>24</v>
      </c>
      <c r="B1589" t="s">
        <v>72</v>
      </c>
      <c r="C1589">
        <v>2012</v>
      </c>
      <c r="D1589">
        <v>1.3457920000000001</v>
      </c>
    </row>
    <row r="1590" spans="1:4" hidden="1">
      <c r="A1590" t="s">
        <v>25</v>
      </c>
      <c r="B1590" t="s">
        <v>72</v>
      </c>
      <c r="C1590">
        <v>2012</v>
      </c>
      <c r="D1590">
        <v>0</v>
      </c>
    </row>
    <row r="1591" spans="1:4" hidden="1">
      <c r="A1591" t="s">
        <v>22</v>
      </c>
      <c r="B1591" t="s">
        <v>72</v>
      </c>
      <c r="C1591">
        <v>2013</v>
      </c>
      <c r="D1591">
        <v>4.2369500000000002</v>
      </c>
    </row>
    <row r="1592" spans="1:4" hidden="1">
      <c r="A1592" t="s">
        <v>34</v>
      </c>
      <c r="B1592" t="s">
        <v>72</v>
      </c>
      <c r="C1592">
        <v>2013</v>
      </c>
      <c r="D1592">
        <v>2.464928</v>
      </c>
    </row>
    <row r="1593" spans="1:4" hidden="1">
      <c r="A1593" t="s">
        <v>24</v>
      </c>
      <c r="B1593" t="s">
        <v>72</v>
      </c>
      <c r="C1593">
        <v>2013</v>
      </c>
      <c r="D1593">
        <v>1.772022</v>
      </c>
    </row>
    <row r="1594" spans="1:4" hidden="1">
      <c r="A1594" t="s">
        <v>25</v>
      </c>
      <c r="B1594" t="s">
        <v>72</v>
      </c>
      <c r="C1594">
        <v>2013</v>
      </c>
      <c r="D1594">
        <v>0</v>
      </c>
    </row>
    <row r="1595" spans="1:4" hidden="1">
      <c r="A1595" t="s">
        <v>22</v>
      </c>
      <c r="B1595" t="s">
        <v>72</v>
      </c>
      <c r="C1595">
        <v>2014</v>
      </c>
      <c r="D1595">
        <v>2.752777</v>
      </c>
    </row>
    <row r="1596" spans="1:4" hidden="1">
      <c r="A1596" t="s">
        <v>34</v>
      </c>
      <c r="B1596" t="s">
        <v>72</v>
      </c>
      <c r="C1596">
        <v>2014</v>
      </c>
      <c r="D1596">
        <v>1.545782</v>
      </c>
    </row>
    <row r="1597" spans="1:4" hidden="1">
      <c r="A1597" t="s">
        <v>24</v>
      </c>
      <c r="B1597" t="s">
        <v>72</v>
      </c>
      <c r="C1597">
        <v>2014</v>
      </c>
      <c r="D1597">
        <v>1.20364</v>
      </c>
    </row>
    <row r="1598" spans="1:4" hidden="1">
      <c r="A1598" t="s">
        <v>25</v>
      </c>
      <c r="B1598" t="s">
        <v>72</v>
      </c>
      <c r="C1598">
        <v>2014</v>
      </c>
      <c r="D1598">
        <v>3.3549999999999969E-3</v>
      </c>
    </row>
    <row r="1599" spans="1:4" hidden="1">
      <c r="A1599" t="s">
        <v>22</v>
      </c>
      <c r="B1599" t="s">
        <v>72</v>
      </c>
      <c r="C1599">
        <v>2015</v>
      </c>
      <c r="D1599">
        <v>1.401262</v>
      </c>
    </row>
    <row r="1600" spans="1:4" hidden="1">
      <c r="A1600" t="s">
        <v>34</v>
      </c>
      <c r="B1600" t="s">
        <v>72</v>
      </c>
      <c r="C1600">
        <v>2015</v>
      </c>
      <c r="D1600">
        <v>1.056379</v>
      </c>
    </row>
    <row r="1601" spans="1:4" hidden="1">
      <c r="A1601" t="s">
        <v>24</v>
      </c>
      <c r="B1601" t="s">
        <v>72</v>
      </c>
      <c r="C1601">
        <v>2015</v>
      </c>
      <c r="D1601">
        <v>0.33759400000000001</v>
      </c>
    </row>
    <row r="1602" spans="1:4" hidden="1">
      <c r="A1602" t="s">
        <v>25</v>
      </c>
      <c r="B1602" t="s">
        <v>72</v>
      </c>
      <c r="C1602">
        <v>2015</v>
      </c>
      <c r="D1602">
        <v>7.289000000000101E-3</v>
      </c>
    </row>
    <row r="1603" spans="1:4" hidden="1">
      <c r="A1603" t="s">
        <v>22</v>
      </c>
      <c r="B1603" t="s">
        <v>72</v>
      </c>
      <c r="C1603">
        <v>2016</v>
      </c>
      <c r="D1603">
        <v>4.021369</v>
      </c>
    </row>
    <row r="1604" spans="1:4" hidden="1">
      <c r="A1604" t="s">
        <v>34</v>
      </c>
      <c r="B1604" t="s">
        <v>72</v>
      </c>
      <c r="C1604">
        <v>2016</v>
      </c>
      <c r="D1604">
        <v>6.0913000000000002E-2</v>
      </c>
    </row>
    <row r="1605" spans="1:4" hidden="1">
      <c r="A1605" t="s">
        <v>24</v>
      </c>
      <c r="B1605" t="s">
        <v>72</v>
      </c>
      <c r="C1605">
        <v>2016</v>
      </c>
      <c r="D1605">
        <v>3.95391</v>
      </c>
    </row>
    <row r="1606" spans="1:4" hidden="1">
      <c r="A1606" t="s">
        <v>25</v>
      </c>
      <c r="B1606" t="s">
        <v>72</v>
      </c>
      <c r="C1606">
        <v>2016</v>
      </c>
      <c r="D1606">
        <v>6.5460000000001628E-3</v>
      </c>
    </row>
    <row r="1607" spans="1:4" hidden="1">
      <c r="A1607" t="s">
        <v>22</v>
      </c>
      <c r="B1607" t="s">
        <v>72</v>
      </c>
      <c r="C1607">
        <v>2017</v>
      </c>
      <c r="D1607">
        <v>3.66892</v>
      </c>
    </row>
    <row r="1608" spans="1:4" hidden="1">
      <c r="A1608" t="s">
        <v>24</v>
      </c>
      <c r="B1608" t="s">
        <v>72</v>
      </c>
      <c r="C1608">
        <v>2017</v>
      </c>
      <c r="D1608">
        <v>3.6681360000000001</v>
      </c>
    </row>
    <row r="1609" spans="1:4" hidden="1">
      <c r="A1609" t="s">
        <v>25</v>
      </c>
      <c r="B1609" t="s">
        <v>72</v>
      </c>
      <c r="C1609">
        <v>2017</v>
      </c>
      <c r="D1609">
        <v>7.8399999999989589E-4</v>
      </c>
    </row>
    <row r="1610" spans="1:4" hidden="1">
      <c r="A1610" t="s">
        <v>22</v>
      </c>
      <c r="B1610" t="s">
        <v>72</v>
      </c>
      <c r="C1610">
        <v>2018</v>
      </c>
      <c r="D1610">
        <v>2.287E-3</v>
      </c>
    </row>
    <row r="1611" spans="1:4" hidden="1">
      <c r="A1611" t="s">
        <v>24</v>
      </c>
      <c r="B1611" t="s">
        <v>72</v>
      </c>
      <c r="C1611">
        <v>2018</v>
      </c>
      <c r="D1611">
        <v>2.287E-3</v>
      </c>
    </row>
    <row r="1612" spans="1:4" hidden="1">
      <c r="A1612" t="s">
        <v>25</v>
      </c>
      <c r="B1612" t="s">
        <v>72</v>
      </c>
      <c r="C1612">
        <v>2018</v>
      </c>
      <c r="D1612">
        <v>0</v>
      </c>
    </row>
    <row r="1613" spans="1:4" hidden="1">
      <c r="A1613" t="s">
        <v>22</v>
      </c>
      <c r="B1613" t="s">
        <v>72</v>
      </c>
      <c r="C1613">
        <v>2019</v>
      </c>
      <c r="D1613">
        <v>0.17185900000000001</v>
      </c>
    </row>
    <row r="1614" spans="1:4" hidden="1">
      <c r="A1614" t="s">
        <v>34</v>
      </c>
      <c r="B1614" t="s">
        <v>72</v>
      </c>
      <c r="C1614">
        <v>2019</v>
      </c>
      <c r="D1614">
        <v>0.167905</v>
      </c>
    </row>
    <row r="1615" spans="1:4" hidden="1">
      <c r="A1615" t="s">
        <v>25</v>
      </c>
      <c r="B1615" t="s">
        <v>72</v>
      </c>
      <c r="C1615">
        <v>2019</v>
      </c>
      <c r="D1615">
        <v>3.9540000000000131E-3</v>
      </c>
    </row>
    <row r="1616" spans="1:4" hidden="1">
      <c r="A1616" t="s">
        <v>22</v>
      </c>
      <c r="B1616" t="s">
        <v>72</v>
      </c>
      <c r="C1616">
        <v>2020</v>
      </c>
      <c r="D1616">
        <v>0.168209</v>
      </c>
    </row>
    <row r="1617" spans="1:4" hidden="1">
      <c r="A1617" t="s">
        <v>34</v>
      </c>
      <c r="B1617" t="s">
        <v>72</v>
      </c>
      <c r="C1617">
        <v>2020</v>
      </c>
      <c r="D1617">
        <v>0.150397</v>
      </c>
    </row>
    <row r="1618" spans="1:4" hidden="1">
      <c r="A1618" t="s">
        <v>25</v>
      </c>
      <c r="B1618" t="s">
        <v>72</v>
      </c>
      <c r="C1618">
        <v>2020</v>
      </c>
      <c r="D1618">
        <v>1.7811999999999995E-2</v>
      </c>
    </row>
    <row r="1619" spans="1:4" hidden="1">
      <c r="A1619" t="s">
        <v>22</v>
      </c>
      <c r="B1619" t="s">
        <v>72</v>
      </c>
      <c r="C1619">
        <v>2021</v>
      </c>
      <c r="D1619">
        <v>0.19025500000000001</v>
      </c>
    </row>
    <row r="1620" spans="1:4" hidden="1">
      <c r="A1620" t="s">
        <v>34</v>
      </c>
      <c r="B1620" t="s">
        <v>72</v>
      </c>
      <c r="C1620">
        <v>2021</v>
      </c>
      <c r="D1620">
        <v>0.16982</v>
      </c>
    </row>
    <row r="1621" spans="1:4" hidden="1">
      <c r="A1621" t="s">
        <v>25</v>
      </c>
      <c r="B1621" t="s">
        <v>72</v>
      </c>
      <c r="C1621">
        <v>2021</v>
      </c>
      <c r="D1621">
        <v>2.0435000000000009E-2</v>
      </c>
    </row>
    <row r="1622" spans="1:4" hidden="1">
      <c r="A1622" t="s">
        <v>22</v>
      </c>
      <c r="B1622" t="s">
        <v>73</v>
      </c>
      <c r="C1622">
        <v>2007</v>
      </c>
      <c r="D1622">
        <v>5.8435139999999999</v>
      </c>
    </row>
    <row r="1623" spans="1:4" hidden="1">
      <c r="A1623" t="s">
        <v>26</v>
      </c>
      <c r="B1623" t="s">
        <v>73</v>
      </c>
      <c r="C1623">
        <v>2007</v>
      </c>
      <c r="D1623">
        <v>0.394982</v>
      </c>
    </row>
    <row r="1624" spans="1:4" hidden="1">
      <c r="A1624" t="s">
        <v>24</v>
      </c>
      <c r="B1624" t="s">
        <v>73</v>
      </c>
      <c r="C1624">
        <v>2007</v>
      </c>
      <c r="D1624">
        <v>5.4485320000000002</v>
      </c>
    </row>
    <row r="1625" spans="1:4" hidden="1">
      <c r="A1625" t="s">
        <v>25</v>
      </c>
      <c r="B1625" t="s">
        <v>73</v>
      </c>
      <c r="C1625">
        <v>2007</v>
      </c>
      <c r="D1625">
        <v>0</v>
      </c>
    </row>
    <row r="1626" spans="1:4" hidden="1">
      <c r="A1626" t="s">
        <v>22</v>
      </c>
      <c r="B1626" t="s">
        <v>73</v>
      </c>
      <c r="C1626">
        <v>2008</v>
      </c>
      <c r="D1626">
        <v>3.8468059999999999</v>
      </c>
    </row>
    <row r="1627" spans="1:4" hidden="1">
      <c r="A1627" t="s">
        <v>26</v>
      </c>
      <c r="B1627" t="s">
        <v>73</v>
      </c>
      <c r="C1627">
        <v>2008</v>
      </c>
      <c r="D1627">
        <v>0.98545799999999995</v>
      </c>
    </row>
    <row r="1628" spans="1:4" hidden="1">
      <c r="A1628" t="s">
        <v>24</v>
      </c>
      <c r="B1628" t="s">
        <v>73</v>
      </c>
      <c r="C1628">
        <v>2008</v>
      </c>
      <c r="D1628">
        <v>2.861348</v>
      </c>
    </row>
    <row r="1629" spans="1:4" hidden="1">
      <c r="A1629" t="s">
        <v>25</v>
      </c>
      <c r="B1629" t="s">
        <v>73</v>
      </c>
      <c r="C1629">
        <v>2008</v>
      </c>
      <c r="D1629">
        <v>0</v>
      </c>
    </row>
    <row r="1630" spans="1:4" hidden="1">
      <c r="A1630" t="s">
        <v>22</v>
      </c>
      <c r="B1630" t="s">
        <v>73</v>
      </c>
      <c r="C1630">
        <v>2009</v>
      </c>
      <c r="D1630">
        <v>7.8116269999999997</v>
      </c>
    </row>
    <row r="1631" spans="1:4" hidden="1">
      <c r="A1631" t="s">
        <v>26</v>
      </c>
      <c r="B1631" t="s">
        <v>73</v>
      </c>
      <c r="C1631">
        <v>2009</v>
      </c>
      <c r="D1631">
        <v>1.568486</v>
      </c>
    </row>
    <row r="1632" spans="1:4" hidden="1">
      <c r="A1632" t="s">
        <v>24</v>
      </c>
      <c r="B1632" t="s">
        <v>73</v>
      </c>
      <c r="C1632">
        <v>2009</v>
      </c>
      <c r="D1632">
        <v>6.2431409999999996</v>
      </c>
    </row>
    <row r="1633" spans="1:4" hidden="1">
      <c r="A1633" t="s">
        <v>25</v>
      </c>
      <c r="B1633" t="s">
        <v>73</v>
      </c>
      <c r="C1633">
        <v>2009</v>
      </c>
      <c r="D1633">
        <v>0</v>
      </c>
    </row>
    <row r="1634" spans="1:4" hidden="1">
      <c r="A1634" t="s">
        <v>22</v>
      </c>
      <c r="B1634" t="s">
        <v>73</v>
      </c>
      <c r="C1634">
        <v>2010</v>
      </c>
      <c r="D1634">
        <v>3.8036819999999998</v>
      </c>
    </row>
    <row r="1635" spans="1:4" hidden="1">
      <c r="A1635" t="s">
        <v>26</v>
      </c>
      <c r="B1635" t="s">
        <v>73</v>
      </c>
      <c r="C1635">
        <v>2010</v>
      </c>
      <c r="D1635">
        <v>1.2137169999999999</v>
      </c>
    </row>
    <row r="1636" spans="1:4" hidden="1">
      <c r="A1636" t="s">
        <v>24</v>
      </c>
      <c r="B1636" t="s">
        <v>73</v>
      </c>
      <c r="C1636">
        <v>2010</v>
      </c>
      <c r="D1636">
        <v>2.5899649999999999</v>
      </c>
    </row>
    <row r="1637" spans="1:4" hidden="1">
      <c r="A1637" t="s">
        <v>25</v>
      </c>
      <c r="B1637" t="s">
        <v>73</v>
      </c>
      <c r="C1637">
        <v>2010</v>
      </c>
      <c r="D1637">
        <v>0</v>
      </c>
    </row>
    <row r="1638" spans="1:4" hidden="1">
      <c r="A1638" t="s">
        <v>22</v>
      </c>
      <c r="B1638" t="s">
        <v>73</v>
      </c>
      <c r="C1638">
        <v>2011</v>
      </c>
      <c r="D1638">
        <v>10.727365000000001</v>
      </c>
    </row>
    <row r="1639" spans="1:4" hidden="1">
      <c r="A1639" t="s">
        <v>26</v>
      </c>
      <c r="B1639" t="s">
        <v>73</v>
      </c>
      <c r="C1639">
        <v>2011</v>
      </c>
      <c r="D1639">
        <v>0.38242100000000001</v>
      </c>
    </row>
    <row r="1640" spans="1:4" hidden="1">
      <c r="A1640" t="s">
        <v>24</v>
      </c>
      <c r="B1640" t="s">
        <v>73</v>
      </c>
      <c r="C1640">
        <v>2011</v>
      </c>
      <c r="D1640">
        <v>10.344944</v>
      </c>
    </row>
    <row r="1641" spans="1:4" hidden="1">
      <c r="A1641" t="s">
        <v>25</v>
      </c>
      <c r="B1641" t="s">
        <v>73</v>
      </c>
      <c r="C1641">
        <v>2011</v>
      </c>
      <c r="D1641">
        <v>0</v>
      </c>
    </row>
    <row r="1642" spans="1:4" hidden="1">
      <c r="A1642" t="s">
        <v>22</v>
      </c>
      <c r="B1642" t="s">
        <v>73</v>
      </c>
      <c r="C1642">
        <v>2012</v>
      </c>
      <c r="D1642">
        <v>3.9903339999999998</v>
      </c>
    </row>
    <row r="1643" spans="1:4" hidden="1">
      <c r="A1643" t="s">
        <v>26</v>
      </c>
      <c r="B1643" t="s">
        <v>73</v>
      </c>
      <c r="C1643">
        <v>2012</v>
      </c>
      <c r="D1643">
        <v>0.78955799999999998</v>
      </c>
    </row>
    <row r="1644" spans="1:4" hidden="1">
      <c r="A1644" t="s">
        <v>24</v>
      </c>
      <c r="B1644" t="s">
        <v>73</v>
      </c>
      <c r="C1644">
        <v>2012</v>
      </c>
      <c r="D1644">
        <v>3.2007759999999998</v>
      </c>
    </row>
    <row r="1645" spans="1:4" hidden="1">
      <c r="A1645" t="s">
        <v>25</v>
      </c>
      <c r="B1645" t="s">
        <v>73</v>
      </c>
      <c r="C1645">
        <v>2012</v>
      </c>
      <c r="D1645">
        <v>0</v>
      </c>
    </row>
    <row r="1646" spans="1:4" hidden="1">
      <c r="A1646" t="s">
        <v>22</v>
      </c>
      <c r="B1646" t="s">
        <v>73</v>
      </c>
      <c r="C1646">
        <v>2013</v>
      </c>
      <c r="D1646">
        <v>3.6431960000000001</v>
      </c>
    </row>
    <row r="1647" spans="1:4" hidden="1">
      <c r="A1647" t="s">
        <v>26</v>
      </c>
      <c r="B1647" t="s">
        <v>73</v>
      </c>
      <c r="C1647">
        <v>2013</v>
      </c>
      <c r="D1647">
        <v>0.71928700000000001</v>
      </c>
    </row>
    <row r="1648" spans="1:4" hidden="1">
      <c r="A1648" t="s">
        <v>24</v>
      </c>
      <c r="B1648" t="s">
        <v>73</v>
      </c>
      <c r="C1648">
        <v>2013</v>
      </c>
      <c r="D1648">
        <v>2.9239090000000001</v>
      </c>
    </row>
    <row r="1649" spans="1:4" hidden="1">
      <c r="A1649" t="s">
        <v>25</v>
      </c>
      <c r="B1649" t="s">
        <v>73</v>
      </c>
      <c r="C1649">
        <v>2013</v>
      </c>
      <c r="D1649">
        <v>0</v>
      </c>
    </row>
    <row r="1650" spans="1:4" hidden="1">
      <c r="A1650" t="s">
        <v>22</v>
      </c>
      <c r="B1650" t="s">
        <v>73</v>
      </c>
      <c r="C1650">
        <v>2014</v>
      </c>
      <c r="D1650">
        <v>5.9115970000000004</v>
      </c>
    </row>
    <row r="1651" spans="1:4" hidden="1">
      <c r="A1651" t="s">
        <v>26</v>
      </c>
      <c r="B1651" t="s">
        <v>73</v>
      </c>
      <c r="C1651">
        <v>2014</v>
      </c>
      <c r="D1651">
        <v>0.908273</v>
      </c>
    </row>
    <row r="1652" spans="1:4" hidden="1">
      <c r="A1652" t="s">
        <v>24</v>
      </c>
      <c r="B1652" t="s">
        <v>73</v>
      </c>
      <c r="C1652">
        <v>2014</v>
      </c>
      <c r="D1652">
        <v>4.999053</v>
      </c>
    </row>
    <row r="1653" spans="1:4" hidden="1">
      <c r="A1653" t="s">
        <v>25</v>
      </c>
      <c r="B1653" t="s">
        <v>73</v>
      </c>
      <c r="C1653">
        <v>2014</v>
      </c>
      <c r="D1653">
        <v>4.2710000000001358E-3</v>
      </c>
    </row>
    <row r="1654" spans="1:4" hidden="1">
      <c r="A1654" t="s">
        <v>22</v>
      </c>
      <c r="B1654" t="s">
        <v>73</v>
      </c>
      <c r="C1654">
        <v>2015</v>
      </c>
      <c r="D1654">
        <v>3.112031</v>
      </c>
    </row>
    <row r="1655" spans="1:4" hidden="1">
      <c r="A1655" t="s">
        <v>26</v>
      </c>
      <c r="B1655" t="s">
        <v>73</v>
      </c>
      <c r="C1655">
        <v>2015</v>
      </c>
      <c r="D1655">
        <v>1.3047120000000001</v>
      </c>
    </row>
    <row r="1656" spans="1:4" hidden="1">
      <c r="A1656" t="s">
        <v>24</v>
      </c>
      <c r="B1656" t="s">
        <v>73</v>
      </c>
      <c r="C1656">
        <v>2015</v>
      </c>
      <c r="D1656">
        <v>1.794273</v>
      </c>
    </row>
    <row r="1657" spans="1:4" hidden="1">
      <c r="A1657" t="s">
        <v>25</v>
      </c>
      <c r="B1657" t="s">
        <v>73</v>
      </c>
      <c r="C1657">
        <v>2015</v>
      </c>
      <c r="D1657">
        <v>1.3046000000000113E-2</v>
      </c>
    </row>
    <row r="1658" spans="1:4" hidden="1">
      <c r="A1658" t="s">
        <v>22</v>
      </c>
      <c r="B1658" t="s">
        <v>73</v>
      </c>
      <c r="C1658">
        <v>2016</v>
      </c>
      <c r="D1658">
        <v>4.565747</v>
      </c>
    </row>
    <row r="1659" spans="1:4" hidden="1">
      <c r="A1659" t="s">
        <v>26</v>
      </c>
      <c r="B1659" t="s">
        <v>73</v>
      </c>
      <c r="C1659">
        <v>2016</v>
      </c>
      <c r="D1659">
        <v>0.32424399999999998</v>
      </c>
    </row>
    <row r="1660" spans="1:4" hidden="1">
      <c r="A1660" t="s">
        <v>24</v>
      </c>
      <c r="B1660" t="s">
        <v>73</v>
      </c>
      <c r="C1660">
        <v>2016</v>
      </c>
      <c r="D1660">
        <v>4.2415029999999998</v>
      </c>
    </row>
    <row r="1661" spans="1:4" hidden="1">
      <c r="A1661" t="s">
        <v>25</v>
      </c>
      <c r="B1661" t="s">
        <v>73</v>
      </c>
      <c r="C1661">
        <v>2016</v>
      </c>
      <c r="D1661">
        <v>0</v>
      </c>
    </row>
    <row r="1662" spans="1:4" hidden="1">
      <c r="A1662" t="s">
        <v>22</v>
      </c>
      <c r="B1662" t="s">
        <v>73</v>
      </c>
      <c r="C1662">
        <v>2017</v>
      </c>
      <c r="D1662">
        <v>5.4182170000000003</v>
      </c>
    </row>
    <row r="1663" spans="1:4" hidden="1">
      <c r="A1663" t="s">
        <v>24</v>
      </c>
      <c r="B1663" t="s">
        <v>73</v>
      </c>
      <c r="C1663">
        <v>2017</v>
      </c>
      <c r="D1663">
        <v>5.4136670000000002</v>
      </c>
    </row>
    <row r="1664" spans="1:4" hidden="1">
      <c r="A1664" t="s">
        <v>25</v>
      </c>
      <c r="B1664" t="s">
        <v>73</v>
      </c>
      <c r="C1664">
        <v>2017</v>
      </c>
      <c r="D1664">
        <v>4.550000000000054E-3</v>
      </c>
    </row>
    <row r="1665" spans="1:4" hidden="1">
      <c r="A1665" t="s">
        <v>22</v>
      </c>
      <c r="B1665" t="s">
        <v>73</v>
      </c>
      <c r="C1665">
        <v>2018</v>
      </c>
      <c r="D1665">
        <v>2.5204399999999998</v>
      </c>
    </row>
    <row r="1666" spans="1:4" hidden="1">
      <c r="A1666" t="s">
        <v>26</v>
      </c>
      <c r="B1666" t="s">
        <v>73</v>
      </c>
      <c r="C1666">
        <v>2018</v>
      </c>
      <c r="D1666">
        <v>9.1160000000000008E-3</v>
      </c>
    </row>
    <row r="1667" spans="1:4" hidden="1">
      <c r="A1667" t="s">
        <v>24</v>
      </c>
      <c r="B1667" t="s">
        <v>73</v>
      </c>
      <c r="C1667">
        <v>2018</v>
      </c>
      <c r="D1667">
        <v>2.5086369999999998</v>
      </c>
    </row>
    <row r="1668" spans="1:4" hidden="1">
      <c r="A1668" t="s">
        <v>25</v>
      </c>
      <c r="B1668" t="s">
        <v>73</v>
      </c>
      <c r="C1668">
        <v>2018</v>
      </c>
      <c r="D1668">
        <v>2.6869999999998839E-3</v>
      </c>
    </row>
    <row r="1669" spans="1:4" hidden="1">
      <c r="A1669" t="s">
        <v>22</v>
      </c>
      <c r="B1669" t="s">
        <v>73</v>
      </c>
      <c r="C1669">
        <v>2019</v>
      </c>
      <c r="D1669">
        <v>5.4414639999999999</v>
      </c>
    </row>
    <row r="1670" spans="1:4" hidden="1">
      <c r="A1670" t="s">
        <v>26</v>
      </c>
      <c r="B1670" t="s">
        <v>73</v>
      </c>
      <c r="C1670">
        <v>2019</v>
      </c>
      <c r="D1670">
        <v>1.2390000000000001E-3</v>
      </c>
    </row>
    <row r="1671" spans="1:4" hidden="1">
      <c r="A1671" t="s">
        <v>24</v>
      </c>
      <c r="B1671" t="s">
        <v>73</v>
      </c>
      <c r="C1671">
        <v>2019</v>
      </c>
      <c r="D1671">
        <v>5.4402249999999999</v>
      </c>
    </row>
    <row r="1672" spans="1:4" hidden="1">
      <c r="A1672" t="s">
        <v>25</v>
      </c>
      <c r="B1672" t="s">
        <v>73</v>
      </c>
      <c r="C1672">
        <v>2019</v>
      </c>
      <c r="D1672">
        <v>0</v>
      </c>
    </row>
    <row r="1673" spans="1:4" hidden="1">
      <c r="A1673" t="s">
        <v>22</v>
      </c>
      <c r="B1673" t="s">
        <v>73</v>
      </c>
      <c r="C1673">
        <v>2020</v>
      </c>
      <c r="D1673">
        <v>1.6430610000000001</v>
      </c>
    </row>
    <row r="1674" spans="1:4" hidden="1">
      <c r="A1674" t="s">
        <v>24</v>
      </c>
      <c r="B1674" t="s">
        <v>73</v>
      </c>
      <c r="C1674">
        <v>2020</v>
      </c>
      <c r="D1674">
        <v>1.6341000000000001</v>
      </c>
    </row>
    <row r="1675" spans="1:4" hidden="1">
      <c r="A1675" t="s">
        <v>25</v>
      </c>
      <c r="B1675" t="s">
        <v>73</v>
      </c>
      <c r="C1675">
        <v>2020</v>
      </c>
      <c r="D1675">
        <v>8.9609999999999967E-3</v>
      </c>
    </row>
    <row r="1676" spans="1:4" hidden="1">
      <c r="A1676" t="s">
        <v>22</v>
      </c>
      <c r="B1676" t="s">
        <v>73</v>
      </c>
      <c r="C1676">
        <v>2021</v>
      </c>
      <c r="D1676">
        <v>7.1997650000000002</v>
      </c>
    </row>
    <row r="1677" spans="1:4" hidden="1">
      <c r="A1677" t="s">
        <v>24</v>
      </c>
      <c r="B1677" t="s">
        <v>73</v>
      </c>
      <c r="C1677">
        <v>2021</v>
      </c>
      <c r="D1677">
        <v>7.1937949999999997</v>
      </c>
    </row>
    <row r="1678" spans="1:4" hidden="1">
      <c r="A1678" t="s">
        <v>25</v>
      </c>
      <c r="B1678" t="s">
        <v>73</v>
      </c>
      <c r="C1678">
        <v>2021</v>
      </c>
      <c r="D1678">
        <v>5.9700000000004749E-3</v>
      </c>
    </row>
    <row r="1679" spans="1:4" hidden="1">
      <c r="A1679" t="s">
        <v>22</v>
      </c>
      <c r="B1679" t="s">
        <v>74</v>
      </c>
      <c r="C1679">
        <v>2007</v>
      </c>
      <c r="D1679">
        <v>9.2543430000000004</v>
      </c>
    </row>
    <row r="1680" spans="1:4" hidden="1">
      <c r="A1680" t="s">
        <v>24</v>
      </c>
      <c r="B1680" t="s">
        <v>74</v>
      </c>
      <c r="C1680">
        <v>2007</v>
      </c>
      <c r="D1680">
        <v>8.6627170000000007</v>
      </c>
    </row>
    <row r="1681" spans="1:4" hidden="1">
      <c r="A1681" t="s">
        <v>25</v>
      </c>
      <c r="B1681" t="s">
        <v>74</v>
      </c>
      <c r="C1681">
        <v>2007</v>
      </c>
      <c r="D1681">
        <v>0.59162599999999976</v>
      </c>
    </row>
    <row r="1682" spans="1:4" hidden="1">
      <c r="A1682" t="s">
        <v>22</v>
      </c>
      <c r="B1682" t="s">
        <v>74</v>
      </c>
      <c r="C1682">
        <v>2008</v>
      </c>
      <c r="D1682">
        <v>10.342828000000001</v>
      </c>
    </row>
    <row r="1683" spans="1:4" hidden="1">
      <c r="A1683" t="s">
        <v>24</v>
      </c>
      <c r="B1683" t="s">
        <v>74</v>
      </c>
      <c r="C1683">
        <v>2008</v>
      </c>
      <c r="D1683">
        <v>9.3873619999999995</v>
      </c>
    </row>
    <row r="1684" spans="1:4" hidden="1">
      <c r="A1684" t="s">
        <v>25</v>
      </c>
      <c r="B1684" t="s">
        <v>74</v>
      </c>
      <c r="C1684">
        <v>2008</v>
      </c>
      <c r="D1684">
        <v>0.95546600000000126</v>
      </c>
    </row>
    <row r="1685" spans="1:4" hidden="1">
      <c r="A1685" t="s">
        <v>22</v>
      </c>
      <c r="B1685" t="s">
        <v>74</v>
      </c>
      <c r="C1685">
        <v>2009</v>
      </c>
      <c r="D1685">
        <v>2.7714210000000001</v>
      </c>
    </row>
    <row r="1686" spans="1:4" hidden="1">
      <c r="A1686" t="s">
        <v>26</v>
      </c>
      <c r="B1686" t="s">
        <v>74</v>
      </c>
      <c r="C1686">
        <v>2009</v>
      </c>
      <c r="D1686">
        <v>0.89038499999999998</v>
      </c>
    </row>
    <row r="1687" spans="1:4" hidden="1">
      <c r="A1687" t="s">
        <v>24</v>
      </c>
      <c r="B1687" t="s">
        <v>74</v>
      </c>
      <c r="C1687">
        <v>2009</v>
      </c>
      <c r="D1687">
        <v>1.8153170000000001</v>
      </c>
    </row>
    <row r="1688" spans="1:4" hidden="1">
      <c r="A1688" t="s">
        <v>25</v>
      </c>
      <c r="B1688" t="s">
        <v>74</v>
      </c>
      <c r="C1688">
        <v>2009</v>
      </c>
      <c r="D1688">
        <v>6.5719000000000083E-2</v>
      </c>
    </row>
    <row r="1689" spans="1:4" hidden="1">
      <c r="A1689" t="s">
        <v>22</v>
      </c>
      <c r="B1689" t="s">
        <v>74</v>
      </c>
      <c r="C1689">
        <v>2010</v>
      </c>
      <c r="D1689">
        <v>7.0884159999999996</v>
      </c>
    </row>
    <row r="1690" spans="1:4" hidden="1">
      <c r="A1690" t="s">
        <v>26</v>
      </c>
      <c r="B1690" t="s">
        <v>74</v>
      </c>
      <c r="C1690">
        <v>2010</v>
      </c>
      <c r="D1690">
        <v>0.62995900000000005</v>
      </c>
    </row>
    <row r="1691" spans="1:4" hidden="1">
      <c r="A1691" t="s">
        <v>24</v>
      </c>
      <c r="B1691" t="s">
        <v>74</v>
      </c>
      <c r="C1691">
        <v>2010</v>
      </c>
      <c r="D1691">
        <v>6.4584570000000001</v>
      </c>
    </row>
    <row r="1692" spans="1:4" hidden="1">
      <c r="A1692" t="s">
        <v>25</v>
      </c>
      <c r="B1692" t="s">
        <v>74</v>
      </c>
      <c r="C1692">
        <v>2010</v>
      </c>
      <c r="D1692">
        <v>-8.8817841970012523E-16</v>
      </c>
    </row>
    <row r="1693" spans="1:4" hidden="1">
      <c r="A1693" t="s">
        <v>22</v>
      </c>
      <c r="B1693" t="s">
        <v>74</v>
      </c>
      <c r="C1693">
        <v>2011</v>
      </c>
      <c r="D1693">
        <v>1.9678059999999999</v>
      </c>
    </row>
    <row r="1694" spans="1:4" hidden="1">
      <c r="A1694" t="s">
        <v>26</v>
      </c>
      <c r="B1694" t="s">
        <v>74</v>
      </c>
      <c r="C1694">
        <v>2011</v>
      </c>
      <c r="D1694">
        <v>1.1748540000000001</v>
      </c>
    </row>
    <row r="1695" spans="1:4" hidden="1">
      <c r="A1695" t="s">
        <v>24</v>
      </c>
      <c r="B1695" t="s">
        <v>74</v>
      </c>
      <c r="C1695">
        <v>2011</v>
      </c>
      <c r="D1695">
        <v>0.79295199999999999</v>
      </c>
    </row>
    <row r="1696" spans="1:4" hidden="1">
      <c r="A1696" t="s">
        <v>25</v>
      </c>
      <c r="B1696" t="s">
        <v>74</v>
      </c>
      <c r="C1696">
        <v>2011</v>
      </c>
      <c r="D1696">
        <v>0</v>
      </c>
    </row>
    <row r="1697" spans="1:4" hidden="1">
      <c r="A1697" t="s">
        <v>22</v>
      </c>
      <c r="B1697" t="s">
        <v>74</v>
      </c>
      <c r="C1697">
        <v>2012</v>
      </c>
      <c r="D1697">
        <v>17.521408999999998</v>
      </c>
    </row>
    <row r="1698" spans="1:4" hidden="1">
      <c r="A1698" t="s">
        <v>24</v>
      </c>
      <c r="B1698" t="s">
        <v>74</v>
      </c>
      <c r="C1698">
        <v>2012</v>
      </c>
      <c r="D1698">
        <v>17.51183</v>
      </c>
    </row>
    <row r="1699" spans="1:4" hidden="1">
      <c r="A1699" t="s">
        <v>25</v>
      </c>
      <c r="B1699" t="s">
        <v>74</v>
      </c>
      <c r="C1699">
        <v>2012</v>
      </c>
      <c r="D1699">
        <v>9.5789999999986719E-3</v>
      </c>
    </row>
    <row r="1700" spans="1:4" hidden="1">
      <c r="A1700" t="s">
        <v>22</v>
      </c>
      <c r="B1700" t="s">
        <v>74</v>
      </c>
      <c r="C1700">
        <v>2013</v>
      </c>
      <c r="D1700">
        <v>10.598478999999999</v>
      </c>
    </row>
    <row r="1701" spans="1:4" hidden="1">
      <c r="A1701" t="s">
        <v>26</v>
      </c>
      <c r="B1701" t="s">
        <v>74</v>
      </c>
      <c r="C1701">
        <v>2013</v>
      </c>
      <c r="D1701">
        <v>2.2785549999999999</v>
      </c>
    </row>
    <row r="1702" spans="1:4" hidden="1">
      <c r="A1702" t="s">
        <v>24</v>
      </c>
      <c r="B1702" t="s">
        <v>74</v>
      </c>
      <c r="C1702">
        <v>2013</v>
      </c>
      <c r="D1702">
        <v>8.3199240000000003</v>
      </c>
    </row>
    <row r="1703" spans="1:4" hidden="1">
      <c r="A1703" t="s">
        <v>25</v>
      </c>
      <c r="B1703" t="s">
        <v>74</v>
      </c>
      <c r="C1703">
        <v>2013</v>
      </c>
      <c r="D1703">
        <v>-1.7763568394002505E-15</v>
      </c>
    </row>
    <row r="1704" spans="1:4" hidden="1">
      <c r="A1704" t="s">
        <v>22</v>
      </c>
      <c r="B1704" t="s">
        <v>74</v>
      </c>
      <c r="C1704">
        <v>2014</v>
      </c>
      <c r="D1704">
        <v>3.3781310000000002</v>
      </c>
    </row>
    <row r="1705" spans="1:4" hidden="1">
      <c r="A1705" t="s">
        <v>26</v>
      </c>
      <c r="B1705" t="s">
        <v>74</v>
      </c>
      <c r="C1705">
        <v>2014</v>
      </c>
      <c r="D1705">
        <v>4.6524000000000003E-2</v>
      </c>
    </row>
    <row r="1706" spans="1:4" hidden="1">
      <c r="A1706" t="s">
        <v>24</v>
      </c>
      <c r="B1706" t="s">
        <v>74</v>
      </c>
      <c r="C1706">
        <v>2014</v>
      </c>
      <c r="D1706">
        <v>3.30097</v>
      </c>
    </row>
    <row r="1707" spans="1:4" hidden="1">
      <c r="A1707" t="s">
        <v>25</v>
      </c>
      <c r="B1707" t="s">
        <v>74</v>
      </c>
      <c r="C1707">
        <v>2014</v>
      </c>
      <c r="D1707">
        <v>3.0637000000000469E-2</v>
      </c>
    </row>
    <row r="1708" spans="1:4" hidden="1">
      <c r="A1708" t="s">
        <v>22</v>
      </c>
      <c r="B1708" t="s">
        <v>74</v>
      </c>
      <c r="C1708">
        <v>2015</v>
      </c>
      <c r="D1708">
        <v>6.4108099999999997</v>
      </c>
    </row>
    <row r="1709" spans="1:4" hidden="1">
      <c r="A1709" t="s">
        <v>26</v>
      </c>
      <c r="B1709" t="s">
        <v>74</v>
      </c>
      <c r="C1709">
        <v>2015</v>
      </c>
      <c r="D1709">
        <v>0.97744500000000001</v>
      </c>
    </row>
    <row r="1710" spans="1:4" hidden="1">
      <c r="A1710" t="s">
        <v>24</v>
      </c>
      <c r="B1710" t="s">
        <v>74</v>
      </c>
      <c r="C1710">
        <v>2015</v>
      </c>
      <c r="D1710">
        <v>5.3739869999999996</v>
      </c>
    </row>
    <row r="1711" spans="1:4" hidden="1">
      <c r="A1711" t="s">
        <v>25</v>
      </c>
      <c r="B1711" t="s">
        <v>74</v>
      </c>
      <c r="C1711">
        <v>2015</v>
      </c>
      <c r="D1711">
        <v>5.9377999999999709E-2</v>
      </c>
    </row>
    <row r="1712" spans="1:4" hidden="1">
      <c r="A1712" t="s">
        <v>22</v>
      </c>
      <c r="B1712" t="s">
        <v>74</v>
      </c>
      <c r="C1712">
        <v>2016</v>
      </c>
      <c r="D1712">
        <v>6.3060980000000004</v>
      </c>
    </row>
    <row r="1713" spans="1:4" hidden="1">
      <c r="A1713" t="s">
        <v>24</v>
      </c>
      <c r="B1713" t="s">
        <v>74</v>
      </c>
      <c r="C1713">
        <v>2016</v>
      </c>
      <c r="D1713">
        <v>6.3002099999999999</v>
      </c>
    </row>
    <row r="1714" spans="1:4" hidden="1">
      <c r="A1714" t="s">
        <v>25</v>
      </c>
      <c r="B1714" t="s">
        <v>74</v>
      </c>
      <c r="C1714">
        <v>2016</v>
      </c>
      <c r="D1714">
        <v>5.8880000000005595E-3</v>
      </c>
    </row>
    <row r="1715" spans="1:4" hidden="1">
      <c r="A1715" t="s">
        <v>22</v>
      </c>
      <c r="B1715" t="s">
        <v>74</v>
      </c>
      <c r="C1715">
        <v>2017</v>
      </c>
      <c r="D1715">
        <v>12.312454000000001</v>
      </c>
    </row>
    <row r="1716" spans="1:4" hidden="1">
      <c r="A1716" t="s">
        <v>26</v>
      </c>
      <c r="B1716" t="s">
        <v>74</v>
      </c>
      <c r="C1716">
        <v>2017</v>
      </c>
      <c r="D1716">
        <v>9.5999999999999992E-3</v>
      </c>
    </row>
    <row r="1717" spans="1:4" hidden="1">
      <c r="A1717" t="s">
        <v>24</v>
      </c>
      <c r="B1717" t="s">
        <v>74</v>
      </c>
      <c r="C1717">
        <v>2017</v>
      </c>
      <c r="D1717">
        <v>12.301907999999999</v>
      </c>
    </row>
    <row r="1718" spans="1:4" hidden="1">
      <c r="A1718" t="s">
        <v>25</v>
      </c>
      <c r="B1718" t="s">
        <v>74</v>
      </c>
      <c r="C1718">
        <v>2017</v>
      </c>
      <c r="D1718">
        <v>9.4600000000077955E-4</v>
      </c>
    </row>
    <row r="1719" spans="1:4" hidden="1">
      <c r="A1719" t="s">
        <v>22</v>
      </c>
      <c r="B1719" t="s">
        <v>74</v>
      </c>
      <c r="C1719">
        <v>2018</v>
      </c>
      <c r="D1719">
        <v>1.2762709999999999</v>
      </c>
    </row>
    <row r="1720" spans="1:4" hidden="1">
      <c r="A1720" t="s">
        <v>24</v>
      </c>
      <c r="B1720" t="s">
        <v>74</v>
      </c>
      <c r="C1720">
        <v>2018</v>
      </c>
      <c r="D1720">
        <v>1.2762709999999999</v>
      </c>
    </row>
    <row r="1721" spans="1:4" hidden="1">
      <c r="A1721" t="s">
        <v>25</v>
      </c>
      <c r="B1721" t="s">
        <v>74</v>
      </c>
      <c r="C1721">
        <v>2018</v>
      </c>
      <c r="D1721">
        <v>0</v>
      </c>
    </row>
    <row r="1722" spans="1:4" hidden="1">
      <c r="A1722" t="s">
        <v>22</v>
      </c>
      <c r="B1722" t="s">
        <v>74</v>
      </c>
      <c r="C1722">
        <v>2019</v>
      </c>
      <c r="D1722">
        <v>6.2700000000000004E-3</v>
      </c>
    </row>
    <row r="1723" spans="1:4" hidden="1">
      <c r="A1723" t="s">
        <v>22</v>
      </c>
      <c r="B1723" t="s">
        <v>74</v>
      </c>
      <c r="C1723">
        <v>2020</v>
      </c>
      <c r="D1723">
        <v>5.3911000000000001E-2</v>
      </c>
    </row>
    <row r="1724" spans="1:4" hidden="1">
      <c r="A1724" t="s">
        <v>22</v>
      </c>
      <c r="B1724" t="s">
        <v>74</v>
      </c>
      <c r="C1724">
        <v>2021</v>
      </c>
      <c r="D1724">
        <v>2.5995000000000001E-2</v>
      </c>
    </row>
    <row r="1725" spans="1:4" hidden="1">
      <c r="A1725" t="s">
        <v>22</v>
      </c>
      <c r="B1725" t="s">
        <v>75</v>
      </c>
      <c r="C1725">
        <v>2007</v>
      </c>
      <c r="D1725">
        <v>0.13602900000000001</v>
      </c>
    </row>
    <row r="1726" spans="1:4" hidden="1">
      <c r="A1726" t="s">
        <v>22</v>
      </c>
      <c r="B1726" t="s">
        <v>75</v>
      </c>
      <c r="C1726">
        <v>2008</v>
      </c>
      <c r="D1726">
        <v>7.9782000000000006E-2</v>
      </c>
    </row>
    <row r="1727" spans="1:4" hidden="1">
      <c r="A1727" t="s">
        <v>22</v>
      </c>
      <c r="B1727" t="s">
        <v>75</v>
      </c>
      <c r="C1727">
        <v>2009</v>
      </c>
      <c r="D1727">
        <v>6.8887000000000004E-2</v>
      </c>
    </row>
    <row r="1728" spans="1:4" hidden="1">
      <c r="A1728" t="s">
        <v>22</v>
      </c>
      <c r="B1728" t="s">
        <v>75</v>
      </c>
      <c r="C1728">
        <v>2020</v>
      </c>
      <c r="D1728">
        <v>3.5740000000000001E-2</v>
      </c>
    </row>
    <row r="1729" spans="1:4" hidden="1">
      <c r="A1729" t="s">
        <v>22</v>
      </c>
      <c r="B1729" t="s">
        <v>75</v>
      </c>
      <c r="C1729">
        <v>2021</v>
      </c>
      <c r="D1729">
        <v>3.5699999999999998E-3</v>
      </c>
    </row>
    <row r="1730" spans="1:4" hidden="1">
      <c r="A1730" t="s">
        <v>22</v>
      </c>
      <c r="B1730" t="s">
        <v>76</v>
      </c>
      <c r="C1730">
        <v>2007</v>
      </c>
      <c r="D1730">
        <v>1.495142</v>
      </c>
    </row>
    <row r="1731" spans="1:4" hidden="1">
      <c r="A1731" t="s">
        <v>24</v>
      </c>
      <c r="B1731" t="s">
        <v>76</v>
      </c>
      <c r="C1731">
        <v>2007</v>
      </c>
      <c r="D1731">
        <v>1.495142</v>
      </c>
    </row>
    <row r="1732" spans="1:4" hidden="1">
      <c r="A1732" t="s">
        <v>25</v>
      </c>
      <c r="B1732" t="s">
        <v>76</v>
      </c>
      <c r="C1732">
        <v>2007</v>
      </c>
      <c r="D1732">
        <v>0</v>
      </c>
    </row>
    <row r="1733" spans="1:4" hidden="1">
      <c r="A1733" t="s">
        <v>22</v>
      </c>
      <c r="B1733" t="s">
        <v>76</v>
      </c>
      <c r="C1733">
        <v>2008</v>
      </c>
      <c r="D1733">
        <v>2.0523690000000001</v>
      </c>
    </row>
    <row r="1734" spans="1:4" hidden="1">
      <c r="A1734" t="s">
        <v>24</v>
      </c>
      <c r="B1734" t="s">
        <v>76</v>
      </c>
      <c r="C1734">
        <v>2008</v>
      </c>
      <c r="D1734">
        <v>2.0523690000000001</v>
      </c>
    </row>
    <row r="1735" spans="1:4" hidden="1">
      <c r="A1735" t="s">
        <v>25</v>
      </c>
      <c r="B1735" t="s">
        <v>76</v>
      </c>
      <c r="C1735">
        <v>2008</v>
      </c>
      <c r="D1735">
        <v>0</v>
      </c>
    </row>
    <row r="1736" spans="1:4" hidden="1">
      <c r="A1736" t="s">
        <v>22</v>
      </c>
      <c r="B1736" t="s">
        <v>76</v>
      </c>
      <c r="C1736">
        <v>2009</v>
      </c>
      <c r="D1736">
        <v>9.6713999999999994E-2</v>
      </c>
    </row>
    <row r="1737" spans="1:4" hidden="1">
      <c r="A1737" t="s">
        <v>24</v>
      </c>
      <c r="B1737" t="s">
        <v>76</v>
      </c>
      <c r="C1737">
        <v>2009</v>
      </c>
      <c r="D1737">
        <v>9.6713999999999994E-2</v>
      </c>
    </row>
    <row r="1738" spans="1:4" hidden="1">
      <c r="A1738" t="s">
        <v>25</v>
      </c>
      <c r="B1738" t="s">
        <v>76</v>
      </c>
      <c r="C1738">
        <v>2009</v>
      </c>
      <c r="D1738">
        <v>0</v>
      </c>
    </row>
    <row r="1739" spans="1:4" hidden="1">
      <c r="A1739" t="s">
        <v>22</v>
      </c>
      <c r="B1739" t="s">
        <v>76</v>
      </c>
      <c r="C1739">
        <v>2010</v>
      </c>
      <c r="D1739">
        <v>1.313828</v>
      </c>
    </row>
    <row r="1740" spans="1:4" hidden="1">
      <c r="A1740" t="s">
        <v>24</v>
      </c>
      <c r="B1740" t="s">
        <v>76</v>
      </c>
      <c r="C1740">
        <v>2010</v>
      </c>
      <c r="D1740">
        <v>1.313828</v>
      </c>
    </row>
    <row r="1741" spans="1:4" hidden="1">
      <c r="A1741" t="s">
        <v>25</v>
      </c>
      <c r="B1741" t="s">
        <v>76</v>
      </c>
      <c r="C1741">
        <v>2010</v>
      </c>
      <c r="D1741">
        <v>0</v>
      </c>
    </row>
    <row r="1742" spans="1:4" hidden="1">
      <c r="A1742" t="s">
        <v>22</v>
      </c>
      <c r="B1742" t="s">
        <v>76</v>
      </c>
      <c r="C1742">
        <v>2011</v>
      </c>
      <c r="D1742">
        <v>1.0544020000000001</v>
      </c>
    </row>
    <row r="1743" spans="1:4" hidden="1">
      <c r="A1743" t="s">
        <v>24</v>
      </c>
      <c r="B1743" t="s">
        <v>76</v>
      </c>
      <c r="C1743">
        <v>2011</v>
      </c>
      <c r="D1743">
        <v>1.0544020000000001</v>
      </c>
    </row>
    <row r="1744" spans="1:4" hidden="1">
      <c r="A1744" t="s">
        <v>25</v>
      </c>
      <c r="B1744" t="s">
        <v>76</v>
      </c>
      <c r="C1744">
        <v>2011</v>
      </c>
      <c r="D1744">
        <v>0</v>
      </c>
    </row>
    <row r="1745" spans="1:4" hidden="1">
      <c r="A1745" t="s">
        <v>22</v>
      </c>
      <c r="B1745" t="s">
        <v>76</v>
      </c>
      <c r="C1745">
        <v>2012</v>
      </c>
      <c r="D1745">
        <v>0.20966699999999999</v>
      </c>
    </row>
    <row r="1746" spans="1:4" hidden="1">
      <c r="A1746" t="s">
        <v>24</v>
      </c>
      <c r="B1746" t="s">
        <v>76</v>
      </c>
      <c r="C1746">
        <v>2012</v>
      </c>
      <c r="D1746">
        <v>0.20966699999999999</v>
      </c>
    </row>
    <row r="1747" spans="1:4" hidden="1">
      <c r="A1747" t="s">
        <v>25</v>
      </c>
      <c r="B1747" t="s">
        <v>76</v>
      </c>
      <c r="C1747">
        <v>2012</v>
      </c>
      <c r="D1747">
        <v>0</v>
      </c>
    </row>
    <row r="1748" spans="1:4" hidden="1">
      <c r="A1748" t="s">
        <v>22</v>
      </c>
      <c r="B1748" t="s">
        <v>76</v>
      </c>
      <c r="C1748">
        <v>2013</v>
      </c>
      <c r="D1748">
        <v>0.73214500000000005</v>
      </c>
    </row>
    <row r="1749" spans="1:4" hidden="1">
      <c r="A1749" t="s">
        <v>24</v>
      </c>
      <c r="B1749" t="s">
        <v>76</v>
      </c>
      <c r="C1749">
        <v>2013</v>
      </c>
      <c r="D1749">
        <v>0.73214500000000005</v>
      </c>
    </row>
    <row r="1750" spans="1:4" hidden="1">
      <c r="A1750" t="s">
        <v>25</v>
      </c>
      <c r="B1750" t="s">
        <v>76</v>
      </c>
      <c r="C1750">
        <v>2013</v>
      </c>
      <c r="D1750">
        <v>0</v>
      </c>
    </row>
    <row r="1751" spans="1:4" hidden="1">
      <c r="A1751" t="s">
        <v>22</v>
      </c>
      <c r="B1751" t="s">
        <v>76</v>
      </c>
      <c r="C1751">
        <v>2014</v>
      </c>
      <c r="D1751">
        <v>0.20725199999999999</v>
      </c>
    </row>
    <row r="1752" spans="1:4" hidden="1">
      <c r="A1752" t="s">
        <v>24</v>
      </c>
      <c r="B1752" t="s">
        <v>76</v>
      </c>
      <c r="C1752">
        <v>2014</v>
      </c>
      <c r="D1752">
        <v>0.20725199999999999</v>
      </c>
    </row>
    <row r="1753" spans="1:4" hidden="1">
      <c r="A1753" t="s">
        <v>25</v>
      </c>
      <c r="B1753" t="s">
        <v>76</v>
      </c>
      <c r="C1753">
        <v>2014</v>
      </c>
      <c r="D1753">
        <v>0</v>
      </c>
    </row>
    <row r="1754" spans="1:4" hidden="1">
      <c r="A1754" t="s">
        <v>22</v>
      </c>
      <c r="B1754" t="s">
        <v>76</v>
      </c>
      <c r="C1754">
        <v>2015</v>
      </c>
      <c r="D1754">
        <v>4.1230999999999997E-2</v>
      </c>
    </row>
    <row r="1755" spans="1:4" hidden="1">
      <c r="A1755" t="s">
        <v>24</v>
      </c>
      <c r="B1755" t="s">
        <v>76</v>
      </c>
      <c r="C1755">
        <v>2015</v>
      </c>
      <c r="D1755">
        <v>4.1230999999999997E-2</v>
      </c>
    </row>
    <row r="1756" spans="1:4" hidden="1">
      <c r="A1756" t="s">
        <v>25</v>
      </c>
      <c r="B1756" t="s">
        <v>76</v>
      </c>
      <c r="C1756">
        <v>2015</v>
      </c>
      <c r="D1756">
        <v>0</v>
      </c>
    </row>
    <row r="1757" spans="1:4" hidden="1">
      <c r="A1757" t="s">
        <v>22</v>
      </c>
      <c r="B1757" t="s">
        <v>76</v>
      </c>
      <c r="C1757">
        <v>2016</v>
      </c>
      <c r="D1757">
        <v>1.94191</v>
      </c>
    </row>
    <row r="1758" spans="1:4" hidden="1">
      <c r="A1758" t="s">
        <v>24</v>
      </c>
      <c r="B1758" t="s">
        <v>76</v>
      </c>
      <c r="C1758">
        <v>2016</v>
      </c>
      <c r="D1758">
        <v>1.94191</v>
      </c>
    </row>
    <row r="1759" spans="1:4" hidden="1">
      <c r="A1759" t="s">
        <v>25</v>
      </c>
      <c r="B1759" t="s">
        <v>76</v>
      </c>
      <c r="C1759">
        <v>2016</v>
      </c>
      <c r="D1759">
        <v>0</v>
      </c>
    </row>
    <row r="1760" spans="1:4" hidden="1">
      <c r="A1760" t="s">
        <v>22</v>
      </c>
      <c r="B1760" t="s">
        <v>76</v>
      </c>
      <c r="C1760">
        <v>2017</v>
      </c>
      <c r="D1760">
        <v>0.40812900000000002</v>
      </c>
    </row>
    <row r="1761" spans="1:4" hidden="1">
      <c r="A1761" t="s">
        <v>24</v>
      </c>
      <c r="B1761" t="s">
        <v>76</v>
      </c>
      <c r="C1761">
        <v>2017</v>
      </c>
      <c r="D1761">
        <v>0.40812900000000002</v>
      </c>
    </row>
    <row r="1762" spans="1:4" hidden="1">
      <c r="A1762" t="s">
        <v>25</v>
      </c>
      <c r="B1762" t="s">
        <v>76</v>
      </c>
      <c r="C1762">
        <v>2017</v>
      </c>
      <c r="D1762">
        <v>0</v>
      </c>
    </row>
    <row r="1763" spans="1:4" hidden="1">
      <c r="A1763" t="s">
        <v>22</v>
      </c>
      <c r="B1763" t="s">
        <v>76</v>
      </c>
      <c r="C1763">
        <v>2018</v>
      </c>
      <c r="D1763">
        <v>2.8841019999999999</v>
      </c>
    </row>
    <row r="1764" spans="1:4" hidden="1">
      <c r="A1764" t="s">
        <v>24</v>
      </c>
      <c r="B1764" t="s">
        <v>76</v>
      </c>
      <c r="C1764">
        <v>2018</v>
      </c>
      <c r="D1764">
        <v>2.8841019999999999</v>
      </c>
    </row>
    <row r="1765" spans="1:4" hidden="1">
      <c r="A1765" t="s">
        <v>25</v>
      </c>
      <c r="B1765" t="s">
        <v>76</v>
      </c>
      <c r="C1765">
        <v>2018</v>
      </c>
      <c r="D1765">
        <v>0</v>
      </c>
    </row>
    <row r="1766" spans="1:4" hidden="1">
      <c r="A1766" t="s">
        <v>22</v>
      </c>
      <c r="B1766" t="s">
        <v>76</v>
      </c>
      <c r="C1766">
        <v>2019</v>
      </c>
      <c r="D1766">
        <v>0.65548099999999998</v>
      </c>
    </row>
    <row r="1767" spans="1:4" hidden="1">
      <c r="A1767" t="s">
        <v>24</v>
      </c>
      <c r="B1767" t="s">
        <v>76</v>
      </c>
      <c r="C1767">
        <v>2019</v>
      </c>
      <c r="D1767">
        <v>0.63787499999999997</v>
      </c>
    </row>
    <row r="1768" spans="1:4" hidden="1">
      <c r="A1768" t="s">
        <v>25</v>
      </c>
      <c r="B1768" t="s">
        <v>76</v>
      </c>
      <c r="C1768">
        <v>2019</v>
      </c>
      <c r="D1768">
        <v>1.7606000000000011E-2</v>
      </c>
    </row>
    <row r="1769" spans="1:4" hidden="1">
      <c r="A1769" t="s">
        <v>22</v>
      </c>
      <c r="B1769" t="s">
        <v>76</v>
      </c>
      <c r="C1769">
        <v>2020</v>
      </c>
      <c r="D1769">
        <v>2.1212260000000001</v>
      </c>
    </row>
    <row r="1770" spans="1:4" hidden="1">
      <c r="A1770" t="s">
        <v>24</v>
      </c>
      <c r="B1770" t="s">
        <v>76</v>
      </c>
      <c r="C1770">
        <v>2020</v>
      </c>
      <c r="D1770">
        <v>2.097731</v>
      </c>
    </row>
    <row r="1771" spans="1:4" hidden="1">
      <c r="A1771" t="s">
        <v>25</v>
      </c>
      <c r="B1771" t="s">
        <v>76</v>
      </c>
      <c r="C1771">
        <v>2020</v>
      </c>
      <c r="D1771">
        <v>2.3495000000000044E-2</v>
      </c>
    </row>
    <row r="1772" spans="1:4" hidden="1">
      <c r="A1772" t="s">
        <v>22</v>
      </c>
      <c r="B1772" t="s">
        <v>76</v>
      </c>
      <c r="C1772">
        <v>2021</v>
      </c>
      <c r="D1772">
        <v>1.1068480000000001</v>
      </c>
    </row>
    <row r="1773" spans="1:4" hidden="1">
      <c r="A1773" t="s">
        <v>24</v>
      </c>
      <c r="B1773" t="s">
        <v>76</v>
      </c>
      <c r="C1773">
        <v>2021</v>
      </c>
      <c r="D1773">
        <v>1.0791280000000001</v>
      </c>
    </row>
    <row r="1774" spans="1:4" hidden="1">
      <c r="A1774" t="s">
        <v>25</v>
      </c>
      <c r="B1774" t="s">
        <v>76</v>
      </c>
      <c r="C1774">
        <v>2021</v>
      </c>
      <c r="D1774">
        <v>2.7719999999999967E-2</v>
      </c>
    </row>
    <row r="1775" spans="1:4" hidden="1">
      <c r="A1775" t="s">
        <v>22</v>
      </c>
      <c r="B1775" t="s">
        <v>77</v>
      </c>
      <c r="C1775">
        <v>2007</v>
      </c>
      <c r="D1775">
        <v>1.2252099999999999</v>
      </c>
    </row>
    <row r="1776" spans="1:4" hidden="1">
      <c r="A1776" t="s">
        <v>24</v>
      </c>
      <c r="B1776" t="s">
        <v>77</v>
      </c>
      <c r="C1776">
        <v>2007</v>
      </c>
      <c r="D1776">
        <v>1.2252099999999999</v>
      </c>
    </row>
    <row r="1777" spans="1:4" hidden="1">
      <c r="A1777" t="s">
        <v>25</v>
      </c>
      <c r="B1777" t="s">
        <v>77</v>
      </c>
      <c r="C1777">
        <v>2007</v>
      </c>
      <c r="D1777">
        <v>0</v>
      </c>
    </row>
    <row r="1778" spans="1:4" hidden="1">
      <c r="A1778" t="s">
        <v>22</v>
      </c>
      <c r="B1778" t="s">
        <v>77</v>
      </c>
      <c r="C1778">
        <v>2008</v>
      </c>
      <c r="D1778">
        <v>1.53461</v>
      </c>
    </row>
    <row r="1779" spans="1:4" hidden="1">
      <c r="A1779" t="s">
        <v>24</v>
      </c>
      <c r="B1779" t="s">
        <v>77</v>
      </c>
      <c r="C1779">
        <v>2008</v>
      </c>
      <c r="D1779">
        <v>1.53461</v>
      </c>
    </row>
    <row r="1780" spans="1:4" hidden="1">
      <c r="A1780" t="s">
        <v>25</v>
      </c>
      <c r="B1780" t="s">
        <v>77</v>
      </c>
      <c r="C1780">
        <v>2008</v>
      </c>
      <c r="D1780">
        <v>0</v>
      </c>
    </row>
    <row r="1781" spans="1:4" hidden="1">
      <c r="A1781" t="s">
        <v>22</v>
      </c>
      <c r="B1781" t="s">
        <v>77</v>
      </c>
      <c r="C1781">
        <v>2009</v>
      </c>
      <c r="D1781">
        <v>0.66634800000000005</v>
      </c>
    </row>
    <row r="1782" spans="1:4" hidden="1">
      <c r="A1782" t="s">
        <v>24</v>
      </c>
      <c r="B1782" t="s">
        <v>77</v>
      </c>
      <c r="C1782">
        <v>2009</v>
      </c>
      <c r="D1782">
        <v>0.66634800000000005</v>
      </c>
    </row>
    <row r="1783" spans="1:4" hidden="1">
      <c r="A1783" t="s">
        <v>25</v>
      </c>
      <c r="B1783" t="s">
        <v>77</v>
      </c>
      <c r="C1783">
        <v>2009</v>
      </c>
      <c r="D1783">
        <v>0</v>
      </c>
    </row>
    <row r="1784" spans="1:4" hidden="1">
      <c r="A1784" t="s">
        <v>22</v>
      </c>
      <c r="B1784" t="s">
        <v>77</v>
      </c>
      <c r="C1784">
        <v>2010</v>
      </c>
      <c r="D1784">
        <v>1.7244170000000001</v>
      </c>
    </row>
    <row r="1785" spans="1:4" hidden="1">
      <c r="A1785" t="s">
        <v>24</v>
      </c>
      <c r="B1785" t="s">
        <v>77</v>
      </c>
      <c r="C1785">
        <v>2010</v>
      </c>
      <c r="D1785">
        <v>1.7244170000000001</v>
      </c>
    </row>
    <row r="1786" spans="1:4" hidden="1">
      <c r="A1786" t="s">
        <v>25</v>
      </c>
      <c r="B1786" t="s">
        <v>77</v>
      </c>
      <c r="C1786">
        <v>2010</v>
      </c>
      <c r="D1786">
        <v>0</v>
      </c>
    </row>
    <row r="1787" spans="1:4" hidden="1">
      <c r="A1787" t="s">
        <v>22</v>
      </c>
      <c r="B1787" t="s">
        <v>77</v>
      </c>
      <c r="C1787">
        <v>2014</v>
      </c>
      <c r="D1787">
        <v>3.667357</v>
      </c>
    </row>
    <row r="1788" spans="1:4" hidden="1">
      <c r="A1788" t="s">
        <v>24</v>
      </c>
      <c r="B1788" t="s">
        <v>77</v>
      </c>
      <c r="C1788">
        <v>2014</v>
      </c>
      <c r="D1788">
        <v>2.2367859999999999</v>
      </c>
    </row>
    <row r="1789" spans="1:4" hidden="1">
      <c r="A1789" t="s">
        <v>25</v>
      </c>
      <c r="B1789" t="s">
        <v>77</v>
      </c>
      <c r="C1789">
        <v>2014</v>
      </c>
      <c r="D1789">
        <v>1.430571</v>
      </c>
    </row>
    <row r="1790" spans="1:4" hidden="1">
      <c r="A1790" t="s">
        <v>22</v>
      </c>
      <c r="B1790" t="s">
        <v>77</v>
      </c>
      <c r="C1790">
        <v>2015</v>
      </c>
      <c r="D1790">
        <v>3.329126</v>
      </c>
    </row>
    <row r="1791" spans="1:4" hidden="1">
      <c r="A1791" t="s">
        <v>26</v>
      </c>
      <c r="B1791" t="s">
        <v>77</v>
      </c>
      <c r="C1791">
        <v>2015</v>
      </c>
      <c r="D1791">
        <v>1.0055E-2</v>
      </c>
    </row>
    <row r="1792" spans="1:4" hidden="1">
      <c r="A1792" t="s">
        <v>24</v>
      </c>
      <c r="B1792" t="s">
        <v>77</v>
      </c>
      <c r="C1792">
        <v>2015</v>
      </c>
      <c r="D1792">
        <v>1.953643</v>
      </c>
    </row>
    <row r="1793" spans="1:4" hidden="1">
      <c r="A1793" t="s">
        <v>25</v>
      </c>
      <c r="B1793" t="s">
        <v>77</v>
      </c>
      <c r="C1793">
        <v>2015</v>
      </c>
      <c r="D1793">
        <v>1.3654280000000001</v>
      </c>
    </row>
    <row r="1794" spans="1:4" hidden="1">
      <c r="A1794" t="s">
        <v>22</v>
      </c>
      <c r="B1794" t="s">
        <v>77</v>
      </c>
      <c r="C1794">
        <v>2016</v>
      </c>
      <c r="D1794">
        <v>4.3960650000000001</v>
      </c>
    </row>
    <row r="1795" spans="1:4" hidden="1">
      <c r="A1795" t="s">
        <v>24</v>
      </c>
      <c r="B1795" t="s">
        <v>77</v>
      </c>
      <c r="C1795">
        <v>2016</v>
      </c>
      <c r="D1795">
        <v>2.8655590000000002</v>
      </c>
    </row>
    <row r="1796" spans="1:4" hidden="1">
      <c r="A1796" t="s">
        <v>25</v>
      </c>
      <c r="B1796" t="s">
        <v>77</v>
      </c>
      <c r="C1796">
        <v>2016</v>
      </c>
      <c r="D1796">
        <v>1.5305059999999999</v>
      </c>
    </row>
    <row r="1797" spans="1:4" hidden="1">
      <c r="A1797" t="s">
        <v>22</v>
      </c>
      <c r="B1797" t="s">
        <v>77</v>
      </c>
      <c r="C1797">
        <v>2017</v>
      </c>
      <c r="D1797">
        <v>3.8951579999999999</v>
      </c>
    </row>
    <row r="1798" spans="1:4" hidden="1">
      <c r="A1798" t="s">
        <v>24</v>
      </c>
      <c r="B1798" t="s">
        <v>77</v>
      </c>
      <c r="C1798">
        <v>2017</v>
      </c>
      <c r="D1798">
        <v>3.5478149999999999</v>
      </c>
    </row>
    <row r="1799" spans="1:4" hidden="1">
      <c r="A1799" t="s">
        <v>25</v>
      </c>
      <c r="B1799" t="s">
        <v>77</v>
      </c>
      <c r="C1799">
        <v>2017</v>
      </c>
      <c r="D1799">
        <v>0.34734299999999996</v>
      </c>
    </row>
    <row r="1800" spans="1:4" hidden="1">
      <c r="A1800" t="s">
        <v>22</v>
      </c>
      <c r="B1800" t="s">
        <v>77</v>
      </c>
      <c r="C1800">
        <v>2018</v>
      </c>
      <c r="D1800">
        <v>0.33140399999999998</v>
      </c>
    </row>
    <row r="1801" spans="1:4" hidden="1">
      <c r="A1801" t="s">
        <v>22</v>
      </c>
      <c r="B1801" t="s">
        <v>77</v>
      </c>
      <c r="C1801">
        <v>2019</v>
      </c>
      <c r="D1801">
        <v>0.31191600000000003</v>
      </c>
    </row>
    <row r="1802" spans="1:4" hidden="1">
      <c r="A1802" t="s">
        <v>22</v>
      </c>
      <c r="B1802" t="s">
        <v>77</v>
      </c>
      <c r="C1802">
        <v>2020</v>
      </c>
      <c r="D1802">
        <v>0.407383</v>
      </c>
    </row>
    <row r="1803" spans="1:4" hidden="1">
      <c r="A1803" t="s">
        <v>22</v>
      </c>
      <c r="B1803" t="s">
        <v>77</v>
      </c>
      <c r="C1803">
        <v>2021</v>
      </c>
      <c r="D1803">
        <v>0.50129800000000002</v>
      </c>
    </row>
    <row r="1804" spans="1:4" hidden="1">
      <c r="A1804" t="s">
        <v>22</v>
      </c>
      <c r="B1804" t="s">
        <v>78</v>
      </c>
      <c r="C1804">
        <v>2007</v>
      </c>
      <c r="D1804">
        <v>1.3117890000000001</v>
      </c>
    </row>
    <row r="1805" spans="1:4" hidden="1">
      <c r="A1805" t="s">
        <v>24</v>
      </c>
      <c r="B1805" t="s">
        <v>78</v>
      </c>
      <c r="C1805">
        <v>2007</v>
      </c>
      <c r="D1805">
        <v>0.57709600000000005</v>
      </c>
    </row>
    <row r="1806" spans="1:4" hidden="1">
      <c r="A1806" t="s">
        <v>25</v>
      </c>
      <c r="B1806" t="s">
        <v>78</v>
      </c>
      <c r="C1806">
        <v>2007</v>
      </c>
      <c r="D1806">
        <v>0.73469300000000004</v>
      </c>
    </row>
    <row r="1807" spans="1:4" hidden="1">
      <c r="A1807" t="s">
        <v>22</v>
      </c>
      <c r="B1807" t="s">
        <v>78</v>
      </c>
      <c r="C1807">
        <v>2008</v>
      </c>
      <c r="D1807">
        <v>0.311527</v>
      </c>
    </row>
    <row r="1808" spans="1:4" hidden="1">
      <c r="A1808" t="s">
        <v>24</v>
      </c>
      <c r="B1808" t="s">
        <v>78</v>
      </c>
      <c r="C1808">
        <v>2008</v>
      </c>
      <c r="D1808">
        <v>0.204096</v>
      </c>
    </row>
    <row r="1809" spans="1:4" hidden="1">
      <c r="A1809" t="s">
        <v>25</v>
      </c>
      <c r="B1809" t="s">
        <v>78</v>
      </c>
      <c r="C1809">
        <v>2008</v>
      </c>
      <c r="D1809">
        <v>0.107431</v>
      </c>
    </row>
    <row r="1810" spans="1:4" hidden="1">
      <c r="A1810" t="s">
        <v>22</v>
      </c>
      <c r="B1810" t="s">
        <v>78</v>
      </c>
      <c r="C1810">
        <v>2009</v>
      </c>
      <c r="D1810">
        <v>0.63697000000000004</v>
      </c>
    </row>
    <row r="1811" spans="1:4" hidden="1">
      <c r="A1811" t="s">
        <v>24</v>
      </c>
      <c r="B1811" t="s">
        <v>78</v>
      </c>
      <c r="C1811">
        <v>2009</v>
      </c>
      <c r="D1811">
        <v>0.57952000000000004</v>
      </c>
    </row>
    <row r="1812" spans="1:4" hidden="1">
      <c r="A1812" t="s">
        <v>25</v>
      </c>
      <c r="B1812" t="s">
        <v>78</v>
      </c>
      <c r="C1812">
        <v>2009</v>
      </c>
      <c r="D1812">
        <v>5.7450000000000001E-2</v>
      </c>
    </row>
    <row r="1813" spans="1:4" hidden="1">
      <c r="A1813" t="s">
        <v>22</v>
      </c>
      <c r="B1813" t="s">
        <v>78</v>
      </c>
      <c r="C1813">
        <v>2010</v>
      </c>
      <c r="D1813">
        <v>3.5306609999999998</v>
      </c>
    </row>
    <row r="1814" spans="1:4" hidden="1">
      <c r="A1814" t="s">
        <v>24</v>
      </c>
      <c r="B1814" t="s">
        <v>78</v>
      </c>
      <c r="C1814">
        <v>2010</v>
      </c>
      <c r="D1814">
        <v>3.5052639999999999</v>
      </c>
    </row>
    <row r="1815" spans="1:4" hidden="1">
      <c r="A1815" t="s">
        <v>25</v>
      </c>
      <c r="B1815" t="s">
        <v>78</v>
      </c>
      <c r="C1815">
        <v>2010</v>
      </c>
      <c r="D1815">
        <v>2.5396999999999892E-2</v>
      </c>
    </row>
    <row r="1816" spans="1:4" hidden="1">
      <c r="A1816" t="s">
        <v>22</v>
      </c>
      <c r="B1816" t="s">
        <v>78</v>
      </c>
      <c r="C1816">
        <v>2012</v>
      </c>
      <c r="D1816">
        <v>0.89650700000000005</v>
      </c>
    </row>
    <row r="1817" spans="1:4" hidden="1">
      <c r="A1817" t="s">
        <v>24</v>
      </c>
      <c r="B1817" t="s">
        <v>78</v>
      </c>
      <c r="C1817">
        <v>2012</v>
      </c>
      <c r="D1817">
        <v>0.89650700000000005</v>
      </c>
    </row>
    <row r="1818" spans="1:4" hidden="1">
      <c r="A1818" t="s">
        <v>25</v>
      </c>
      <c r="B1818" t="s">
        <v>78</v>
      </c>
      <c r="C1818">
        <v>2012</v>
      </c>
      <c r="D1818">
        <v>0</v>
      </c>
    </row>
    <row r="1819" spans="1:4" hidden="1">
      <c r="A1819" t="s">
        <v>22</v>
      </c>
      <c r="B1819" t="s">
        <v>78</v>
      </c>
      <c r="C1819">
        <v>2013</v>
      </c>
      <c r="D1819">
        <v>1.8748279999999999</v>
      </c>
    </row>
    <row r="1820" spans="1:4" hidden="1">
      <c r="A1820" t="s">
        <v>24</v>
      </c>
      <c r="B1820" t="s">
        <v>78</v>
      </c>
      <c r="C1820">
        <v>2013</v>
      </c>
      <c r="D1820">
        <v>1.8748279999999999</v>
      </c>
    </row>
    <row r="1821" spans="1:4" hidden="1">
      <c r="A1821" t="s">
        <v>25</v>
      </c>
      <c r="B1821" t="s">
        <v>78</v>
      </c>
      <c r="C1821">
        <v>2013</v>
      </c>
      <c r="D1821">
        <v>0</v>
      </c>
    </row>
    <row r="1822" spans="1:4" hidden="1">
      <c r="A1822" t="s">
        <v>22</v>
      </c>
      <c r="B1822" t="s">
        <v>78</v>
      </c>
      <c r="C1822">
        <v>2014</v>
      </c>
      <c r="D1822">
        <v>1.502319</v>
      </c>
    </row>
    <row r="1823" spans="1:4" hidden="1">
      <c r="A1823" t="s">
        <v>24</v>
      </c>
      <c r="B1823" t="s">
        <v>78</v>
      </c>
      <c r="C1823">
        <v>2014</v>
      </c>
      <c r="D1823">
        <v>1.497746</v>
      </c>
    </row>
    <row r="1824" spans="1:4" hidden="1">
      <c r="A1824" t="s">
        <v>25</v>
      </c>
      <c r="B1824" t="s">
        <v>78</v>
      </c>
      <c r="C1824">
        <v>2014</v>
      </c>
      <c r="D1824">
        <v>4.5729999999999382E-3</v>
      </c>
    </row>
    <row r="1825" spans="1:4" hidden="1">
      <c r="A1825" t="s">
        <v>22</v>
      </c>
      <c r="B1825" t="s">
        <v>78</v>
      </c>
      <c r="C1825">
        <v>2015</v>
      </c>
      <c r="D1825">
        <v>1.989331</v>
      </c>
    </row>
    <row r="1826" spans="1:4" hidden="1">
      <c r="A1826" t="s">
        <v>24</v>
      </c>
      <c r="B1826" t="s">
        <v>78</v>
      </c>
      <c r="C1826">
        <v>2015</v>
      </c>
      <c r="D1826">
        <v>1.9541759999999999</v>
      </c>
    </row>
    <row r="1827" spans="1:4" hidden="1">
      <c r="A1827" t="s">
        <v>25</v>
      </c>
      <c r="B1827" t="s">
        <v>78</v>
      </c>
      <c r="C1827">
        <v>2015</v>
      </c>
      <c r="D1827">
        <v>3.5155000000000047E-2</v>
      </c>
    </row>
    <row r="1828" spans="1:4" hidden="1">
      <c r="A1828" t="s">
        <v>22</v>
      </c>
      <c r="B1828" t="s">
        <v>78</v>
      </c>
      <c r="C1828">
        <v>2016</v>
      </c>
      <c r="D1828">
        <v>1.3370930000000001</v>
      </c>
    </row>
    <row r="1829" spans="1:4" hidden="1">
      <c r="A1829" t="s">
        <v>24</v>
      </c>
      <c r="B1829" t="s">
        <v>78</v>
      </c>
      <c r="C1829">
        <v>2016</v>
      </c>
      <c r="D1829">
        <v>1.1141179999999999</v>
      </c>
    </row>
    <row r="1830" spans="1:4" hidden="1">
      <c r="A1830" t="s">
        <v>25</v>
      </c>
      <c r="B1830" t="s">
        <v>78</v>
      </c>
      <c r="C1830">
        <v>2016</v>
      </c>
      <c r="D1830">
        <v>0.22297500000000015</v>
      </c>
    </row>
    <row r="1831" spans="1:4" hidden="1">
      <c r="A1831" t="s">
        <v>22</v>
      </c>
      <c r="B1831" t="s">
        <v>78</v>
      </c>
      <c r="C1831">
        <v>2017</v>
      </c>
      <c r="D1831">
        <v>2.932131</v>
      </c>
    </row>
    <row r="1832" spans="1:4" hidden="1">
      <c r="A1832" t="s">
        <v>24</v>
      </c>
      <c r="B1832" t="s">
        <v>78</v>
      </c>
      <c r="C1832">
        <v>2017</v>
      </c>
      <c r="D1832">
        <v>2.7063929999999998</v>
      </c>
    </row>
    <row r="1833" spans="1:4" hidden="1">
      <c r="A1833" t="s">
        <v>25</v>
      </c>
      <c r="B1833" t="s">
        <v>78</v>
      </c>
      <c r="C1833">
        <v>2017</v>
      </c>
      <c r="D1833">
        <v>0.22573800000000022</v>
      </c>
    </row>
    <row r="1834" spans="1:4" hidden="1">
      <c r="A1834" t="s">
        <v>22</v>
      </c>
      <c r="B1834" t="s">
        <v>78</v>
      </c>
      <c r="C1834">
        <v>2018</v>
      </c>
      <c r="D1834">
        <v>0.49673699999999998</v>
      </c>
    </row>
    <row r="1835" spans="1:4" hidden="1">
      <c r="A1835" t="s">
        <v>24</v>
      </c>
      <c r="B1835" t="s">
        <v>78</v>
      </c>
      <c r="C1835">
        <v>2018</v>
      </c>
      <c r="D1835">
        <v>0.24005599999999999</v>
      </c>
    </row>
    <row r="1836" spans="1:4" hidden="1">
      <c r="A1836" t="s">
        <v>25</v>
      </c>
      <c r="B1836" t="s">
        <v>78</v>
      </c>
      <c r="C1836">
        <v>2018</v>
      </c>
      <c r="D1836">
        <v>0.25668099999999999</v>
      </c>
    </row>
    <row r="1837" spans="1:4" hidden="1">
      <c r="A1837" t="s">
        <v>22</v>
      </c>
      <c r="B1837" t="s">
        <v>78</v>
      </c>
      <c r="C1837">
        <v>2019</v>
      </c>
      <c r="D1837">
        <v>0.103606</v>
      </c>
    </row>
    <row r="1838" spans="1:4" hidden="1">
      <c r="A1838" t="s">
        <v>22</v>
      </c>
      <c r="B1838" t="s">
        <v>78</v>
      </c>
      <c r="C1838">
        <v>2020</v>
      </c>
      <c r="D1838">
        <v>5.2480000000000001E-3</v>
      </c>
    </row>
    <row r="1839" spans="1:4" hidden="1">
      <c r="A1839" t="s">
        <v>22</v>
      </c>
      <c r="B1839" t="s">
        <v>78</v>
      </c>
      <c r="C1839">
        <v>2021</v>
      </c>
      <c r="D1839">
        <v>1.6249999999999999E-3</v>
      </c>
    </row>
    <row r="1840" spans="1:4" hidden="1">
      <c r="A1840" t="s">
        <v>22</v>
      </c>
      <c r="B1840" t="s">
        <v>79</v>
      </c>
      <c r="C1840">
        <v>2007</v>
      </c>
      <c r="D1840">
        <v>0.66827700000000001</v>
      </c>
    </row>
    <row r="1841" spans="1:4" hidden="1">
      <c r="A1841" t="s">
        <v>24</v>
      </c>
      <c r="B1841" t="s">
        <v>79</v>
      </c>
      <c r="C1841">
        <v>2007</v>
      </c>
      <c r="D1841">
        <v>0.36063200000000001</v>
      </c>
    </row>
    <row r="1842" spans="1:4" hidden="1">
      <c r="A1842" t="s">
        <v>25</v>
      </c>
      <c r="B1842" t="s">
        <v>79</v>
      </c>
      <c r="C1842">
        <v>2007</v>
      </c>
      <c r="D1842">
        <v>0.307645</v>
      </c>
    </row>
    <row r="1843" spans="1:4" hidden="1">
      <c r="A1843" t="s">
        <v>22</v>
      </c>
      <c r="B1843" t="s">
        <v>79</v>
      </c>
      <c r="C1843">
        <v>2008</v>
      </c>
      <c r="D1843">
        <v>0.84793499999999999</v>
      </c>
    </row>
    <row r="1844" spans="1:4" hidden="1">
      <c r="A1844" t="s">
        <v>24</v>
      </c>
      <c r="B1844" t="s">
        <v>79</v>
      </c>
      <c r="C1844">
        <v>2008</v>
      </c>
      <c r="D1844">
        <v>0.226602</v>
      </c>
    </row>
    <row r="1845" spans="1:4" hidden="1">
      <c r="A1845" t="s">
        <v>25</v>
      </c>
      <c r="B1845" t="s">
        <v>79</v>
      </c>
      <c r="C1845">
        <v>2008</v>
      </c>
      <c r="D1845">
        <v>0.62133300000000002</v>
      </c>
    </row>
    <row r="1846" spans="1:4" hidden="1">
      <c r="A1846" t="s">
        <v>22</v>
      </c>
      <c r="B1846" t="s">
        <v>79</v>
      </c>
      <c r="C1846">
        <v>2009</v>
      </c>
      <c r="D1846">
        <v>1.0469980000000001</v>
      </c>
    </row>
    <row r="1847" spans="1:4" hidden="1">
      <c r="A1847" t="s">
        <v>24</v>
      </c>
      <c r="B1847" t="s">
        <v>79</v>
      </c>
      <c r="C1847">
        <v>2009</v>
      </c>
      <c r="D1847">
        <v>0.28981899999999999</v>
      </c>
    </row>
    <row r="1848" spans="1:4" hidden="1">
      <c r="A1848" t="s">
        <v>25</v>
      </c>
      <c r="B1848" t="s">
        <v>79</v>
      </c>
      <c r="C1848">
        <v>2009</v>
      </c>
      <c r="D1848">
        <v>0.75717900000000005</v>
      </c>
    </row>
    <row r="1849" spans="1:4" hidden="1">
      <c r="A1849" t="s">
        <v>22</v>
      </c>
      <c r="B1849" t="s">
        <v>79</v>
      </c>
      <c r="C1849">
        <v>2010</v>
      </c>
      <c r="D1849">
        <v>1.372784</v>
      </c>
    </row>
    <row r="1850" spans="1:4" hidden="1">
      <c r="A1850" t="s">
        <v>24</v>
      </c>
      <c r="B1850" t="s">
        <v>79</v>
      </c>
      <c r="C1850">
        <v>2010</v>
      </c>
      <c r="D1850">
        <v>1.242426</v>
      </c>
    </row>
    <row r="1851" spans="1:4" hidden="1">
      <c r="A1851" t="s">
        <v>25</v>
      </c>
      <c r="B1851" t="s">
        <v>79</v>
      </c>
      <c r="C1851">
        <v>2010</v>
      </c>
      <c r="D1851">
        <v>0.13035799999999997</v>
      </c>
    </row>
    <row r="1852" spans="1:4" hidden="1">
      <c r="A1852" t="s">
        <v>22</v>
      </c>
      <c r="B1852" t="s">
        <v>79</v>
      </c>
      <c r="C1852">
        <v>2011</v>
      </c>
      <c r="D1852">
        <v>0.731796</v>
      </c>
    </row>
    <row r="1853" spans="1:4" hidden="1">
      <c r="A1853" t="s">
        <v>24</v>
      </c>
      <c r="B1853" t="s">
        <v>79</v>
      </c>
      <c r="C1853">
        <v>2011</v>
      </c>
      <c r="D1853">
        <v>0.73913600000000002</v>
      </c>
    </row>
    <row r="1854" spans="1:4" hidden="1">
      <c r="A1854" t="s">
        <v>25</v>
      </c>
      <c r="B1854" t="s">
        <v>79</v>
      </c>
      <c r="C1854">
        <v>2011</v>
      </c>
      <c r="D1854">
        <v>-7.3400000000000132E-3</v>
      </c>
    </row>
    <row r="1855" spans="1:4" hidden="1">
      <c r="A1855" t="s">
        <v>22</v>
      </c>
      <c r="B1855" t="s">
        <v>79</v>
      </c>
      <c r="C1855">
        <v>2013</v>
      </c>
      <c r="D1855">
        <v>6.9311999999999999E-2</v>
      </c>
    </row>
    <row r="1856" spans="1:4" hidden="1">
      <c r="A1856" t="s">
        <v>24</v>
      </c>
      <c r="B1856" t="s">
        <v>79</v>
      </c>
      <c r="C1856">
        <v>2013</v>
      </c>
      <c r="D1856">
        <v>6.9311999999999999E-2</v>
      </c>
    </row>
    <row r="1857" spans="1:4" hidden="1">
      <c r="A1857" t="s">
        <v>25</v>
      </c>
      <c r="B1857" t="s">
        <v>79</v>
      </c>
      <c r="C1857">
        <v>2013</v>
      </c>
      <c r="D1857">
        <v>0</v>
      </c>
    </row>
    <row r="1858" spans="1:4" hidden="1">
      <c r="A1858" t="s">
        <v>22</v>
      </c>
      <c r="B1858" t="s">
        <v>79</v>
      </c>
      <c r="C1858">
        <v>2015</v>
      </c>
      <c r="D1858">
        <v>0.385967</v>
      </c>
    </row>
    <row r="1859" spans="1:4" hidden="1">
      <c r="A1859" t="s">
        <v>24</v>
      </c>
      <c r="B1859" t="s">
        <v>79</v>
      </c>
      <c r="C1859">
        <v>2015</v>
      </c>
      <c r="D1859">
        <v>0.385967</v>
      </c>
    </row>
    <row r="1860" spans="1:4" hidden="1">
      <c r="A1860" t="s">
        <v>25</v>
      </c>
      <c r="B1860" t="s">
        <v>79</v>
      </c>
      <c r="C1860">
        <v>2015</v>
      </c>
      <c r="D1860">
        <v>0</v>
      </c>
    </row>
    <row r="1861" spans="1:4" hidden="1">
      <c r="A1861" t="s">
        <v>22</v>
      </c>
      <c r="B1861" t="s">
        <v>79</v>
      </c>
      <c r="C1861">
        <v>2016</v>
      </c>
      <c r="D1861">
        <v>0.37646600000000002</v>
      </c>
    </row>
    <row r="1862" spans="1:4" hidden="1">
      <c r="A1862" t="s">
        <v>24</v>
      </c>
      <c r="B1862" t="s">
        <v>79</v>
      </c>
      <c r="C1862">
        <v>2016</v>
      </c>
      <c r="D1862">
        <v>0.37646600000000002</v>
      </c>
    </row>
    <row r="1863" spans="1:4" hidden="1">
      <c r="A1863" t="s">
        <v>25</v>
      </c>
      <c r="B1863" t="s">
        <v>79</v>
      </c>
      <c r="C1863">
        <v>2016</v>
      </c>
      <c r="D1863">
        <v>0</v>
      </c>
    </row>
    <row r="1864" spans="1:4" hidden="1">
      <c r="A1864" t="s">
        <v>22</v>
      </c>
      <c r="B1864" t="s">
        <v>79</v>
      </c>
      <c r="C1864">
        <v>2017</v>
      </c>
      <c r="D1864">
        <v>0.27786</v>
      </c>
    </row>
    <row r="1865" spans="1:4" hidden="1">
      <c r="A1865" t="s">
        <v>24</v>
      </c>
      <c r="B1865" t="s">
        <v>79</v>
      </c>
      <c r="C1865">
        <v>2017</v>
      </c>
      <c r="D1865">
        <v>0.26293499999999997</v>
      </c>
    </row>
    <row r="1866" spans="1:4" hidden="1">
      <c r="A1866" t="s">
        <v>25</v>
      </c>
      <c r="B1866" t="s">
        <v>79</v>
      </c>
      <c r="C1866">
        <v>2017</v>
      </c>
      <c r="D1866">
        <v>1.4925000000000022E-2</v>
      </c>
    </row>
    <row r="1867" spans="1:4" hidden="1">
      <c r="A1867" t="s">
        <v>22</v>
      </c>
      <c r="B1867" t="s">
        <v>79</v>
      </c>
      <c r="C1867">
        <v>2018</v>
      </c>
      <c r="D1867">
        <v>0.160052</v>
      </c>
    </row>
    <row r="1868" spans="1:4" hidden="1">
      <c r="A1868" t="s">
        <v>24</v>
      </c>
      <c r="B1868" t="s">
        <v>79</v>
      </c>
      <c r="C1868">
        <v>2018</v>
      </c>
      <c r="D1868">
        <v>0.160052</v>
      </c>
    </row>
    <row r="1869" spans="1:4" hidden="1">
      <c r="A1869" t="s">
        <v>25</v>
      </c>
      <c r="B1869" t="s">
        <v>79</v>
      </c>
      <c r="C1869">
        <v>2018</v>
      </c>
      <c r="D1869">
        <v>0</v>
      </c>
    </row>
    <row r="1870" spans="1:4" hidden="1">
      <c r="A1870" t="s">
        <v>22</v>
      </c>
      <c r="B1870" t="s">
        <v>79</v>
      </c>
      <c r="C1870">
        <v>2019</v>
      </c>
      <c r="D1870">
        <v>4.9901000000000001E-2</v>
      </c>
    </row>
    <row r="1871" spans="1:4" hidden="1">
      <c r="A1871" t="s">
        <v>24</v>
      </c>
      <c r="B1871" t="s">
        <v>79</v>
      </c>
      <c r="C1871">
        <v>2019</v>
      </c>
      <c r="D1871">
        <v>4.9901000000000001E-2</v>
      </c>
    </row>
    <row r="1872" spans="1:4" hidden="1">
      <c r="A1872" t="s">
        <v>25</v>
      </c>
      <c r="B1872" t="s">
        <v>79</v>
      </c>
      <c r="C1872">
        <v>2019</v>
      </c>
      <c r="D1872">
        <v>0</v>
      </c>
    </row>
    <row r="1873" spans="1:4" hidden="1">
      <c r="A1873" t="s">
        <v>22</v>
      </c>
      <c r="B1873" t="s">
        <v>79</v>
      </c>
      <c r="C1873">
        <v>2020</v>
      </c>
      <c r="D1873">
        <v>0.172037</v>
      </c>
    </row>
    <row r="1874" spans="1:4" hidden="1">
      <c r="A1874" t="s">
        <v>24</v>
      </c>
      <c r="B1874" t="s">
        <v>79</v>
      </c>
      <c r="C1874">
        <v>2020</v>
      </c>
      <c r="D1874">
        <v>0.16309599999999999</v>
      </c>
    </row>
    <row r="1875" spans="1:4" hidden="1">
      <c r="A1875" t="s">
        <v>25</v>
      </c>
      <c r="B1875" t="s">
        <v>79</v>
      </c>
      <c r="C1875">
        <v>2020</v>
      </c>
      <c r="D1875">
        <v>8.9410000000000045E-3</v>
      </c>
    </row>
    <row r="1876" spans="1:4" hidden="1">
      <c r="A1876" t="s">
        <v>22</v>
      </c>
      <c r="B1876" t="s">
        <v>79</v>
      </c>
      <c r="C1876">
        <v>2021</v>
      </c>
      <c r="D1876">
        <v>0.146678</v>
      </c>
    </row>
    <row r="1877" spans="1:4" hidden="1">
      <c r="A1877" t="s">
        <v>24</v>
      </c>
      <c r="B1877" t="s">
        <v>79</v>
      </c>
      <c r="C1877">
        <v>2021</v>
      </c>
      <c r="D1877">
        <v>0.11937300000000001</v>
      </c>
    </row>
    <row r="1878" spans="1:4" hidden="1">
      <c r="A1878" t="s">
        <v>25</v>
      </c>
      <c r="B1878" t="s">
        <v>79</v>
      </c>
      <c r="C1878">
        <v>2021</v>
      </c>
      <c r="D1878">
        <v>2.7304999999999996E-2</v>
      </c>
    </row>
    <row r="1879" spans="1:4" hidden="1">
      <c r="A1879" t="s">
        <v>22</v>
      </c>
      <c r="B1879" t="s">
        <v>80</v>
      </c>
      <c r="C1879">
        <v>2007</v>
      </c>
      <c r="D1879">
        <v>2.3039990000000001</v>
      </c>
    </row>
    <row r="1880" spans="1:4" hidden="1">
      <c r="A1880" t="s">
        <v>24</v>
      </c>
      <c r="B1880" t="s">
        <v>80</v>
      </c>
      <c r="C1880">
        <v>2007</v>
      </c>
      <c r="D1880">
        <v>2.3039990000000001</v>
      </c>
    </row>
    <row r="1881" spans="1:4" hidden="1">
      <c r="A1881" t="s">
        <v>25</v>
      </c>
      <c r="B1881" t="s">
        <v>80</v>
      </c>
      <c r="C1881">
        <v>2007</v>
      </c>
      <c r="D1881">
        <v>0</v>
      </c>
    </row>
    <row r="1882" spans="1:4" hidden="1">
      <c r="A1882" t="s">
        <v>22</v>
      </c>
      <c r="B1882" t="s">
        <v>80</v>
      </c>
      <c r="C1882">
        <v>2008</v>
      </c>
      <c r="D1882">
        <v>5.1651030000000002</v>
      </c>
    </row>
    <row r="1883" spans="1:4" hidden="1">
      <c r="A1883" t="s">
        <v>26</v>
      </c>
      <c r="B1883" t="s">
        <v>80</v>
      </c>
      <c r="C1883">
        <v>2008</v>
      </c>
      <c r="D1883">
        <v>0.76066599999999995</v>
      </c>
    </row>
    <row r="1884" spans="1:4" hidden="1">
      <c r="A1884" t="s">
        <v>24</v>
      </c>
      <c r="B1884" t="s">
        <v>80</v>
      </c>
      <c r="C1884">
        <v>2008</v>
      </c>
      <c r="D1884">
        <v>4.4044369999999997</v>
      </c>
    </row>
    <row r="1885" spans="1:4" hidden="1">
      <c r="A1885" t="s">
        <v>25</v>
      </c>
      <c r="B1885" t="s">
        <v>80</v>
      </c>
      <c r="C1885">
        <v>2008</v>
      </c>
      <c r="D1885">
        <v>8.8817841970012523E-16</v>
      </c>
    </row>
    <row r="1886" spans="1:4" hidden="1">
      <c r="A1886" t="s">
        <v>22</v>
      </c>
      <c r="B1886" t="s">
        <v>80</v>
      </c>
      <c r="C1886">
        <v>2009</v>
      </c>
      <c r="D1886">
        <v>2.080292</v>
      </c>
    </row>
    <row r="1887" spans="1:4" hidden="1">
      <c r="A1887" t="s">
        <v>26</v>
      </c>
      <c r="B1887" t="s">
        <v>80</v>
      </c>
      <c r="C1887">
        <v>2009</v>
      </c>
      <c r="D1887">
        <v>1.5407059999999999</v>
      </c>
    </row>
    <row r="1888" spans="1:4" hidden="1">
      <c r="A1888" t="s">
        <v>24</v>
      </c>
      <c r="B1888" t="s">
        <v>80</v>
      </c>
      <c r="C1888">
        <v>2009</v>
      </c>
      <c r="D1888">
        <v>0.51931700000000003</v>
      </c>
    </row>
    <row r="1889" spans="1:4" hidden="1">
      <c r="A1889" t="s">
        <v>25</v>
      </c>
      <c r="B1889" t="s">
        <v>80</v>
      </c>
      <c r="C1889">
        <v>2009</v>
      </c>
      <c r="D1889">
        <v>2.026899999999987E-2</v>
      </c>
    </row>
    <row r="1890" spans="1:4" hidden="1">
      <c r="A1890" t="s">
        <v>22</v>
      </c>
      <c r="B1890" t="s">
        <v>80</v>
      </c>
      <c r="C1890">
        <v>2010</v>
      </c>
      <c r="D1890">
        <v>1.5355529999999999</v>
      </c>
    </row>
    <row r="1891" spans="1:4" hidden="1">
      <c r="A1891" t="s">
        <v>26</v>
      </c>
      <c r="B1891" t="s">
        <v>80</v>
      </c>
      <c r="C1891">
        <v>2010</v>
      </c>
      <c r="D1891">
        <v>1.5355529999999999</v>
      </c>
    </row>
    <row r="1892" spans="1:4" hidden="1">
      <c r="A1892" t="s">
        <v>25</v>
      </c>
      <c r="B1892" t="s">
        <v>80</v>
      </c>
      <c r="C1892">
        <v>2010</v>
      </c>
      <c r="D1892">
        <v>0</v>
      </c>
    </row>
    <row r="1893" spans="1:4" hidden="1">
      <c r="A1893" t="s">
        <v>22</v>
      </c>
      <c r="B1893" t="s">
        <v>80</v>
      </c>
      <c r="C1893">
        <v>2011</v>
      </c>
      <c r="D1893">
        <v>7.1741869999999999</v>
      </c>
    </row>
    <row r="1894" spans="1:4" hidden="1">
      <c r="A1894" t="s">
        <v>26</v>
      </c>
      <c r="B1894" t="s">
        <v>80</v>
      </c>
      <c r="C1894">
        <v>2011</v>
      </c>
      <c r="D1894">
        <v>1.844641</v>
      </c>
    </row>
    <row r="1895" spans="1:4" hidden="1">
      <c r="A1895" t="s">
        <v>24</v>
      </c>
      <c r="B1895" t="s">
        <v>80</v>
      </c>
      <c r="C1895">
        <v>2011</v>
      </c>
      <c r="D1895">
        <v>4.4972880000000002</v>
      </c>
    </row>
    <row r="1896" spans="1:4" hidden="1">
      <c r="A1896" t="s">
        <v>25</v>
      </c>
      <c r="B1896" t="s">
        <v>80</v>
      </c>
      <c r="C1896">
        <v>2011</v>
      </c>
      <c r="D1896">
        <v>0.8322579999999995</v>
      </c>
    </row>
    <row r="1897" spans="1:4" hidden="1">
      <c r="A1897" t="s">
        <v>22</v>
      </c>
      <c r="B1897" t="s">
        <v>80</v>
      </c>
      <c r="C1897">
        <v>2012</v>
      </c>
      <c r="D1897">
        <v>7.8835810000000004</v>
      </c>
    </row>
    <row r="1898" spans="1:4" hidden="1">
      <c r="A1898" t="s">
        <v>26</v>
      </c>
      <c r="B1898" t="s">
        <v>80</v>
      </c>
      <c r="C1898">
        <v>2012</v>
      </c>
      <c r="D1898">
        <v>2.5489540000000002</v>
      </c>
    </row>
    <row r="1899" spans="1:4" hidden="1">
      <c r="A1899" t="s">
        <v>24</v>
      </c>
      <c r="B1899" t="s">
        <v>80</v>
      </c>
      <c r="C1899">
        <v>2012</v>
      </c>
      <c r="D1899">
        <v>5.3346270000000002</v>
      </c>
    </row>
    <row r="1900" spans="1:4" hidden="1">
      <c r="A1900" t="s">
        <v>25</v>
      </c>
      <c r="B1900" t="s">
        <v>80</v>
      </c>
      <c r="C1900">
        <v>2012</v>
      </c>
      <c r="D1900">
        <v>0</v>
      </c>
    </row>
    <row r="1901" spans="1:4" hidden="1">
      <c r="A1901" t="s">
        <v>22</v>
      </c>
      <c r="B1901" t="s">
        <v>80</v>
      </c>
      <c r="C1901">
        <v>2013</v>
      </c>
      <c r="D1901">
        <v>6.297803</v>
      </c>
    </row>
    <row r="1902" spans="1:4" hidden="1">
      <c r="A1902" t="s">
        <v>26</v>
      </c>
      <c r="B1902" t="s">
        <v>80</v>
      </c>
      <c r="C1902">
        <v>2013</v>
      </c>
      <c r="D1902">
        <v>2.0603400000000001</v>
      </c>
    </row>
    <row r="1903" spans="1:4" hidden="1">
      <c r="A1903" t="s">
        <v>24</v>
      </c>
      <c r="B1903" t="s">
        <v>80</v>
      </c>
      <c r="C1903">
        <v>2013</v>
      </c>
      <c r="D1903">
        <v>4.1224930000000004</v>
      </c>
    </row>
    <row r="1904" spans="1:4" hidden="1">
      <c r="A1904" t="s">
        <v>25</v>
      </c>
      <c r="B1904" t="s">
        <v>80</v>
      </c>
      <c r="C1904">
        <v>2013</v>
      </c>
      <c r="D1904">
        <v>0.11496999999999957</v>
      </c>
    </row>
    <row r="1905" spans="1:4" hidden="1">
      <c r="A1905" t="s">
        <v>22</v>
      </c>
      <c r="B1905" t="s">
        <v>80</v>
      </c>
      <c r="C1905">
        <v>2014</v>
      </c>
      <c r="D1905">
        <v>5.4435929999999999</v>
      </c>
    </row>
    <row r="1906" spans="1:4" hidden="1">
      <c r="A1906" t="s">
        <v>26</v>
      </c>
      <c r="B1906" t="s">
        <v>80</v>
      </c>
      <c r="C1906">
        <v>2014</v>
      </c>
      <c r="D1906">
        <v>1.8663620000000001</v>
      </c>
    </row>
    <row r="1907" spans="1:4" hidden="1">
      <c r="A1907" t="s">
        <v>24</v>
      </c>
      <c r="B1907" t="s">
        <v>80</v>
      </c>
      <c r="C1907">
        <v>2014</v>
      </c>
      <c r="D1907">
        <v>3.5772309999999998</v>
      </c>
    </row>
    <row r="1908" spans="1:4" hidden="1">
      <c r="A1908" t="s">
        <v>25</v>
      </c>
      <c r="B1908" t="s">
        <v>80</v>
      </c>
      <c r="C1908">
        <v>2014</v>
      </c>
      <c r="D1908">
        <v>0</v>
      </c>
    </row>
    <row r="1909" spans="1:4" hidden="1">
      <c r="A1909" t="s">
        <v>22</v>
      </c>
      <c r="B1909" t="s">
        <v>80</v>
      </c>
      <c r="C1909">
        <v>2015</v>
      </c>
      <c r="D1909">
        <v>5.17788</v>
      </c>
    </row>
    <row r="1910" spans="1:4" hidden="1">
      <c r="A1910" t="s">
        <v>26</v>
      </c>
      <c r="B1910" t="s">
        <v>80</v>
      </c>
      <c r="C1910">
        <v>2015</v>
      </c>
      <c r="D1910">
        <v>0.90285599999999999</v>
      </c>
    </row>
    <row r="1911" spans="1:4" hidden="1">
      <c r="A1911" t="s">
        <v>24</v>
      </c>
      <c r="B1911" t="s">
        <v>80</v>
      </c>
      <c r="C1911">
        <v>2015</v>
      </c>
      <c r="D1911">
        <v>4.2750240000000002</v>
      </c>
    </row>
    <row r="1912" spans="1:4" hidden="1">
      <c r="A1912" t="s">
        <v>25</v>
      </c>
      <c r="B1912" t="s">
        <v>80</v>
      </c>
      <c r="C1912">
        <v>2015</v>
      </c>
      <c r="D1912">
        <v>0</v>
      </c>
    </row>
    <row r="1913" spans="1:4" hidden="1">
      <c r="A1913" t="s">
        <v>22</v>
      </c>
      <c r="B1913" t="s">
        <v>80</v>
      </c>
      <c r="C1913">
        <v>2016</v>
      </c>
      <c r="D1913">
        <v>0.57642599999999999</v>
      </c>
    </row>
    <row r="1914" spans="1:4" hidden="1">
      <c r="A1914" t="s">
        <v>26</v>
      </c>
      <c r="B1914" t="s">
        <v>80</v>
      </c>
      <c r="C1914">
        <v>2016</v>
      </c>
      <c r="D1914">
        <v>1.1624000000000001E-2</v>
      </c>
    </row>
    <row r="1915" spans="1:4" hidden="1">
      <c r="A1915" t="s">
        <v>24</v>
      </c>
      <c r="B1915" t="s">
        <v>80</v>
      </c>
      <c r="C1915">
        <v>2016</v>
      </c>
      <c r="D1915">
        <v>0.56480200000000003</v>
      </c>
    </row>
    <row r="1916" spans="1:4" hidden="1">
      <c r="A1916" t="s">
        <v>25</v>
      </c>
      <c r="B1916" t="s">
        <v>80</v>
      </c>
      <c r="C1916">
        <v>2016</v>
      </c>
      <c r="D1916">
        <v>0</v>
      </c>
    </row>
    <row r="1917" spans="1:4" hidden="1">
      <c r="A1917" t="s">
        <v>22</v>
      </c>
      <c r="B1917" t="s">
        <v>80</v>
      </c>
      <c r="C1917">
        <v>2017</v>
      </c>
      <c r="D1917">
        <v>0.19170200000000001</v>
      </c>
    </row>
    <row r="1918" spans="1:4" hidden="1">
      <c r="A1918" t="s">
        <v>26</v>
      </c>
      <c r="B1918" t="s">
        <v>80</v>
      </c>
      <c r="C1918">
        <v>2017</v>
      </c>
      <c r="D1918">
        <v>0.19170200000000001</v>
      </c>
    </row>
    <row r="1919" spans="1:4" hidden="1">
      <c r="A1919" t="s">
        <v>25</v>
      </c>
      <c r="B1919" t="s">
        <v>80</v>
      </c>
      <c r="C1919">
        <v>2017</v>
      </c>
      <c r="D1919">
        <v>0</v>
      </c>
    </row>
    <row r="1920" spans="1:4" hidden="1">
      <c r="A1920" t="s">
        <v>22</v>
      </c>
      <c r="B1920" t="s">
        <v>80</v>
      </c>
      <c r="C1920">
        <v>2018</v>
      </c>
      <c r="D1920">
        <v>5.6339E-2</v>
      </c>
    </row>
    <row r="1921" spans="1:4" hidden="1">
      <c r="A1921" t="s">
        <v>22</v>
      </c>
      <c r="B1921" t="s">
        <v>80</v>
      </c>
      <c r="C1921">
        <v>2019</v>
      </c>
      <c r="D1921">
        <v>0.67002700000000004</v>
      </c>
    </row>
    <row r="1922" spans="1:4" hidden="1">
      <c r="A1922" t="s">
        <v>26</v>
      </c>
      <c r="B1922" t="s">
        <v>80</v>
      </c>
      <c r="C1922">
        <v>2019</v>
      </c>
      <c r="D1922">
        <v>0.65641799999999995</v>
      </c>
    </row>
    <row r="1923" spans="1:4" hidden="1">
      <c r="A1923" t="s">
        <v>25</v>
      </c>
      <c r="B1923" t="s">
        <v>80</v>
      </c>
      <c r="C1923">
        <v>2019</v>
      </c>
      <c r="D1923">
        <v>1.3609000000000093E-2</v>
      </c>
    </row>
    <row r="1924" spans="1:4" hidden="1">
      <c r="A1924" t="s">
        <v>22</v>
      </c>
      <c r="B1924" t="s">
        <v>80</v>
      </c>
      <c r="C1924">
        <v>2020</v>
      </c>
      <c r="D1924">
        <v>0.36127900000000002</v>
      </c>
    </row>
    <row r="1925" spans="1:4" hidden="1">
      <c r="A1925" t="s">
        <v>26</v>
      </c>
      <c r="B1925" t="s">
        <v>80</v>
      </c>
      <c r="C1925">
        <v>2020</v>
      </c>
      <c r="D1925">
        <v>0.34471000000000002</v>
      </c>
    </row>
    <row r="1926" spans="1:4" hidden="1">
      <c r="A1926" t="s">
        <v>25</v>
      </c>
      <c r="B1926" t="s">
        <v>80</v>
      </c>
      <c r="C1926">
        <v>2020</v>
      </c>
      <c r="D1926">
        <v>1.6569E-2</v>
      </c>
    </row>
    <row r="1927" spans="1:4" hidden="1">
      <c r="A1927" t="s">
        <v>22</v>
      </c>
      <c r="B1927" t="s">
        <v>80</v>
      </c>
      <c r="C1927">
        <v>2021</v>
      </c>
      <c r="D1927">
        <v>3.1725000000000003E-2</v>
      </c>
    </row>
    <row r="1928" spans="1:4" hidden="1">
      <c r="A1928" t="s">
        <v>22</v>
      </c>
      <c r="B1928" t="s">
        <v>81</v>
      </c>
      <c r="C1928">
        <v>2007</v>
      </c>
      <c r="D1928">
        <v>1.4355290000000001</v>
      </c>
    </row>
    <row r="1929" spans="1:4" hidden="1">
      <c r="A1929" t="s">
        <v>24</v>
      </c>
      <c r="B1929" t="s">
        <v>81</v>
      </c>
      <c r="C1929">
        <v>2007</v>
      </c>
      <c r="D1929">
        <v>1.4355290000000001</v>
      </c>
    </row>
    <row r="1930" spans="1:4" hidden="1">
      <c r="A1930" t="s">
        <v>25</v>
      </c>
      <c r="B1930" t="s">
        <v>81</v>
      </c>
      <c r="C1930">
        <v>2007</v>
      </c>
      <c r="D1930">
        <v>0</v>
      </c>
    </row>
    <row r="1931" spans="1:4" hidden="1">
      <c r="A1931" t="s">
        <v>22</v>
      </c>
      <c r="B1931" t="s">
        <v>81</v>
      </c>
      <c r="C1931">
        <v>2011</v>
      </c>
      <c r="D1931">
        <v>2.3348420000000001</v>
      </c>
    </row>
    <row r="1932" spans="1:4" hidden="1">
      <c r="A1932" t="s">
        <v>24</v>
      </c>
      <c r="B1932" t="s">
        <v>81</v>
      </c>
      <c r="C1932">
        <v>2011</v>
      </c>
      <c r="D1932">
        <v>2.3348420000000001</v>
      </c>
    </row>
    <row r="1933" spans="1:4" hidden="1">
      <c r="A1933" t="s">
        <v>25</v>
      </c>
      <c r="B1933" t="s">
        <v>81</v>
      </c>
      <c r="C1933">
        <v>2011</v>
      </c>
      <c r="D1933">
        <v>0</v>
      </c>
    </row>
    <row r="1934" spans="1:4" hidden="1">
      <c r="A1934" t="s">
        <v>22</v>
      </c>
      <c r="B1934" t="s">
        <v>81</v>
      </c>
      <c r="C1934">
        <v>2012</v>
      </c>
      <c r="D1934">
        <v>1.041104</v>
      </c>
    </row>
    <row r="1935" spans="1:4" hidden="1">
      <c r="A1935" t="s">
        <v>24</v>
      </c>
      <c r="B1935" t="s">
        <v>81</v>
      </c>
      <c r="C1935">
        <v>2012</v>
      </c>
      <c r="D1935">
        <v>1.041104</v>
      </c>
    </row>
    <row r="1936" spans="1:4" hidden="1">
      <c r="A1936" t="s">
        <v>25</v>
      </c>
      <c r="B1936" t="s">
        <v>81</v>
      </c>
      <c r="C1936">
        <v>2012</v>
      </c>
      <c r="D1936">
        <v>0</v>
      </c>
    </row>
    <row r="1937" spans="1:4" hidden="1">
      <c r="A1937" t="s">
        <v>22</v>
      </c>
      <c r="B1937" t="s">
        <v>81</v>
      </c>
      <c r="C1937">
        <v>2013</v>
      </c>
      <c r="D1937">
        <v>1.6705490000000001</v>
      </c>
    </row>
    <row r="1938" spans="1:4" hidden="1">
      <c r="A1938" t="s">
        <v>24</v>
      </c>
      <c r="B1938" t="s">
        <v>81</v>
      </c>
      <c r="C1938">
        <v>2013</v>
      </c>
      <c r="D1938">
        <v>1.6705490000000001</v>
      </c>
    </row>
    <row r="1939" spans="1:4" hidden="1">
      <c r="A1939" t="s">
        <v>25</v>
      </c>
      <c r="B1939" t="s">
        <v>81</v>
      </c>
      <c r="C1939">
        <v>2013</v>
      </c>
      <c r="D1939">
        <v>0</v>
      </c>
    </row>
    <row r="1940" spans="1:4" hidden="1">
      <c r="A1940" t="s">
        <v>22</v>
      </c>
      <c r="B1940" t="s">
        <v>81</v>
      </c>
      <c r="C1940">
        <v>2014</v>
      </c>
      <c r="D1940">
        <v>1.4519150000000001</v>
      </c>
    </row>
    <row r="1941" spans="1:4" hidden="1">
      <c r="A1941" t="s">
        <v>24</v>
      </c>
      <c r="B1941" t="s">
        <v>81</v>
      </c>
      <c r="C1941">
        <v>2014</v>
      </c>
      <c r="D1941">
        <v>1.417972</v>
      </c>
    </row>
    <row r="1942" spans="1:4" hidden="1">
      <c r="A1942" t="s">
        <v>25</v>
      </c>
      <c r="B1942" t="s">
        <v>81</v>
      </c>
      <c r="C1942">
        <v>2014</v>
      </c>
      <c r="D1942">
        <v>3.3943000000000056E-2</v>
      </c>
    </row>
    <row r="1943" spans="1:4" hidden="1">
      <c r="A1943" t="s">
        <v>22</v>
      </c>
      <c r="B1943" t="s">
        <v>81</v>
      </c>
      <c r="C1943">
        <v>2015</v>
      </c>
      <c r="D1943">
        <v>2.8341999999999999E-2</v>
      </c>
    </row>
    <row r="1944" spans="1:4" hidden="1">
      <c r="A1944" t="s">
        <v>24</v>
      </c>
      <c r="B1944" t="s">
        <v>81</v>
      </c>
      <c r="C1944">
        <v>2015</v>
      </c>
      <c r="D1944">
        <v>2.8341999999999999E-2</v>
      </c>
    </row>
    <row r="1945" spans="1:4" hidden="1">
      <c r="A1945" t="s">
        <v>25</v>
      </c>
      <c r="B1945" t="s">
        <v>81</v>
      </c>
      <c r="C1945">
        <v>2015</v>
      </c>
      <c r="D1945">
        <v>0</v>
      </c>
    </row>
    <row r="1946" spans="1:4" hidden="1">
      <c r="A1946" t="s">
        <v>22</v>
      </c>
      <c r="B1946" t="s">
        <v>81</v>
      </c>
      <c r="C1946">
        <v>2016</v>
      </c>
      <c r="D1946">
        <v>0.60602</v>
      </c>
    </row>
    <row r="1947" spans="1:4" hidden="1">
      <c r="A1947" t="s">
        <v>24</v>
      </c>
      <c r="B1947" t="s">
        <v>81</v>
      </c>
      <c r="C1947">
        <v>2016</v>
      </c>
      <c r="D1947">
        <v>0.60602</v>
      </c>
    </row>
    <row r="1948" spans="1:4" hidden="1">
      <c r="A1948" t="s">
        <v>25</v>
      </c>
      <c r="B1948" t="s">
        <v>81</v>
      </c>
      <c r="C1948">
        <v>2016</v>
      </c>
      <c r="D1948">
        <v>0</v>
      </c>
    </row>
    <row r="1949" spans="1:4" hidden="1">
      <c r="A1949" t="s">
        <v>22</v>
      </c>
      <c r="B1949" t="s">
        <v>81</v>
      </c>
      <c r="C1949">
        <v>2017</v>
      </c>
      <c r="D1949">
        <v>2.2591939999999999</v>
      </c>
    </row>
    <row r="1950" spans="1:4" hidden="1">
      <c r="A1950" t="s">
        <v>24</v>
      </c>
      <c r="B1950" t="s">
        <v>81</v>
      </c>
      <c r="C1950">
        <v>2017</v>
      </c>
      <c r="D1950">
        <v>2.2163029999999999</v>
      </c>
    </row>
    <row r="1951" spans="1:4" hidden="1">
      <c r="A1951" t="s">
        <v>25</v>
      </c>
      <c r="B1951" t="s">
        <v>81</v>
      </c>
      <c r="C1951">
        <v>2017</v>
      </c>
      <c r="D1951">
        <v>4.2891000000000012E-2</v>
      </c>
    </row>
    <row r="1952" spans="1:4" hidden="1">
      <c r="A1952" t="s">
        <v>22</v>
      </c>
      <c r="B1952" t="s">
        <v>81</v>
      </c>
      <c r="C1952">
        <v>2018</v>
      </c>
      <c r="D1952">
        <v>1.9580029999999999</v>
      </c>
    </row>
    <row r="1953" spans="1:4" hidden="1">
      <c r="A1953" t="s">
        <v>24</v>
      </c>
      <c r="B1953" t="s">
        <v>81</v>
      </c>
      <c r="C1953">
        <v>2018</v>
      </c>
      <c r="D1953">
        <v>1.9129670000000001</v>
      </c>
    </row>
    <row r="1954" spans="1:4" hidden="1">
      <c r="A1954" t="s">
        <v>25</v>
      </c>
      <c r="B1954" t="s">
        <v>81</v>
      </c>
      <c r="C1954">
        <v>2018</v>
      </c>
      <c r="D1954">
        <v>4.5035999999999854E-2</v>
      </c>
    </row>
    <row r="1955" spans="1:4" hidden="1">
      <c r="A1955" t="s">
        <v>22</v>
      </c>
      <c r="B1955" t="s">
        <v>81</v>
      </c>
      <c r="C1955">
        <v>2019</v>
      </c>
      <c r="D1955">
        <v>2.1171609999999998</v>
      </c>
    </row>
    <row r="1956" spans="1:4" hidden="1">
      <c r="A1956" t="s">
        <v>24</v>
      </c>
      <c r="B1956" t="s">
        <v>81</v>
      </c>
      <c r="C1956">
        <v>2019</v>
      </c>
      <c r="D1956">
        <v>2.1010300000000002</v>
      </c>
    </row>
    <row r="1957" spans="1:4" hidden="1">
      <c r="A1957" t="s">
        <v>25</v>
      </c>
      <c r="B1957" t="s">
        <v>81</v>
      </c>
      <c r="C1957">
        <v>2019</v>
      </c>
      <c r="D1957">
        <v>1.6130999999999673E-2</v>
      </c>
    </row>
    <row r="1958" spans="1:4" hidden="1">
      <c r="A1958" t="s">
        <v>22</v>
      </c>
      <c r="B1958" t="s">
        <v>81</v>
      </c>
      <c r="C1958">
        <v>2020</v>
      </c>
      <c r="D1958">
        <v>2.385E-2</v>
      </c>
    </row>
    <row r="1959" spans="1:4" hidden="1">
      <c r="A1959" t="s">
        <v>22</v>
      </c>
      <c r="B1959" t="s">
        <v>81</v>
      </c>
      <c r="C1959">
        <v>2021</v>
      </c>
      <c r="D1959">
        <v>2.4400000000000002E-2</v>
      </c>
    </row>
    <row r="1960" spans="1:4" hidden="1">
      <c r="A1960" t="s">
        <v>22</v>
      </c>
      <c r="B1960" t="s">
        <v>82</v>
      </c>
      <c r="C1960">
        <v>2007</v>
      </c>
      <c r="D1960">
        <v>30.577959</v>
      </c>
    </row>
    <row r="1961" spans="1:4" hidden="1">
      <c r="A1961" t="s">
        <v>24</v>
      </c>
      <c r="B1961" t="s">
        <v>82</v>
      </c>
      <c r="C1961">
        <v>2007</v>
      </c>
      <c r="D1961">
        <v>14.899221000000001</v>
      </c>
    </row>
    <row r="1962" spans="1:4" hidden="1">
      <c r="A1962" t="s">
        <v>25</v>
      </c>
      <c r="B1962" t="s">
        <v>82</v>
      </c>
      <c r="C1962">
        <v>2007</v>
      </c>
      <c r="D1962">
        <v>15.678737999999999</v>
      </c>
    </row>
    <row r="1963" spans="1:4" hidden="1">
      <c r="A1963" t="s">
        <v>22</v>
      </c>
      <c r="B1963" t="s">
        <v>82</v>
      </c>
      <c r="C1963">
        <v>2008</v>
      </c>
      <c r="D1963">
        <v>38.040450999999997</v>
      </c>
    </row>
    <row r="1964" spans="1:4" hidden="1">
      <c r="A1964" t="s">
        <v>26</v>
      </c>
      <c r="B1964" t="s">
        <v>82</v>
      </c>
      <c r="C1964">
        <v>2008</v>
      </c>
      <c r="D1964">
        <v>5.3903040000000004</v>
      </c>
    </row>
    <row r="1965" spans="1:4" hidden="1">
      <c r="A1965" t="s">
        <v>24</v>
      </c>
      <c r="B1965" t="s">
        <v>82</v>
      </c>
      <c r="C1965">
        <v>2008</v>
      </c>
      <c r="D1965">
        <v>22.544858999999999</v>
      </c>
    </row>
    <row r="1966" spans="1:4" hidden="1">
      <c r="A1966" t="s">
        <v>25</v>
      </c>
      <c r="B1966" t="s">
        <v>82</v>
      </c>
      <c r="C1966">
        <v>2008</v>
      </c>
      <c r="D1966">
        <v>10.105287999999998</v>
      </c>
    </row>
    <row r="1967" spans="1:4" hidden="1">
      <c r="A1967" t="s">
        <v>22</v>
      </c>
      <c r="B1967" t="s">
        <v>82</v>
      </c>
      <c r="C1967">
        <v>2009</v>
      </c>
      <c r="D1967">
        <v>57.779389999999999</v>
      </c>
    </row>
    <row r="1968" spans="1:4" hidden="1">
      <c r="A1968" t="s">
        <v>26</v>
      </c>
      <c r="B1968" t="s">
        <v>82</v>
      </c>
      <c r="C1968">
        <v>2009</v>
      </c>
      <c r="D1968">
        <v>2.96773</v>
      </c>
    </row>
    <row r="1969" spans="1:4" hidden="1">
      <c r="A1969" t="s">
        <v>34</v>
      </c>
      <c r="B1969" t="s">
        <v>82</v>
      </c>
      <c r="C1969">
        <v>2009</v>
      </c>
      <c r="D1969">
        <v>14.395417999999999</v>
      </c>
    </row>
    <row r="1970" spans="1:4" hidden="1">
      <c r="A1970" t="s">
        <v>24</v>
      </c>
      <c r="B1970" t="s">
        <v>82</v>
      </c>
      <c r="C1970">
        <v>2009</v>
      </c>
      <c r="D1970">
        <v>25.363648999999999</v>
      </c>
    </row>
    <row r="1971" spans="1:4" hidden="1">
      <c r="A1971" t="s">
        <v>25</v>
      </c>
      <c r="B1971" t="s">
        <v>82</v>
      </c>
      <c r="C1971">
        <v>2009</v>
      </c>
      <c r="D1971">
        <v>15.052593000000002</v>
      </c>
    </row>
    <row r="1972" spans="1:4" hidden="1">
      <c r="A1972" t="s">
        <v>22</v>
      </c>
      <c r="B1972" t="s">
        <v>82</v>
      </c>
      <c r="C1972">
        <v>2010</v>
      </c>
      <c r="D1972">
        <v>71.639972999999998</v>
      </c>
    </row>
    <row r="1973" spans="1:4" hidden="1">
      <c r="A1973" t="s">
        <v>26</v>
      </c>
      <c r="B1973" t="s">
        <v>82</v>
      </c>
      <c r="C1973">
        <v>2010</v>
      </c>
      <c r="D1973">
        <v>8.6704930000000004</v>
      </c>
    </row>
    <row r="1974" spans="1:4" hidden="1">
      <c r="A1974" t="s">
        <v>34</v>
      </c>
      <c r="B1974" t="s">
        <v>82</v>
      </c>
      <c r="C1974">
        <v>2010</v>
      </c>
      <c r="D1974">
        <v>13.613403999999999</v>
      </c>
    </row>
    <row r="1975" spans="1:4" hidden="1">
      <c r="A1975" t="s">
        <v>24</v>
      </c>
      <c r="B1975" t="s">
        <v>82</v>
      </c>
      <c r="C1975">
        <v>2010</v>
      </c>
      <c r="D1975">
        <v>35.848923999999997</v>
      </c>
    </row>
    <row r="1976" spans="1:4" hidden="1">
      <c r="A1976" t="s">
        <v>25</v>
      </c>
      <c r="B1976" t="s">
        <v>82</v>
      </c>
      <c r="C1976">
        <v>2010</v>
      </c>
      <c r="D1976">
        <v>13.507152000000005</v>
      </c>
    </row>
    <row r="1977" spans="1:4" hidden="1">
      <c r="A1977" t="s">
        <v>22</v>
      </c>
      <c r="B1977" t="s">
        <v>82</v>
      </c>
      <c r="C1977">
        <v>2011</v>
      </c>
      <c r="D1977">
        <v>70.189558000000005</v>
      </c>
    </row>
    <row r="1978" spans="1:4" hidden="1">
      <c r="A1978" t="s">
        <v>26</v>
      </c>
      <c r="B1978" t="s">
        <v>82</v>
      </c>
      <c r="C1978">
        <v>2011</v>
      </c>
      <c r="D1978">
        <v>12.816774000000001</v>
      </c>
    </row>
    <row r="1979" spans="1:4" hidden="1">
      <c r="A1979" t="s">
        <v>34</v>
      </c>
      <c r="B1979" t="s">
        <v>82</v>
      </c>
      <c r="C1979">
        <v>2011</v>
      </c>
      <c r="D1979">
        <v>2.4994200000000002</v>
      </c>
    </row>
    <row r="1980" spans="1:4" hidden="1">
      <c r="A1980" t="s">
        <v>24</v>
      </c>
      <c r="B1980" t="s">
        <v>82</v>
      </c>
      <c r="C1980">
        <v>2011</v>
      </c>
      <c r="D1980">
        <v>38.583652000000001</v>
      </c>
    </row>
    <row r="1981" spans="1:4" hidden="1">
      <c r="A1981" t="s">
        <v>25</v>
      </c>
      <c r="B1981" t="s">
        <v>82</v>
      </c>
      <c r="C1981">
        <v>2011</v>
      </c>
      <c r="D1981">
        <v>16.289712000000002</v>
      </c>
    </row>
    <row r="1982" spans="1:4" hidden="1">
      <c r="A1982" t="s">
        <v>22</v>
      </c>
      <c r="B1982" t="s">
        <v>82</v>
      </c>
      <c r="C1982">
        <v>2012</v>
      </c>
      <c r="D1982">
        <v>31.956973999999999</v>
      </c>
    </row>
    <row r="1983" spans="1:4" hidden="1">
      <c r="A1983" t="s">
        <v>26</v>
      </c>
      <c r="B1983" t="s">
        <v>82</v>
      </c>
      <c r="C1983">
        <v>2012</v>
      </c>
      <c r="D1983">
        <v>11.193286000000001</v>
      </c>
    </row>
    <row r="1984" spans="1:4" hidden="1">
      <c r="A1984" t="s">
        <v>24</v>
      </c>
      <c r="B1984" t="s">
        <v>82</v>
      </c>
      <c r="C1984">
        <v>2012</v>
      </c>
      <c r="D1984">
        <v>15.409998</v>
      </c>
    </row>
    <row r="1985" spans="1:4" hidden="1">
      <c r="A1985" t="s">
        <v>25</v>
      </c>
      <c r="B1985" t="s">
        <v>82</v>
      </c>
      <c r="C1985">
        <v>2012</v>
      </c>
      <c r="D1985">
        <v>5.3536899999999967</v>
      </c>
    </row>
    <row r="1986" spans="1:4" hidden="1">
      <c r="A1986" t="s">
        <v>22</v>
      </c>
      <c r="B1986" t="s">
        <v>82</v>
      </c>
      <c r="C1986">
        <v>2013</v>
      </c>
      <c r="D1986">
        <v>185.85341</v>
      </c>
    </row>
    <row r="1987" spans="1:4" hidden="1">
      <c r="A1987" t="s">
        <v>26</v>
      </c>
      <c r="B1987" t="s">
        <v>82</v>
      </c>
      <c r="C1987">
        <v>2013</v>
      </c>
      <c r="D1987">
        <v>7.6262410000000003</v>
      </c>
    </row>
    <row r="1988" spans="1:4" hidden="1">
      <c r="A1988" t="s">
        <v>34</v>
      </c>
      <c r="B1988" t="s">
        <v>82</v>
      </c>
      <c r="C1988">
        <v>2013</v>
      </c>
      <c r="D1988">
        <v>0.19997300000000001</v>
      </c>
    </row>
    <row r="1989" spans="1:4" hidden="1">
      <c r="A1989" t="s">
        <v>24</v>
      </c>
      <c r="B1989" t="s">
        <v>82</v>
      </c>
      <c r="C1989">
        <v>2013</v>
      </c>
      <c r="D1989">
        <v>168.58409599999999</v>
      </c>
    </row>
    <row r="1990" spans="1:4" hidden="1">
      <c r="A1990" t="s">
        <v>25</v>
      </c>
      <c r="B1990" t="s">
        <v>82</v>
      </c>
      <c r="C1990">
        <v>2013</v>
      </c>
      <c r="D1990">
        <v>9.4431000000000154</v>
      </c>
    </row>
    <row r="1991" spans="1:4" hidden="1">
      <c r="A1991" t="s">
        <v>22</v>
      </c>
      <c r="B1991" t="s">
        <v>82</v>
      </c>
      <c r="C1991">
        <v>2014</v>
      </c>
      <c r="D1991">
        <v>95.076339000000004</v>
      </c>
    </row>
    <row r="1992" spans="1:4" hidden="1">
      <c r="A1992" t="s">
        <v>26</v>
      </c>
      <c r="B1992" t="s">
        <v>82</v>
      </c>
      <c r="C1992">
        <v>2014</v>
      </c>
      <c r="D1992">
        <v>20.301283999999999</v>
      </c>
    </row>
    <row r="1993" spans="1:4" hidden="1">
      <c r="A1993" t="s">
        <v>24</v>
      </c>
      <c r="B1993" t="s">
        <v>82</v>
      </c>
      <c r="C1993">
        <v>2014</v>
      </c>
      <c r="D1993">
        <v>72.893850999999998</v>
      </c>
    </row>
    <row r="1994" spans="1:4" hidden="1">
      <c r="A1994" t="s">
        <v>25</v>
      </c>
      <c r="B1994" t="s">
        <v>82</v>
      </c>
      <c r="C1994">
        <v>2014</v>
      </c>
      <c r="D1994">
        <v>1.881204000000011</v>
      </c>
    </row>
    <row r="1995" spans="1:4" hidden="1">
      <c r="A1995" t="s">
        <v>22</v>
      </c>
      <c r="B1995" t="s">
        <v>82</v>
      </c>
      <c r="C1995">
        <v>2015</v>
      </c>
      <c r="D1995">
        <v>114.95817099999999</v>
      </c>
    </row>
    <row r="1996" spans="1:4" hidden="1">
      <c r="A1996" t="s">
        <v>26</v>
      </c>
      <c r="B1996" t="s">
        <v>82</v>
      </c>
      <c r="C1996">
        <v>2015</v>
      </c>
      <c r="D1996">
        <v>7.1273770000000001</v>
      </c>
    </row>
    <row r="1997" spans="1:4" hidden="1">
      <c r="A1997" t="s">
        <v>24</v>
      </c>
      <c r="B1997" t="s">
        <v>82</v>
      </c>
      <c r="C1997">
        <v>2015</v>
      </c>
      <c r="D1997">
        <v>101.94253</v>
      </c>
    </row>
    <row r="1998" spans="1:4" hidden="1">
      <c r="A1998" t="s">
        <v>25</v>
      </c>
      <c r="B1998" t="s">
        <v>82</v>
      </c>
      <c r="C1998">
        <v>2015</v>
      </c>
      <c r="D1998">
        <v>5.8882639999999924</v>
      </c>
    </row>
    <row r="1999" spans="1:4" hidden="1">
      <c r="A1999" t="s">
        <v>22</v>
      </c>
      <c r="B1999" t="s">
        <v>82</v>
      </c>
      <c r="C1999">
        <v>2016</v>
      </c>
      <c r="D1999">
        <v>132.543927</v>
      </c>
    </row>
    <row r="2000" spans="1:4" hidden="1">
      <c r="A2000" t="s">
        <v>26</v>
      </c>
      <c r="B2000" t="s">
        <v>82</v>
      </c>
      <c r="C2000">
        <v>2016</v>
      </c>
      <c r="D2000">
        <v>6.0120069999999997</v>
      </c>
    </row>
    <row r="2001" spans="1:4" hidden="1">
      <c r="A2001" t="s">
        <v>34</v>
      </c>
      <c r="B2001" t="s">
        <v>82</v>
      </c>
      <c r="C2001">
        <v>2016</v>
      </c>
      <c r="D2001">
        <v>0.167216</v>
      </c>
    </row>
    <row r="2002" spans="1:4" hidden="1">
      <c r="A2002" t="s">
        <v>24</v>
      </c>
      <c r="B2002" t="s">
        <v>82</v>
      </c>
      <c r="C2002">
        <v>2016</v>
      </c>
      <c r="D2002">
        <v>97.701227000000003</v>
      </c>
    </row>
    <row r="2003" spans="1:4" hidden="1">
      <c r="A2003" t="s">
        <v>25</v>
      </c>
      <c r="B2003" t="s">
        <v>82</v>
      </c>
      <c r="C2003">
        <v>2016</v>
      </c>
      <c r="D2003">
        <v>28.663477</v>
      </c>
    </row>
    <row r="2004" spans="1:4" hidden="1">
      <c r="A2004" t="s">
        <v>22</v>
      </c>
      <c r="B2004" t="s">
        <v>82</v>
      </c>
      <c r="C2004">
        <v>2017</v>
      </c>
      <c r="D2004">
        <v>30.507145000000001</v>
      </c>
    </row>
    <row r="2005" spans="1:4" hidden="1">
      <c r="A2005" t="s">
        <v>26</v>
      </c>
      <c r="B2005" t="s">
        <v>82</v>
      </c>
      <c r="C2005">
        <v>2017</v>
      </c>
      <c r="D2005">
        <v>9.6387169999999998</v>
      </c>
    </row>
    <row r="2006" spans="1:4" hidden="1">
      <c r="A2006" t="s">
        <v>24</v>
      </c>
      <c r="B2006" t="s">
        <v>82</v>
      </c>
      <c r="C2006">
        <v>2017</v>
      </c>
      <c r="D2006">
        <v>1.9726410000000001</v>
      </c>
    </row>
    <row r="2007" spans="1:4" hidden="1">
      <c r="A2007" t="s">
        <v>25</v>
      </c>
      <c r="B2007" t="s">
        <v>82</v>
      </c>
      <c r="C2007">
        <v>2017</v>
      </c>
      <c r="D2007">
        <v>18.895787000000002</v>
      </c>
    </row>
    <row r="2008" spans="1:4" hidden="1">
      <c r="A2008" t="s">
        <v>22</v>
      </c>
      <c r="B2008" t="s">
        <v>82</v>
      </c>
      <c r="C2008">
        <v>2018</v>
      </c>
      <c r="D2008">
        <v>98.332216000000003</v>
      </c>
    </row>
    <row r="2009" spans="1:4" hidden="1">
      <c r="A2009" t="s">
        <v>26</v>
      </c>
      <c r="B2009" t="s">
        <v>82</v>
      </c>
      <c r="C2009">
        <v>2018</v>
      </c>
      <c r="D2009">
        <v>21.904299999999999</v>
      </c>
    </row>
    <row r="2010" spans="1:4" hidden="1">
      <c r="A2010" t="s">
        <v>24</v>
      </c>
      <c r="B2010" t="s">
        <v>82</v>
      </c>
      <c r="C2010">
        <v>2018</v>
      </c>
      <c r="D2010">
        <v>69.033122000000006</v>
      </c>
    </row>
    <row r="2011" spans="1:4" hidden="1">
      <c r="A2011" t="s">
        <v>25</v>
      </c>
      <c r="B2011" t="s">
        <v>82</v>
      </c>
      <c r="C2011">
        <v>2018</v>
      </c>
      <c r="D2011">
        <v>7.3947940000000045</v>
      </c>
    </row>
    <row r="2012" spans="1:4" hidden="1">
      <c r="A2012" t="s">
        <v>22</v>
      </c>
      <c r="B2012" t="s">
        <v>82</v>
      </c>
      <c r="C2012">
        <v>2019</v>
      </c>
      <c r="D2012">
        <v>100.504057</v>
      </c>
    </row>
    <row r="2013" spans="1:4" hidden="1">
      <c r="A2013" t="s">
        <v>26</v>
      </c>
      <c r="B2013" t="s">
        <v>82</v>
      </c>
      <c r="C2013">
        <v>2019</v>
      </c>
      <c r="D2013">
        <v>7.4674480000000001</v>
      </c>
    </row>
    <row r="2014" spans="1:4" hidden="1">
      <c r="A2014" t="s">
        <v>24</v>
      </c>
      <c r="B2014" t="s">
        <v>82</v>
      </c>
      <c r="C2014">
        <v>2019</v>
      </c>
      <c r="D2014">
        <v>91.858850000000004</v>
      </c>
    </row>
    <row r="2015" spans="1:4" hidden="1">
      <c r="A2015" t="s">
        <v>25</v>
      </c>
      <c r="B2015" t="s">
        <v>82</v>
      </c>
      <c r="C2015">
        <v>2019</v>
      </c>
      <c r="D2015">
        <v>1.1777589999999947</v>
      </c>
    </row>
    <row r="2016" spans="1:4" hidden="1">
      <c r="A2016" t="s">
        <v>22</v>
      </c>
      <c r="B2016" t="s">
        <v>82</v>
      </c>
      <c r="C2016">
        <v>2020</v>
      </c>
      <c r="D2016">
        <v>112.69154899999999</v>
      </c>
    </row>
    <row r="2017" spans="1:4" hidden="1">
      <c r="A2017" t="s">
        <v>26</v>
      </c>
      <c r="B2017" t="s">
        <v>82</v>
      </c>
      <c r="C2017">
        <v>2020</v>
      </c>
      <c r="D2017">
        <v>7.4835739999999999</v>
      </c>
    </row>
    <row r="2018" spans="1:4" hidden="1">
      <c r="A2018" t="s">
        <v>24</v>
      </c>
      <c r="B2018" t="s">
        <v>82</v>
      </c>
      <c r="C2018">
        <v>2020</v>
      </c>
      <c r="D2018">
        <v>104.31177</v>
      </c>
    </row>
    <row r="2019" spans="1:4" hidden="1">
      <c r="A2019" t="s">
        <v>25</v>
      </c>
      <c r="B2019" t="s">
        <v>82</v>
      </c>
      <c r="C2019">
        <v>2020</v>
      </c>
      <c r="D2019">
        <v>0.89620499999999481</v>
      </c>
    </row>
    <row r="2020" spans="1:4" hidden="1">
      <c r="A2020" t="s">
        <v>22</v>
      </c>
      <c r="B2020" t="s">
        <v>82</v>
      </c>
      <c r="C2020">
        <v>2021</v>
      </c>
      <c r="D2020">
        <v>82.003097999999994</v>
      </c>
    </row>
    <row r="2021" spans="1:4" hidden="1">
      <c r="A2021" t="s">
        <v>26</v>
      </c>
      <c r="B2021" t="s">
        <v>82</v>
      </c>
      <c r="C2021">
        <v>2021</v>
      </c>
      <c r="D2021">
        <v>9.1600400000000004</v>
      </c>
    </row>
    <row r="2022" spans="1:4" hidden="1">
      <c r="A2022" t="s">
        <v>24</v>
      </c>
      <c r="B2022" t="s">
        <v>82</v>
      </c>
      <c r="C2022">
        <v>2021</v>
      </c>
      <c r="D2022">
        <v>72.188771000000003</v>
      </c>
    </row>
    <row r="2023" spans="1:4" hidden="1">
      <c r="A2023" t="s">
        <v>25</v>
      </c>
      <c r="B2023" t="s">
        <v>82</v>
      </c>
      <c r="C2023">
        <v>2021</v>
      </c>
      <c r="D2023">
        <v>0.65428699999999651</v>
      </c>
    </row>
    <row r="2024" spans="1:4" hidden="1">
      <c r="A2024" t="s">
        <v>22</v>
      </c>
      <c r="B2024" t="s">
        <v>83</v>
      </c>
      <c r="C2024">
        <v>2007</v>
      </c>
      <c r="D2024">
        <v>11.312894999999999</v>
      </c>
    </row>
    <row r="2025" spans="1:4" hidden="1">
      <c r="A2025" t="s">
        <v>34</v>
      </c>
      <c r="B2025" t="s">
        <v>83</v>
      </c>
      <c r="C2025">
        <v>2007</v>
      </c>
      <c r="D2025">
        <v>0.95420199999999999</v>
      </c>
    </row>
    <row r="2026" spans="1:4" hidden="1">
      <c r="A2026" t="s">
        <v>24</v>
      </c>
      <c r="B2026" t="s">
        <v>83</v>
      </c>
      <c r="C2026">
        <v>2007</v>
      </c>
      <c r="D2026">
        <v>8.9844449999999991</v>
      </c>
    </row>
    <row r="2027" spans="1:4" hidden="1">
      <c r="A2027" t="s">
        <v>25</v>
      </c>
      <c r="B2027" t="s">
        <v>83</v>
      </c>
      <c r="C2027">
        <v>2007</v>
      </c>
      <c r="D2027">
        <v>1.3742479999999997</v>
      </c>
    </row>
    <row r="2028" spans="1:4" hidden="1">
      <c r="A2028" t="s">
        <v>22</v>
      </c>
      <c r="B2028" t="s">
        <v>83</v>
      </c>
      <c r="C2028">
        <v>2008</v>
      </c>
      <c r="D2028">
        <v>16.403552999999999</v>
      </c>
    </row>
    <row r="2029" spans="1:4" hidden="1">
      <c r="A2029" t="s">
        <v>26</v>
      </c>
      <c r="B2029" t="s">
        <v>83</v>
      </c>
      <c r="C2029">
        <v>2008</v>
      </c>
      <c r="D2029">
        <v>4.1016750000000002</v>
      </c>
    </row>
    <row r="2030" spans="1:4" hidden="1">
      <c r="A2030" t="s">
        <v>34</v>
      </c>
      <c r="B2030" t="s">
        <v>83</v>
      </c>
      <c r="C2030">
        <v>2008</v>
      </c>
      <c r="D2030">
        <v>0.66842999999999997</v>
      </c>
    </row>
    <row r="2031" spans="1:4" hidden="1">
      <c r="A2031" t="s">
        <v>24</v>
      </c>
      <c r="B2031" t="s">
        <v>83</v>
      </c>
      <c r="C2031">
        <v>2008</v>
      </c>
      <c r="D2031">
        <v>11.740432</v>
      </c>
    </row>
    <row r="2032" spans="1:4" hidden="1">
      <c r="A2032" t="s">
        <v>25</v>
      </c>
      <c r="B2032" t="s">
        <v>83</v>
      </c>
      <c r="C2032">
        <v>2008</v>
      </c>
      <c r="D2032">
        <v>-0.10698400000000063</v>
      </c>
    </row>
    <row r="2033" spans="1:4" hidden="1">
      <c r="A2033" t="s">
        <v>22</v>
      </c>
      <c r="B2033" t="s">
        <v>83</v>
      </c>
      <c r="C2033">
        <v>2009</v>
      </c>
      <c r="D2033">
        <v>35.093691</v>
      </c>
    </row>
    <row r="2034" spans="1:4" hidden="1">
      <c r="A2034" t="s">
        <v>26</v>
      </c>
      <c r="B2034" t="s">
        <v>83</v>
      </c>
      <c r="C2034">
        <v>2009</v>
      </c>
      <c r="D2034">
        <v>0.61980100000000005</v>
      </c>
    </row>
    <row r="2035" spans="1:4" hidden="1">
      <c r="A2035" t="s">
        <v>24</v>
      </c>
      <c r="B2035" t="s">
        <v>83</v>
      </c>
      <c r="C2035">
        <v>2009</v>
      </c>
      <c r="D2035">
        <v>33.637369999999997</v>
      </c>
    </row>
    <row r="2036" spans="1:4" hidden="1">
      <c r="A2036" t="s">
        <v>25</v>
      </c>
      <c r="B2036" t="s">
        <v>83</v>
      </c>
      <c r="C2036">
        <v>2009</v>
      </c>
      <c r="D2036">
        <v>0.83652000000000015</v>
      </c>
    </row>
    <row r="2037" spans="1:4" hidden="1">
      <c r="A2037" t="s">
        <v>22</v>
      </c>
      <c r="B2037" t="s">
        <v>83</v>
      </c>
      <c r="C2037">
        <v>2010</v>
      </c>
      <c r="D2037">
        <v>30.948357999999999</v>
      </c>
    </row>
    <row r="2038" spans="1:4" hidden="1">
      <c r="A2038" t="s">
        <v>26</v>
      </c>
      <c r="B2038" t="s">
        <v>83</v>
      </c>
      <c r="C2038">
        <v>2010</v>
      </c>
      <c r="D2038">
        <v>7.8676550000000001</v>
      </c>
    </row>
    <row r="2039" spans="1:4" hidden="1">
      <c r="A2039" t="s">
        <v>24</v>
      </c>
      <c r="B2039" t="s">
        <v>83</v>
      </c>
      <c r="C2039">
        <v>2010</v>
      </c>
      <c r="D2039">
        <v>22.068752</v>
      </c>
    </row>
    <row r="2040" spans="1:4" hidden="1">
      <c r="A2040" t="s">
        <v>25</v>
      </c>
      <c r="B2040" t="s">
        <v>83</v>
      </c>
      <c r="C2040">
        <v>2010</v>
      </c>
      <c r="D2040">
        <v>1.0119509999999998</v>
      </c>
    </row>
    <row r="2041" spans="1:4" hidden="1">
      <c r="A2041" t="s">
        <v>22</v>
      </c>
      <c r="B2041" t="s">
        <v>83</v>
      </c>
      <c r="C2041">
        <v>2011</v>
      </c>
      <c r="D2041">
        <v>49.378990000000002</v>
      </c>
    </row>
    <row r="2042" spans="1:4" hidden="1">
      <c r="A2042" t="s">
        <v>26</v>
      </c>
      <c r="B2042" t="s">
        <v>83</v>
      </c>
      <c r="C2042">
        <v>2011</v>
      </c>
      <c r="D2042">
        <v>20.176956000000001</v>
      </c>
    </row>
    <row r="2043" spans="1:4" hidden="1">
      <c r="A2043" t="s">
        <v>24</v>
      </c>
      <c r="B2043" t="s">
        <v>83</v>
      </c>
      <c r="C2043">
        <v>2011</v>
      </c>
      <c r="D2043">
        <v>28.690877</v>
      </c>
    </row>
    <row r="2044" spans="1:4" hidden="1">
      <c r="A2044" t="s">
        <v>25</v>
      </c>
      <c r="B2044" t="s">
        <v>83</v>
      </c>
      <c r="C2044">
        <v>2011</v>
      </c>
      <c r="D2044">
        <v>0.5111569999999972</v>
      </c>
    </row>
    <row r="2045" spans="1:4" hidden="1">
      <c r="A2045" t="s">
        <v>22</v>
      </c>
      <c r="B2045" t="s">
        <v>83</v>
      </c>
      <c r="C2045">
        <v>2012</v>
      </c>
      <c r="D2045">
        <v>30.427757</v>
      </c>
    </row>
    <row r="2046" spans="1:4" hidden="1">
      <c r="A2046" t="s">
        <v>26</v>
      </c>
      <c r="B2046" t="s">
        <v>83</v>
      </c>
      <c r="C2046">
        <v>2012</v>
      </c>
      <c r="D2046">
        <v>16.667446999999999</v>
      </c>
    </row>
    <row r="2047" spans="1:4" hidden="1">
      <c r="A2047" t="s">
        <v>24</v>
      </c>
      <c r="B2047" t="s">
        <v>83</v>
      </c>
      <c r="C2047">
        <v>2012</v>
      </c>
      <c r="D2047">
        <v>13.372201</v>
      </c>
    </row>
    <row r="2048" spans="1:4" hidden="1">
      <c r="A2048" t="s">
        <v>25</v>
      </c>
      <c r="B2048" t="s">
        <v>83</v>
      </c>
      <c r="C2048">
        <v>2012</v>
      </c>
      <c r="D2048">
        <v>0.38810900000000004</v>
      </c>
    </row>
    <row r="2049" spans="1:4" hidden="1">
      <c r="A2049" t="s">
        <v>22</v>
      </c>
      <c r="B2049" t="s">
        <v>83</v>
      </c>
      <c r="C2049">
        <v>2013</v>
      </c>
      <c r="D2049">
        <v>38.838810000000002</v>
      </c>
    </row>
    <row r="2050" spans="1:4" hidden="1">
      <c r="A2050" t="s">
        <v>26</v>
      </c>
      <c r="B2050" t="s">
        <v>83</v>
      </c>
      <c r="C2050">
        <v>2013</v>
      </c>
      <c r="D2050">
        <v>14.457266000000001</v>
      </c>
    </row>
    <row r="2051" spans="1:4" hidden="1">
      <c r="A2051" t="s">
        <v>24</v>
      </c>
      <c r="B2051" t="s">
        <v>83</v>
      </c>
      <c r="C2051">
        <v>2013</v>
      </c>
      <c r="D2051">
        <v>24.380868</v>
      </c>
    </row>
    <row r="2052" spans="1:4" hidden="1">
      <c r="A2052" t="s">
        <v>25</v>
      </c>
      <c r="B2052" t="s">
        <v>83</v>
      </c>
      <c r="C2052">
        <v>2013</v>
      </c>
      <c r="D2052">
        <v>6.7600000000567206E-4</v>
      </c>
    </row>
    <row r="2053" spans="1:4" hidden="1">
      <c r="A2053" t="s">
        <v>22</v>
      </c>
      <c r="B2053" t="s">
        <v>83</v>
      </c>
      <c r="C2053">
        <v>2014</v>
      </c>
      <c r="D2053">
        <v>26.918461000000001</v>
      </c>
    </row>
    <row r="2054" spans="1:4" hidden="1">
      <c r="A2054" t="s">
        <v>26</v>
      </c>
      <c r="B2054" t="s">
        <v>83</v>
      </c>
      <c r="C2054">
        <v>2014</v>
      </c>
      <c r="D2054">
        <v>9.1106029999999993</v>
      </c>
    </row>
    <row r="2055" spans="1:4" hidden="1">
      <c r="A2055" t="s">
        <v>24</v>
      </c>
      <c r="B2055" t="s">
        <v>83</v>
      </c>
      <c r="C2055">
        <v>2014</v>
      </c>
      <c r="D2055">
        <v>17.735250000000001</v>
      </c>
    </row>
    <row r="2056" spans="1:4" hidden="1">
      <c r="A2056" t="s">
        <v>25</v>
      </c>
      <c r="B2056" t="s">
        <v>83</v>
      </c>
      <c r="C2056">
        <v>2014</v>
      </c>
      <c r="D2056">
        <v>7.2608000000002448E-2</v>
      </c>
    </row>
    <row r="2057" spans="1:4" hidden="1">
      <c r="A2057" t="s">
        <v>22</v>
      </c>
      <c r="B2057" t="s">
        <v>83</v>
      </c>
      <c r="C2057">
        <v>2015</v>
      </c>
      <c r="D2057">
        <v>32.228425000000001</v>
      </c>
    </row>
    <row r="2058" spans="1:4" hidden="1">
      <c r="A2058" t="s">
        <v>26</v>
      </c>
      <c r="B2058" t="s">
        <v>83</v>
      </c>
      <c r="C2058">
        <v>2015</v>
      </c>
      <c r="D2058">
        <v>9.1755250000000004</v>
      </c>
    </row>
    <row r="2059" spans="1:4" hidden="1">
      <c r="A2059" t="s">
        <v>24</v>
      </c>
      <c r="B2059" t="s">
        <v>83</v>
      </c>
      <c r="C2059">
        <v>2015</v>
      </c>
      <c r="D2059">
        <v>22.029053999999999</v>
      </c>
    </row>
    <row r="2060" spans="1:4" hidden="1">
      <c r="A2060" t="s">
        <v>25</v>
      </c>
      <c r="B2060" t="s">
        <v>83</v>
      </c>
      <c r="C2060">
        <v>2015</v>
      </c>
      <c r="D2060">
        <v>1.0238460000000025</v>
      </c>
    </row>
    <row r="2061" spans="1:4" hidden="1">
      <c r="A2061" t="s">
        <v>22</v>
      </c>
      <c r="B2061" t="s">
        <v>83</v>
      </c>
      <c r="C2061">
        <v>2016</v>
      </c>
      <c r="D2061">
        <v>59.569930999999997</v>
      </c>
    </row>
    <row r="2062" spans="1:4" hidden="1">
      <c r="A2062" t="s">
        <v>26</v>
      </c>
      <c r="B2062" t="s">
        <v>83</v>
      </c>
      <c r="C2062">
        <v>2016</v>
      </c>
      <c r="D2062">
        <v>18.056244</v>
      </c>
    </row>
    <row r="2063" spans="1:4" hidden="1">
      <c r="A2063" t="s">
        <v>24</v>
      </c>
      <c r="B2063" t="s">
        <v>83</v>
      </c>
      <c r="C2063">
        <v>2016</v>
      </c>
      <c r="D2063">
        <v>40.867637999999999</v>
      </c>
    </row>
    <row r="2064" spans="1:4" hidden="1">
      <c r="A2064" t="s">
        <v>25</v>
      </c>
      <c r="B2064" t="s">
        <v>83</v>
      </c>
      <c r="C2064">
        <v>2016</v>
      </c>
      <c r="D2064">
        <v>0.64604899999999787</v>
      </c>
    </row>
    <row r="2065" spans="1:4" hidden="1">
      <c r="A2065" t="s">
        <v>22</v>
      </c>
      <c r="B2065" t="s">
        <v>83</v>
      </c>
      <c r="C2065">
        <v>2017</v>
      </c>
      <c r="D2065">
        <v>150.79773499999999</v>
      </c>
    </row>
    <row r="2066" spans="1:4" hidden="1">
      <c r="A2066" t="s">
        <v>26</v>
      </c>
      <c r="B2066" t="s">
        <v>83</v>
      </c>
      <c r="C2066">
        <v>2017</v>
      </c>
      <c r="D2066">
        <v>14.134377000000001</v>
      </c>
    </row>
    <row r="2067" spans="1:4" hidden="1">
      <c r="A2067" t="s">
        <v>24</v>
      </c>
      <c r="B2067" t="s">
        <v>83</v>
      </c>
      <c r="C2067">
        <v>2017</v>
      </c>
      <c r="D2067">
        <v>136.39571000000001</v>
      </c>
    </row>
    <row r="2068" spans="1:4" hidden="1">
      <c r="A2068" t="s">
        <v>25</v>
      </c>
      <c r="B2068" t="s">
        <v>83</v>
      </c>
      <c r="C2068">
        <v>2017</v>
      </c>
      <c r="D2068">
        <v>0.2676479999999799</v>
      </c>
    </row>
    <row r="2069" spans="1:4" hidden="1">
      <c r="A2069" t="s">
        <v>22</v>
      </c>
      <c r="B2069" t="s">
        <v>83</v>
      </c>
      <c r="C2069">
        <v>2018</v>
      </c>
      <c r="D2069">
        <v>35.132658999999997</v>
      </c>
    </row>
    <row r="2070" spans="1:4" hidden="1">
      <c r="A2070" t="s">
        <v>26</v>
      </c>
      <c r="B2070" t="s">
        <v>83</v>
      </c>
      <c r="C2070">
        <v>2018</v>
      </c>
      <c r="D2070">
        <v>13.625590000000001</v>
      </c>
    </row>
    <row r="2071" spans="1:4" hidden="1">
      <c r="A2071" t="s">
        <v>24</v>
      </c>
      <c r="B2071" t="s">
        <v>83</v>
      </c>
      <c r="C2071">
        <v>2018</v>
      </c>
      <c r="D2071">
        <v>20.432946999999999</v>
      </c>
    </row>
    <row r="2072" spans="1:4" hidden="1">
      <c r="A2072" t="s">
        <v>25</v>
      </c>
      <c r="B2072" t="s">
        <v>83</v>
      </c>
      <c r="C2072">
        <v>2018</v>
      </c>
      <c r="D2072">
        <v>1.0741219999999956</v>
      </c>
    </row>
    <row r="2073" spans="1:4" hidden="1">
      <c r="A2073" t="s">
        <v>22</v>
      </c>
      <c r="B2073" t="s">
        <v>83</v>
      </c>
      <c r="C2073">
        <v>2019</v>
      </c>
      <c r="D2073">
        <v>45.310302999999998</v>
      </c>
    </row>
    <row r="2074" spans="1:4" hidden="1">
      <c r="A2074" t="s">
        <v>26</v>
      </c>
      <c r="B2074" t="s">
        <v>83</v>
      </c>
      <c r="C2074">
        <v>2019</v>
      </c>
      <c r="D2074">
        <v>11.395958</v>
      </c>
    </row>
    <row r="2075" spans="1:4" hidden="1">
      <c r="A2075" t="s">
        <v>24</v>
      </c>
      <c r="B2075" t="s">
        <v>83</v>
      </c>
      <c r="C2075">
        <v>2019</v>
      </c>
      <c r="D2075">
        <v>32.739745999999997</v>
      </c>
    </row>
    <row r="2076" spans="1:4" hidden="1">
      <c r="A2076" t="s">
        <v>25</v>
      </c>
      <c r="B2076" t="s">
        <v>83</v>
      </c>
      <c r="C2076">
        <v>2019</v>
      </c>
      <c r="D2076">
        <v>1.1745990000000006</v>
      </c>
    </row>
    <row r="2077" spans="1:4" hidden="1">
      <c r="A2077" t="s">
        <v>22</v>
      </c>
      <c r="B2077" t="s">
        <v>83</v>
      </c>
      <c r="C2077">
        <v>2020</v>
      </c>
      <c r="D2077">
        <v>65.414981999999995</v>
      </c>
    </row>
    <row r="2078" spans="1:4" hidden="1">
      <c r="A2078" t="s">
        <v>26</v>
      </c>
      <c r="B2078" t="s">
        <v>83</v>
      </c>
      <c r="C2078">
        <v>2020</v>
      </c>
      <c r="D2078">
        <v>7.7158179999999996</v>
      </c>
    </row>
    <row r="2079" spans="1:4" hidden="1">
      <c r="A2079" t="s">
        <v>24</v>
      </c>
      <c r="B2079" t="s">
        <v>83</v>
      </c>
      <c r="C2079">
        <v>2020</v>
      </c>
      <c r="D2079">
        <v>57.465882999999998</v>
      </c>
    </row>
    <row r="2080" spans="1:4" hidden="1">
      <c r="A2080" t="s">
        <v>25</v>
      </c>
      <c r="B2080" t="s">
        <v>83</v>
      </c>
      <c r="C2080">
        <v>2020</v>
      </c>
      <c r="D2080">
        <v>0.23328099999999097</v>
      </c>
    </row>
    <row r="2081" spans="1:4" hidden="1">
      <c r="A2081" t="s">
        <v>22</v>
      </c>
      <c r="B2081" t="s">
        <v>83</v>
      </c>
      <c r="C2081">
        <v>2021</v>
      </c>
      <c r="D2081">
        <v>44.100323000000003</v>
      </c>
    </row>
    <row r="2082" spans="1:4" hidden="1">
      <c r="A2082" t="s">
        <v>26</v>
      </c>
      <c r="B2082" t="s">
        <v>83</v>
      </c>
      <c r="C2082">
        <v>2021</v>
      </c>
      <c r="D2082">
        <v>6.8605999999999998</v>
      </c>
    </row>
    <row r="2083" spans="1:4" hidden="1">
      <c r="A2083" t="s">
        <v>24</v>
      </c>
      <c r="B2083" t="s">
        <v>83</v>
      </c>
      <c r="C2083">
        <v>2021</v>
      </c>
      <c r="D2083">
        <v>36.68186</v>
      </c>
    </row>
    <row r="2084" spans="1:4" hidden="1">
      <c r="A2084" t="s">
        <v>25</v>
      </c>
      <c r="B2084" t="s">
        <v>83</v>
      </c>
      <c r="C2084">
        <v>2021</v>
      </c>
      <c r="D2084">
        <v>0.55786300000000466</v>
      </c>
    </row>
    <row r="2085" spans="1:4" hidden="1">
      <c r="A2085" t="s">
        <v>22</v>
      </c>
      <c r="B2085" t="s">
        <v>84</v>
      </c>
      <c r="C2085">
        <v>2008</v>
      </c>
      <c r="D2085">
        <v>1.2076499999999999</v>
      </c>
    </row>
    <row r="2086" spans="1:4" hidden="1">
      <c r="A2086" t="s">
        <v>24</v>
      </c>
      <c r="B2086" t="s">
        <v>84</v>
      </c>
      <c r="C2086">
        <v>2008</v>
      </c>
      <c r="D2086">
        <v>1.2076499999999999</v>
      </c>
    </row>
    <row r="2087" spans="1:4" hidden="1">
      <c r="A2087" t="s">
        <v>25</v>
      </c>
      <c r="B2087" t="s">
        <v>84</v>
      </c>
      <c r="C2087">
        <v>2008</v>
      </c>
      <c r="D2087">
        <v>0</v>
      </c>
    </row>
    <row r="2088" spans="1:4" hidden="1">
      <c r="A2088" t="s">
        <v>22</v>
      </c>
      <c r="B2088" t="s">
        <v>84</v>
      </c>
      <c r="C2088">
        <v>2010</v>
      </c>
      <c r="D2088">
        <v>3.11578</v>
      </c>
    </row>
    <row r="2089" spans="1:4" hidden="1">
      <c r="A2089" t="s">
        <v>24</v>
      </c>
      <c r="B2089" t="s">
        <v>84</v>
      </c>
      <c r="C2089">
        <v>2010</v>
      </c>
      <c r="D2089">
        <v>3.11578</v>
      </c>
    </row>
    <row r="2090" spans="1:4" hidden="1">
      <c r="A2090" t="s">
        <v>25</v>
      </c>
      <c r="B2090" t="s">
        <v>84</v>
      </c>
      <c r="C2090">
        <v>2010</v>
      </c>
      <c r="D2090">
        <v>0</v>
      </c>
    </row>
    <row r="2091" spans="1:4" hidden="1">
      <c r="A2091" t="s">
        <v>22</v>
      </c>
      <c r="B2091" t="s">
        <v>84</v>
      </c>
      <c r="C2091">
        <v>2011</v>
      </c>
      <c r="D2091">
        <v>2.064657</v>
      </c>
    </row>
    <row r="2092" spans="1:4" hidden="1">
      <c r="A2092" t="s">
        <v>24</v>
      </c>
      <c r="B2092" t="s">
        <v>84</v>
      </c>
      <c r="C2092">
        <v>2011</v>
      </c>
      <c r="D2092">
        <v>2.064657</v>
      </c>
    </row>
    <row r="2093" spans="1:4" hidden="1">
      <c r="A2093" t="s">
        <v>25</v>
      </c>
      <c r="B2093" t="s">
        <v>84</v>
      </c>
      <c r="C2093">
        <v>2011</v>
      </c>
      <c r="D2093">
        <v>0</v>
      </c>
    </row>
    <row r="2094" spans="1:4" hidden="1">
      <c r="A2094" t="s">
        <v>22</v>
      </c>
      <c r="B2094" t="s">
        <v>84</v>
      </c>
      <c r="C2094">
        <v>2012</v>
      </c>
      <c r="D2094">
        <v>2.5614469999999998</v>
      </c>
    </row>
    <row r="2095" spans="1:4" hidden="1">
      <c r="A2095" t="s">
        <v>24</v>
      </c>
      <c r="B2095" t="s">
        <v>84</v>
      </c>
      <c r="C2095">
        <v>2012</v>
      </c>
      <c r="D2095">
        <v>2.5614469999999998</v>
      </c>
    </row>
    <row r="2096" spans="1:4" hidden="1">
      <c r="A2096" t="s">
        <v>25</v>
      </c>
      <c r="B2096" t="s">
        <v>84</v>
      </c>
      <c r="C2096">
        <v>2012</v>
      </c>
      <c r="D2096">
        <v>0</v>
      </c>
    </row>
    <row r="2097" spans="1:4" hidden="1">
      <c r="A2097" t="s">
        <v>22</v>
      </c>
      <c r="B2097" t="s">
        <v>84</v>
      </c>
      <c r="C2097">
        <v>2013</v>
      </c>
      <c r="D2097">
        <v>1.2986390000000001</v>
      </c>
    </row>
    <row r="2098" spans="1:4" hidden="1">
      <c r="A2098" t="s">
        <v>24</v>
      </c>
      <c r="B2098" t="s">
        <v>84</v>
      </c>
      <c r="C2098">
        <v>2013</v>
      </c>
      <c r="D2098">
        <v>1.2986390000000001</v>
      </c>
    </row>
    <row r="2099" spans="1:4" hidden="1">
      <c r="A2099" t="s">
        <v>25</v>
      </c>
      <c r="B2099" t="s">
        <v>84</v>
      </c>
      <c r="C2099">
        <v>2013</v>
      </c>
      <c r="D2099">
        <v>0</v>
      </c>
    </row>
    <row r="2100" spans="1:4" hidden="1">
      <c r="A2100" t="s">
        <v>22</v>
      </c>
      <c r="B2100" t="s">
        <v>84</v>
      </c>
      <c r="C2100">
        <v>2014</v>
      </c>
      <c r="D2100">
        <v>0.95407299999999995</v>
      </c>
    </row>
    <row r="2101" spans="1:4" hidden="1">
      <c r="A2101" t="s">
        <v>24</v>
      </c>
      <c r="B2101" t="s">
        <v>84</v>
      </c>
      <c r="C2101">
        <v>2014</v>
      </c>
      <c r="D2101">
        <v>0.95287500000000003</v>
      </c>
    </row>
    <row r="2102" spans="1:4" hidden="1">
      <c r="A2102" t="s">
        <v>25</v>
      </c>
      <c r="B2102" t="s">
        <v>84</v>
      </c>
      <c r="C2102">
        <v>2014</v>
      </c>
      <c r="D2102">
        <v>1.1979999999999214E-3</v>
      </c>
    </row>
    <row r="2103" spans="1:4" hidden="1">
      <c r="A2103" t="s">
        <v>22</v>
      </c>
      <c r="B2103" t="s">
        <v>84</v>
      </c>
      <c r="C2103">
        <v>2015</v>
      </c>
      <c r="D2103">
        <v>1.8362E-2</v>
      </c>
    </row>
    <row r="2104" spans="1:4" hidden="1">
      <c r="A2104" t="s">
        <v>22</v>
      </c>
      <c r="B2104" t="s">
        <v>84</v>
      </c>
      <c r="C2104">
        <v>2017</v>
      </c>
      <c r="D2104">
        <v>1.8484E-2</v>
      </c>
    </row>
    <row r="2105" spans="1:4" hidden="1">
      <c r="A2105" t="s">
        <v>22</v>
      </c>
      <c r="B2105" t="s">
        <v>84</v>
      </c>
      <c r="C2105">
        <v>2018</v>
      </c>
      <c r="D2105">
        <v>4.0860000000000002E-3</v>
      </c>
    </row>
    <row r="2106" spans="1:4" hidden="1">
      <c r="A2106" t="s">
        <v>22</v>
      </c>
      <c r="B2106" t="s">
        <v>84</v>
      </c>
      <c r="C2106">
        <v>2019</v>
      </c>
      <c r="D2106">
        <v>1.455E-2</v>
      </c>
    </row>
    <row r="2107" spans="1:4" hidden="1">
      <c r="A2107" t="s">
        <v>22</v>
      </c>
      <c r="B2107" t="s">
        <v>84</v>
      </c>
      <c r="C2107">
        <v>2020</v>
      </c>
      <c r="D2107">
        <v>5.0201999999999997E-2</v>
      </c>
    </row>
    <row r="2108" spans="1:4" hidden="1">
      <c r="A2108" t="s">
        <v>22</v>
      </c>
      <c r="B2108" t="s">
        <v>84</v>
      </c>
      <c r="C2108">
        <v>2021</v>
      </c>
      <c r="D2108">
        <v>4.274E-2</v>
      </c>
    </row>
    <row r="2109" spans="1:4" hidden="1">
      <c r="A2109" t="s">
        <v>22</v>
      </c>
      <c r="B2109" t="s">
        <v>85</v>
      </c>
      <c r="C2109">
        <v>2007</v>
      </c>
      <c r="D2109">
        <v>3.5757889999999999</v>
      </c>
    </row>
    <row r="2110" spans="1:4" hidden="1">
      <c r="A2110" t="s">
        <v>24</v>
      </c>
      <c r="B2110" t="s">
        <v>85</v>
      </c>
      <c r="C2110">
        <v>2007</v>
      </c>
      <c r="D2110">
        <v>3.5757889999999999</v>
      </c>
    </row>
    <row r="2111" spans="1:4" hidden="1">
      <c r="A2111" t="s">
        <v>25</v>
      </c>
      <c r="B2111" t="s">
        <v>85</v>
      </c>
      <c r="C2111">
        <v>2007</v>
      </c>
      <c r="D2111">
        <v>0</v>
      </c>
    </row>
    <row r="2112" spans="1:4" hidden="1">
      <c r="A2112" t="s">
        <v>22</v>
      </c>
      <c r="B2112" t="s">
        <v>85</v>
      </c>
      <c r="C2112">
        <v>2008</v>
      </c>
      <c r="D2112">
        <v>3.473878</v>
      </c>
    </row>
    <row r="2113" spans="1:4" hidden="1">
      <c r="A2113" t="s">
        <v>24</v>
      </c>
      <c r="B2113" t="s">
        <v>85</v>
      </c>
      <c r="C2113">
        <v>2008</v>
      </c>
      <c r="D2113">
        <v>3.3097759999999998</v>
      </c>
    </row>
    <row r="2114" spans="1:4" hidden="1">
      <c r="A2114" t="s">
        <v>25</v>
      </c>
      <c r="B2114" t="s">
        <v>85</v>
      </c>
      <c r="C2114">
        <v>2008</v>
      </c>
      <c r="D2114">
        <v>0.16410200000000019</v>
      </c>
    </row>
    <row r="2115" spans="1:4" hidden="1">
      <c r="A2115" t="s">
        <v>22</v>
      </c>
      <c r="B2115" t="s">
        <v>85</v>
      </c>
      <c r="C2115">
        <v>2009</v>
      </c>
      <c r="D2115">
        <v>1.0545000000000001E-2</v>
      </c>
    </row>
    <row r="2116" spans="1:4" hidden="1">
      <c r="A2116" t="s">
        <v>22</v>
      </c>
      <c r="B2116" t="s">
        <v>85</v>
      </c>
      <c r="C2116">
        <v>2010</v>
      </c>
      <c r="D2116">
        <v>11.137364</v>
      </c>
    </row>
    <row r="2117" spans="1:4" hidden="1">
      <c r="A2117" t="s">
        <v>24</v>
      </c>
      <c r="B2117" t="s">
        <v>85</v>
      </c>
      <c r="C2117">
        <v>2010</v>
      </c>
      <c r="D2117">
        <v>11.116724</v>
      </c>
    </row>
    <row r="2118" spans="1:4" hidden="1">
      <c r="A2118" t="s">
        <v>25</v>
      </c>
      <c r="B2118" t="s">
        <v>85</v>
      </c>
      <c r="C2118">
        <v>2010</v>
      </c>
      <c r="D2118">
        <v>2.0640000000000214E-2</v>
      </c>
    </row>
    <row r="2119" spans="1:4" hidden="1">
      <c r="A2119" t="s">
        <v>22</v>
      </c>
      <c r="B2119" t="s">
        <v>85</v>
      </c>
      <c r="C2119">
        <v>2011</v>
      </c>
      <c r="D2119">
        <v>4.1293509999999998</v>
      </c>
    </row>
    <row r="2120" spans="1:4" hidden="1">
      <c r="A2120" t="s">
        <v>24</v>
      </c>
      <c r="B2120" t="s">
        <v>85</v>
      </c>
      <c r="C2120">
        <v>2011</v>
      </c>
      <c r="D2120">
        <v>4.1293509999999998</v>
      </c>
    </row>
    <row r="2121" spans="1:4" hidden="1">
      <c r="A2121" t="s">
        <v>25</v>
      </c>
      <c r="B2121" t="s">
        <v>85</v>
      </c>
      <c r="C2121">
        <v>2011</v>
      </c>
      <c r="D2121">
        <v>0</v>
      </c>
    </row>
    <row r="2122" spans="1:4" hidden="1">
      <c r="A2122" t="s">
        <v>22</v>
      </c>
      <c r="B2122" t="s">
        <v>85</v>
      </c>
      <c r="C2122">
        <v>2012</v>
      </c>
      <c r="D2122">
        <v>2.7715580000000002</v>
      </c>
    </row>
    <row r="2123" spans="1:4" hidden="1">
      <c r="A2123" t="s">
        <v>24</v>
      </c>
      <c r="B2123" t="s">
        <v>85</v>
      </c>
      <c r="C2123">
        <v>2012</v>
      </c>
      <c r="D2123">
        <v>2.706045</v>
      </c>
    </row>
    <row r="2124" spans="1:4" hidden="1">
      <c r="A2124" t="s">
        <v>25</v>
      </c>
      <c r="B2124" t="s">
        <v>85</v>
      </c>
      <c r="C2124">
        <v>2012</v>
      </c>
      <c r="D2124">
        <v>6.5513000000000154E-2</v>
      </c>
    </row>
    <row r="2125" spans="1:4" hidden="1">
      <c r="A2125" t="s">
        <v>22</v>
      </c>
      <c r="B2125" t="s">
        <v>85</v>
      </c>
      <c r="C2125">
        <v>2013</v>
      </c>
      <c r="D2125">
        <v>4.5466730000000002</v>
      </c>
    </row>
    <row r="2126" spans="1:4" hidden="1">
      <c r="A2126" t="s">
        <v>24</v>
      </c>
      <c r="B2126" t="s">
        <v>85</v>
      </c>
      <c r="C2126">
        <v>2013</v>
      </c>
      <c r="D2126">
        <v>4.436731</v>
      </c>
    </row>
    <row r="2127" spans="1:4" hidden="1">
      <c r="A2127" t="s">
        <v>25</v>
      </c>
      <c r="B2127" t="s">
        <v>85</v>
      </c>
      <c r="C2127">
        <v>2013</v>
      </c>
      <c r="D2127">
        <v>0.10994200000000021</v>
      </c>
    </row>
    <row r="2128" spans="1:4" hidden="1">
      <c r="A2128" t="s">
        <v>22</v>
      </c>
      <c r="B2128" t="s">
        <v>85</v>
      </c>
      <c r="C2128">
        <v>2014</v>
      </c>
      <c r="D2128">
        <v>2.4560759999999999</v>
      </c>
    </row>
    <row r="2129" spans="1:4" hidden="1">
      <c r="A2129" t="s">
        <v>24</v>
      </c>
      <c r="B2129" t="s">
        <v>85</v>
      </c>
      <c r="C2129">
        <v>2014</v>
      </c>
      <c r="D2129">
        <v>2.421367</v>
      </c>
    </row>
    <row r="2130" spans="1:4" hidden="1">
      <c r="A2130" t="s">
        <v>25</v>
      </c>
      <c r="B2130" t="s">
        <v>85</v>
      </c>
      <c r="C2130">
        <v>2014</v>
      </c>
      <c r="D2130">
        <v>3.4708999999999879E-2</v>
      </c>
    </row>
    <row r="2131" spans="1:4" hidden="1">
      <c r="A2131" t="s">
        <v>22</v>
      </c>
      <c r="B2131" t="s">
        <v>85</v>
      </c>
      <c r="C2131">
        <v>2015</v>
      </c>
      <c r="D2131">
        <v>6.7135949999999998</v>
      </c>
    </row>
    <row r="2132" spans="1:4" hidden="1">
      <c r="A2132" t="s">
        <v>24</v>
      </c>
      <c r="B2132" t="s">
        <v>85</v>
      </c>
      <c r="C2132">
        <v>2015</v>
      </c>
      <c r="D2132">
        <v>6.4937860000000001</v>
      </c>
    </row>
    <row r="2133" spans="1:4" hidden="1">
      <c r="A2133" t="s">
        <v>25</v>
      </c>
      <c r="B2133" t="s">
        <v>85</v>
      </c>
      <c r="C2133">
        <v>2015</v>
      </c>
      <c r="D2133">
        <v>0.2198089999999997</v>
      </c>
    </row>
    <row r="2134" spans="1:4" hidden="1">
      <c r="A2134" t="s">
        <v>22</v>
      </c>
      <c r="B2134" t="s">
        <v>85</v>
      </c>
      <c r="C2134">
        <v>2016</v>
      </c>
      <c r="D2134">
        <v>2.3239359999999998</v>
      </c>
    </row>
    <row r="2135" spans="1:4" hidden="1">
      <c r="A2135" t="s">
        <v>24</v>
      </c>
      <c r="B2135" t="s">
        <v>85</v>
      </c>
      <c r="C2135">
        <v>2016</v>
      </c>
      <c r="D2135">
        <v>2.254232</v>
      </c>
    </row>
    <row r="2136" spans="1:4" hidden="1">
      <c r="A2136" t="s">
        <v>25</v>
      </c>
      <c r="B2136" t="s">
        <v>85</v>
      </c>
      <c r="C2136">
        <v>2016</v>
      </c>
      <c r="D2136">
        <v>6.9703999999999766E-2</v>
      </c>
    </row>
    <row r="2137" spans="1:4" hidden="1">
      <c r="A2137" t="s">
        <v>22</v>
      </c>
      <c r="B2137" t="s">
        <v>85</v>
      </c>
      <c r="C2137">
        <v>2017</v>
      </c>
      <c r="D2137">
        <v>2.7529279999999998</v>
      </c>
    </row>
    <row r="2138" spans="1:4" hidden="1">
      <c r="A2138" t="s">
        <v>24</v>
      </c>
      <c r="B2138" t="s">
        <v>85</v>
      </c>
      <c r="C2138">
        <v>2017</v>
      </c>
      <c r="D2138">
        <v>2.716815</v>
      </c>
    </row>
    <row r="2139" spans="1:4" hidden="1">
      <c r="A2139" t="s">
        <v>25</v>
      </c>
      <c r="B2139" t="s">
        <v>85</v>
      </c>
      <c r="C2139">
        <v>2017</v>
      </c>
      <c r="D2139">
        <v>3.611299999999984E-2</v>
      </c>
    </row>
    <row r="2140" spans="1:4" hidden="1">
      <c r="A2140" t="s">
        <v>22</v>
      </c>
      <c r="B2140" t="s">
        <v>85</v>
      </c>
      <c r="C2140">
        <v>2018</v>
      </c>
      <c r="D2140">
        <v>3.024019</v>
      </c>
    </row>
    <row r="2141" spans="1:4" hidden="1">
      <c r="A2141" t="s">
        <v>24</v>
      </c>
      <c r="B2141" t="s">
        <v>85</v>
      </c>
      <c r="C2141">
        <v>2018</v>
      </c>
      <c r="D2141">
        <v>2.970618</v>
      </c>
    </row>
    <row r="2142" spans="1:4" hidden="1">
      <c r="A2142" t="s">
        <v>25</v>
      </c>
      <c r="B2142" t="s">
        <v>85</v>
      </c>
      <c r="C2142">
        <v>2018</v>
      </c>
      <c r="D2142">
        <v>5.3401000000000032E-2</v>
      </c>
    </row>
    <row r="2143" spans="1:4" hidden="1">
      <c r="A2143" t="s">
        <v>22</v>
      </c>
      <c r="B2143" t="s">
        <v>85</v>
      </c>
      <c r="C2143">
        <v>2019</v>
      </c>
      <c r="D2143">
        <v>0.108677</v>
      </c>
    </row>
    <row r="2144" spans="1:4" hidden="1">
      <c r="A2144" t="s">
        <v>22</v>
      </c>
      <c r="B2144" t="s">
        <v>85</v>
      </c>
      <c r="C2144">
        <v>2020</v>
      </c>
      <c r="D2144">
        <v>4.7829999999999998E-2</v>
      </c>
    </row>
    <row r="2145" spans="1:4" hidden="1">
      <c r="A2145" t="s">
        <v>22</v>
      </c>
      <c r="B2145" t="s">
        <v>85</v>
      </c>
      <c r="C2145">
        <v>2021</v>
      </c>
      <c r="D2145">
        <v>3.5823000000000001E-2</v>
      </c>
    </row>
    <row r="2146" spans="1:4" hidden="1">
      <c r="A2146" t="s">
        <v>22</v>
      </c>
      <c r="B2146" t="s">
        <v>86</v>
      </c>
      <c r="C2146">
        <v>2019</v>
      </c>
      <c r="D2146">
        <v>3.3096E-2</v>
      </c>
    </row>
    <row r="2147" spans="1:4" hidden="1">
      <c r="A2147" t="s">
        <v>22</v>
      </c>
      <c r="B2147" t="s">
        <v>86</v>
      </c>
      <c r="C2147">
        <v>2020</v>
      </c>
      <c r="D2147">
        <v>2.9454999999999999E-2</v>
      </c>
    </row>
    <row r="2148" spans="1:4" hidden="1">
      <c r="A2148" t="s">
        <v>22</v>
      </c>
      <c r="B2148" t="s">
        <v>86</v>
      </c>
      <c r="C2148">
        <v>2021</v>
      </c>
      <c r="D2148">
        <v>2.0670000000000001E-2</v>
      </c>
    </row>
    <row r="2149" spans="1:4" hidden="1">
      <c r="A2149" t="s">
        <v>22</v>
      </c>
      <c r="B2149" t="s">
        <v>87</v>
      </c>
      <c r="C2149">
        <v>2007</v>
      </c>
      <c r="D2149">
        <v>0.56487200000000004</v>
      </c>
    </row>
    <row r="2150" spans="1:4" hidden="1">
      <c r="A2150" t="s">
        <v>24</v>
      </c>
      <c r="B2150" t="s">
        <v>87</v>
      </c>
      <c r="C2150">
        <v>2007</v>
      </c>
      <c r="D2150">
        <v>0.56487200000000004</v>
      </c>
    </row>
    <row r="2151" spans="1:4" hidden="1">
      <c r="A2151" t="s">
        <v>25</v>
      </c>
      <c r="B2151" t="s">
        <v>87</v>
      </c>
      <c r="C2151">
        <v>2007</v>
      </c>
      <c r="D2151">
        <v>0</v>
      </c>
    </row>
    <row r="2152" spans="1:4" hidden="1">
      <c r="A2152" t="s">
        <v>22</v>
      </c>
      <c r="B2152" t="s">
        <v>87</v>
      </c>
      <c r="C2152">
        <v>2008</v>
      </c>
      <c r="D2152">
        <v>0.78035200000000005</v>
      </c>
    </row>
    <row r="2153" spans="1:4" hidden="1">
      <c r="A2153" t="s">
        <v>24</v>
      </c>
      <c r="B2153" t="s">
        <v>87</v>
      </c>
      <c r="C2153">
        <v>2008</v>
      </c>
      <c r="D2153">
        <v>0.78035200000000005</v>
      </c>
    </row>
    <row r="2154" spans="1:4" hidden="1">
      <c r="A2154" t="s">
        <v>25</v>
      </c>
      <c r="B2154" t="s">
        <v>87</v>
      </c>
      <c r="C2154">
        <v>2008</v>
      </c>
      <c r="D2154">
        <v>0</v>
      </c>
    </row>
    <row r="2155" spans="1:4" hidden="1">
      <c r="A2155" t="s">
        <v>22</v>
      </c>
      <c r="B2155" t="s">
        <v>87</v>
      </c>
      <c r="C2155">
        <v>2009</v>
      </c>
      <c r="D2155">
        <v>0.61519000000000001</v>
      </c>
    </row>
    <row r="2156" spans="1:4" hidden="1">
      <c r="A2156" t="s">
        <v>24</v>
      </c>
      <c r="B2156" t="s">
        <v>87</v>
      </c>
      <c r="C2156">
        <v>2009</v>
      </c>
      <c r="D2156">
        <v>0.61519000000000001</v>
      </c>
    </row>
    <row r="2157" spans="1:4" hidden="1">
      <c r="A2157" t="s">
        <v>25</v>
      </c>
      <c r="B2157" t="s">
        <v>87</v>
      </c>
      <c r="C2157">
        <v>2009</v>
      </c>
      <c r="D2157">
        <v>0</v>
      </c>
    </row>
    <row r="2158" spans="1:4" hidden="1">
      <c r="A2158" t="s">
        <v>22</v>
      </c>
      <c r="B2158" t="s">
        <v>87</v>
      </c>
      <c r="C2158">
        <v>2010</v>
      </c>
      <c r="D2158">
        <v>0.63117699999999999</v>
      </c>
    </row>
    <row r="2159" spans="1:4" hidden="1">
      <c r="A2159" t="s">
        <v>24</v>
      </c>
      <c r="B2159" t="s">
        <v>87</v>
      </c>
      <c r="C2159">
        <v>2010</v>
      </c>
      <c r="D2159">
        <v>0.63117699999999999</v>
      </c>
    </row>
    <row r="2160" spans="1:4" hidden="1">
      <c r="A2160" t="s">
        <v>25</v>
      </c>
      <c r="B2160" t="s">
        <v>87</v>
      </c>
      <c r="C2160">
        <v>2010</v>
      </c>
      <c r="D2160">
        <v>0</v>
      </c>
    </row>
    <row r="2161" spans="1:4" hidden="1">
      <c r="A2161" t="s">
        <v>22</v>
      </c>
      <c r="B2161" t="s">
        <v>87</v>
      </c>
      <c r="C2161">
        <v>2012</v>
      </c>
      <c r="D2161">
        <v>0.50919099999999995</v>
      </c>
    </row>
    <row r="2162" spans="1:4" hidden="1">
      <c r="A2162" t="s">
        <v>24</v>
      </c>
      <c r="B2162" t="s">
        <v>87</v>
      </c>
      <c r="C2162">
        <v>2012</v>
      </c>
      <c r="D2162">
        <v>0.50919099999999995</v>
      </c>
    </row>
    <row r="2163" spans="1:4" hidden="1">
      <c r="A2163" t="s">
        <v>25</v>
      </c>
      <c r="B2163" t="s">
        <v>87</v>
      </c>
      <c r="C2163">
        <v>2012</v>
      </c>
      <c r="D2163">
        <v>0</v>
      </c>
    </row>
    <row r="2164" spans="1:4" hidden="1">
      <c r="A2164" t="s">
        <v>22</v>
      </c>
      <c r="B2164" t="s">
        <v>87</v>
      </c>
      <c r="C2164">
        <v>2013</v>
      </c>
      <c r="D2164">
        <v>0.41875400000000002</v>
      </c>
    </row>
    <row r="2165" spans="1:4" hidden="1">
      <c r="A2165" t="s">
        <v>24</v>
      </c>
      <c r="B2165" t="s">
        <v>87</v>
      </c>
      <c r="C2165">
        <v>2013</v>
      </c>
      <c r="D2165">
        <v>0.41875400000000002</v>
      </c>
    </row>
    <row r="2166" spans="1:4" hidden="1">
      <c r="A2166" t="s">
        <v>25</v>
      </c>
      <c r="B2166" t="s">
        <v>87</v>
      </c>
      <c r="C2166">
        <v>2013</v>
      </c>
      <c r="D2166">
        <v>0</v>
      </c>
    </row>
    <row r="2167" spans="1:4" hidden="1">
      <c r="A2167" t="s">
        <v>22</v>
      </c>
      <c r="B2167" t="s">
        <v>87</v>
      </c>
      <c r="C2167">
        <v>2014</v>
      </c>
      <c r="D2167">
        <v>3.9498999999999999E-2</v>
      </c>
    </row>
    <row r="2168" spans="1:4" hidden="1">
      <c r="A2168" t="s">
        <v>24</v>
      </c>
      <c r="B2168" t="s">
        <v>87</v>
      </c>
      <c r="C2168">
        <v>2014</v>
      </c>
      <c r="D2168">
        <v>3.9498999999999999E-2</v>
      </c>
    </row>
    <row r="2169" spans="1:4" hidden="1">
      <c r="A2169" t="s">
        <v>25</v>
      </c>
      <c r="B2169" t="s">
        <v>87</v>
      </c>
      <c r="C2169">
        <v>2014</v>
      </c>
      <c r="D2169">
        <v>0</v>
      </c>
    </row>
    <row r="2170" spans="1:4" hidden="1">
      <c r="A2170" t="s">
        <v>22</v>
      </c>
      <c r="B2170" t="s">
        <v>87</v>
      </c>
      <c r="C2170">
        <v>2015</v>
      </c>
      <c r="D2170">
        <v>4.7091000000000001E-2</v>
      </c>
    </row>
    <row r="2171" spans="1:4" hidden="1">
      <c r="A2171" t="s">
        <v>24</v>
      </c>
      <c r="B2171" t="s">
        <v>87</v>
      </c>
      <c r="C2171">
        <v>2015</v>
      </c>
      <c r="D2171">
        <v>3.7353999999999998E-2</v>
      </c>
    </row>
    <row r="2172" spans="1:4" hidden="1">
      <c r="A2172" t="s">
        <v>25</v>
      </c>
      <c r="B2172" t="s">
        <v>87</v>
      </c>
      <c r="C2172">
        <v>2015</v>
      </c>
      <c r="D2172">
        <v>9.7370000000000026E-3</v>
      </c>
    </row>
    <row r="2173" spans="1:4" hidden="1">
      <c r="A2173" t="s">
        <v>22</v>
      </c>
      <c r="B2173" t="s">
        <v>87</v>
      </c>
      <c r="C2173">
        <v>2016</v>
      </c>
      <c r="D2173">
        <v>7.7677999999999997E-2</v>
      </c>
    </row>
    <row r="2174" spans="1:4" hidden="1">
      <c r="A2174" t="s">
        <v>24</v>
      </c>
      <c r="B2174" t="s">
        <v>87</v>
      </c>
      <c r="C2174">
        <v>2016</v>
      </c>
      <c r="D2174">
        <v>7.7677999999999997E-2</v>
      </c>
    </row>
    <row r="2175" spans="1:4" hidden="1">
      <c r="A2175" t="s">
        <v>25</v>
      </c>
      <c r="B2175" t="s">
        <v>87</v>
      </c>
      <c r="C2175">
        <v>2016</v>
      </c>
      <c r="D2175">
        <v>0</v>
      </c>
    </row>
    <row r="2176" spans="1:4" hidden="1">
      <c r="A2176" t="s">
        <v>22</v>
      </c>
      <c r="B2176" t="s">
        <v>87</v>
      </c>
      <c r="C2176">
        <v>2018</v>
      </c>
      <c r="D2176">
        <v>1.9768000000000001E-2</v>
      </c>
    </row>
    <row r="2177" spans="1:4" hidden="1">
      <c r="A2177" t="s">
        <v>26</v>
      </c>
      <c r="B2177" t="s">
        <v>87</v>
      </c>
      <c r="C2177">
        <v>2018</v>
      </c>
      <c r="D2177">
        <v>6.9179999999999997E-3</v>
      </c>
    </row>
    <row r="2178" spans="1:4" hidden="1">
      <c r="A2178" t="s">
        <v>25</v>
      </c>
      <c r="B2178" t="s">
        <v>87</v>
      </c>
      <c r="C2178">
        <v>2018</v>
      </c>
      <c r="D2178">
        <v>1.285E-2</v>
      </c>
    </row>
    <row r="2179" spans="1:4" hidden="1">
      <c r="A2179" t="s">
        <v>22</v>
      </c>
      <c r="B2179" t="s">
        <v>87</v>
      </c>
      <c r="C2179">
        <v>2019</v>
      </c>
      <c r="D2179">
        <v>2.0462000000000001E-2</v>
      </c>
    </row>
    <row r="2180" spans="1:4" hidden="1">
      <c r="A2180" t="s">
        <v>22</v>
      </c>
      <c r="B2180" t="s">
        <v>87</v>
      </c>
      <c r="C2180">
        <v>2020</v>
      </c>
      <c r="D2180">
        <v>2.2447999999999999E-2</v>
      </c>
    </row>
    <row r="2181" spans="1:4" hidden="1">
      <c r="A2181" t="s">
        <v>22</v>
      </c>
      <c r="B2181" t="s">
        <v>87</v>
      </c>
      <c r="C2181">
        <v>2021</v>
      </c>
      <c r="D2181">
        <v>1.2109999999999999E-2</v>
      </c>
    </row>
    <row r="2182" spans="1:4" hidden="1">
      <c r="A2182" t="s">
        <v>22</v>
      </c>
      <c r="B2182" t="s">
        <v>88</v>
      </c>
      <c r="C2182">
        <v>2007</v>
      </c>
      <c r="D2182">
        <v>1.963436</v>
      </c>
    </row>
    <row r="2183" spans="1:4" hidden="1">
      <c r="A2183" t="s">
        <v>26</v>
      </c>
      <c r="B2183" t="s">
        <v>88</v>
      </c>
      <c r="C2183">
        <v>2007</v>
      </c>
      <c r="D2183">
        <v>5.3997000000000003E-2</v>
      </c>
    </row>
    <row r="2184" spans="1:4" hidden="1">
      <c r="A2184" t="s">
        <v>24</v>
      </c>
      <c r="B2184" t="s">
        <v>88</v>
      </c>
      <c r="C2184">
        <v>2007</v>
      </c>
      <c r="D2184">
        <v>1.9094390000000001</v>
      </c>
    </row>
    <row r="2185" spans="1:4" hidden="1">
      <c r="A2185" t="s">
        <v>25</v>
      </c>
      <c r="B2185" t="s">
        <v>88</v>
      </c>
      <c r="C2185">
        <v>2007</v>
      </c>
      <c r="D2185">
        <v>-2.2204460492503131E-16</v>
      </c>
    </row>
    <row r="2186" spans="1:4" hidden="1">
      <c r="A2186" t="s">
        <v>22</v>
      </c>
      <c r="B2186" t="s">
        <v>88</v>
      </c>
      <c r="C2186">
        <v>2008</v>
      </c>
      <c r="D2186">
        <v>4.0856009999999996</v>
      </c>
    </row>
    <row r="2187" spans="1:4" hidden="1">
      <c r="A2187" t="s">
        <v>26</v>
      </c>
      <c r="B2187" t="s">
        <v>88</v>
      </c>
      <c r="C2187">
        <v>2008</v>
      </c>
      <c r="D2187">
        <v>0.43471300000000002</v>
      </c>
    </row>
    <row r="2188" spans="1:4" hidden="1">
      <c r="A2188" t="s">
        <v>24</v>
      </c>
      <c r="B2188" t="s">
        <v>88</v>
      </c>
      <c r="C2188">
        <v>2008</v>
      </c>
      <c r="D2188">
        <v>3.6508880000000001</v>
      </c>
    </row>
    <row r="2189" spans="1:4" hidden="1">
      <c r="A2189" t="s">
        <v>25</v>
      </c>
      <c r="B2189" t="s">
        <v>88</v>
      </c>
      <c r="C2189">
        <v>2008</v>
      </c>
      <c r="D2189">
        <v>-8.8817841970012523E-16</v>
      </c>
    </row>
    <row r="2190" spans="1:4" hidden="1">
      <c r="A2190" t="s">
        <v>22</v>
      </c>
      <c r="B2190" t="s">
        <v>88</v>
      </c>
      <c r="C2190">
        <v>2009</v>
      </c>
      <c r="D2190">
        <v>11.164759999999999</v>
      </c>
    </row>
    <row r="2191" spans="1:4" hidden="1">
      <c r="A2191" t="s">
        <v>26</v>
      </c>
      <c r="B2191" t="s">
        <v>88</v>
      </c>
      <c r="C2191">
        <v>2009</v>
      </c>
      <c r="D2191">
        <v>1.364301</v>
      </c>
    </row>
    <row r="2192" spans="1:4" hidden="1">
      <c r="A2192" t="s">
        <v>24</v>
      </c>
      <c r="B2192" t="s">
        <v>88</v>
      </c>
      <c r="C2192">
        <v>2009</v>
      </c>
      <c r="D2192">
        <v>9.800459</v>
      </c>
    </row>
    <row r="2193" spans="1:4" hidden="1">
      <c r="A2193" t="s">
        <v>25</v>
      </c>
      <c r="B2193" t="s">
        <v>88</v>
      </c>
      <c r="C2193">
        <v>2009</v>
      </c>
      <c r="D2193">
        <v>0</v>
      </c>
    </row>
    <row r="2194" spans="1:4" hidden="1">
      <c r="A2194" t="s">
        <v>22</v>
      </c>
      <c r="B2194" t="s">
        <v>88</v>
      </c>
      <c r="C2194">
        <v>2010</v>
      </c>
      <c r="D2194">
        <v>17.757683</v>
      </c>
    </row>
    <row r="2195" spans="1:4" hidden="1">
      <c r="A2195" t="s">
        <v>26</v>
      </c>
      <c r="B2195" t="s">
        <v>88</v>
      </c>
      <c r="C2195">
        <v>2010</v>
      </c>
      <c r="D2195">
        <v>0.712005</v>
      </c>
    </row>
    <row r="2196" spans="1:4" hidden="1">
      <c r="A2196" t="s">
        <v>24</v>
      </c>
      <c r="B2196" t="s">
        <v>88</v>
      </c>
      <c r="C2196">
        <v>2010</v>
      </c>
      <c r="D2196">
        <v>17.045677999999999</v>
      </c>
    </row>
    <row r="2197" spans="1:4" hidden="1">
      <c r="A2197" t="s">
        <v>25</v>
      </c>
      <c r="B2197" t="s">
        <v>88</v>
      </c>
      <c r="C2197">
        <v>2010</v>
      </c>
      <c r="D2197">
        <v>0</v>
      </c>
    </row>
    <row r="2198" spans="1:4" hidden="1">
      <c r="A2198" t="s">
        <v>22</v>
      </c>
      <c r="B2198" t="s">
        <v>88</v>
      </c>
      <c r="C2198">
        <v>2011</v>
      </c>
      <c r="D2198">
        <v>18.080500000000001</v>
      </c>
    </row>
    <row r="2199" spans="1:4" hidden="1">
      <c r="A2199" t="s">
        <v>26</v>
      </c>
      <c r="B2199" t="s">
        <v>88</v>
      </c>
      <c r="C2199">
        <v>2011</v>
      </c>
      <c r="D2199">
        <v>2.3576540000000001</v>
      </c>
    </row>
    <row r="2200" spans="1:4" hidden="1">
      <c r="A2200" t="s">
        <v>24</v>
      </c>
      <c r="B2200" t="s">
        <v>88</v>
      </c>
      <c r="C2200">
        <v>2011</v>
      </c>
      <c r="D2200">
        <v>13.703302000000001</v>
      </c>
    </row>
    <row r="2201" spans="1:4" hidden="1">
      <c r="A2201" t="s">
        <v>25</v>
      </c>
      <c r="B2201" t="s">
        <v>88</v>
      </c>
      <c r="C2201">
        <v>2011</v>
      </c>
      <c r="D2201">
        <v>2.0195439999999998</v>
      </c>
    </row>
    <row r="2202" spans="1:4" hidden="1">
      <c r="A2202" t="s">
        <v>22</v>
      </c>
      <c r="B2202" t="s">
        <v>88</v>
      </c>
      <c r="C2202">
        <v>2012</v>
      </c>
      <c r="D2202">
        <v>13.520574</v>
      </c>
    </row>
    <row r="2203" spans="1:4" hidden="1">
      <c r="A2203" t="s">
        <v>26</v>
      </c>
      <c r="B2203" t="s">
        <v>88</v>
      </c>
      <c r="C2203">
        <v>2012</v>
      </c>
      <c r="D2203">
        <v>3.1104720000000001</v>
      </c>
    </row>
    <row r="2204" spans="1:4" hidden="1">
      <c r="A2204" t="s">
        <v>24</v>
      </c>
      <c r="B2204" t="s">
        <v>88</v>
      </c>
      <c r="C2204">
        <v>2012</v>
      </c>
      <c r="D2204">
        <v>10.356303</v>
      </c>
    </row>
    <row r="2205" spans="1:4" hidden="1">
      <c r="A2205" t="s">
        <v>25</v>
      </c>
      <c r="B2205" t="s">
        <v>88</v>
      </c>
      <c r="C2205">
        <v>2012</v>
      </c>
      <c r="D2205">
        <v>5.3798999999999708E-2</v>
      </c>
    </row>
    <row r="2206" spans="1:4" hidden="1">
      <c r="A2206" t="s">
        <v>22</v>
      </c>
      <c r="B2206" t="s">
        <v>88</v>
      </c>
      <c r="C2206">
        <v>2013</v>
      </c>
      <c r="D2206">
        <v>6.7847059999999999</v>
      </c>
    </row>
    <row r="2207" spans="1:4" hidden="1">
      <c r="A2207" t="s">
        <v>26</v>
      </c>
      <c r="B2207" t="s">
        <v>88</v>
      </c>
      <c r="C2207">
        <v>2013</v>
      </c>
      <c r="D2207">
        <v>2.1104790000000002</v>
      </c>
    </row>
    <row r="2208" spans="1:4" hidden="1">
      <c r="A2208" t="s">
        <v>24</v>
      </c>
      <c r="B2208" t="s">
        <v>88</v>
      </c>
      <c r="C2208">
        <v>2013</v>
      </c>
      <c r="D2208">
        <v>4.6742270000000001</v>
      </c>
    </row>
    <row r="2209" spans="1:4" hidden="1">
      <c r="A2209" t="s">
        <v>25</v>
      </c>
      <c r="B2209" t="s">
        <v>88</v>
      </c>
      <c r="C2209">
        <v>2013</v>
      </c>
      <c r="D2209">
        <v>0</v>
      </c>
    </row>
    <row r="2210" spans="1:4" hidden="1">
      <c r="A2210" t="s">
        <v>22</v>
      </c>
      <c r="B2210" t="s">
        <v>88</v>
      </c>
      <c r="C2210">
        <v>2014</v>
      </c>
      <c r="D2210">
        <v>8.3204709999999995</v>
      </c>
    </row>
    <row r="2211" spans="1:4" hidden="1">
      <c r="A2211" t="s">
        <v>26</v>
      </c>
      <c r="B2211" t="s">
        <v>88</v>
      </c>
      <c r="C2211">
        <v>2014</v>
      </c>
      <c r="D2211">
        <v>3.293501</v>
      </c>
    </row>
    <row r="2212" spans="1:4" hidden="1">
      <c r="A2212" t="s">
        <v>24</v>
      </c>
      <c r="B2212" t="s">
        <v>88</v>
      </c>
      <c r="C2212">
        <v>2014</v>
      </c>
      <c r="D2212">
        <v>5.0251970000000004</v>
      </c>
    </row>
    <row r="2213" spans="1:4" hidden="1">
      <c r="A2213" t="s">
        <v>25</v>
      </c>
      <c r="B2213" t="s">
        <v>88</v>
      </c>
      <c r="C2213">
        <v>2014</v>
      </c>
      <c r="D2213">
        <v>1.7729999999982482E-3</v>
      </c>
    </row>
    <row r="2214" spans="1:4" hidden="1">
      <c r="A2214" t="s">
        <v>22</v>
      </c>
      <c r="B2214" t="s">
        <v>88</v>
      </c>
      <c r="C2214">
        <v>2015</v>
      </c>
      <c r="D2214">
        <v>3.3519030000000001</v>
      </c>
    </row>
    <row r="2215" spans="1:4" hidden="1">
      <c r="A2215" t="s">
        <v>26</v>
      </c>
      <c r="B2215" t="s">
        <v>88</v>
      </c>
      <c r="C2215">
        <v>2015</v>
      </c>
      <c r="D2215">
        <v>1.114293</v>
      </c>
    </row>
    <row r="2216" spans="1:4" hidden="1">
      <c r="A2216" t="s">
        <v>24</v>
      </c>
      <c r="B2216" t="s">
        <v>88</v>
      </c>
      <c r="C2216">
        <v>2015</v>
      </c>
      <c r="D2216">
        <v>2.2183199999999998</v>
      </c>
    </row>
    <row r="2217" spans="1:4" hidden="1">
      <c r="A2217" t="s">
        <v>25</v>
      </c>
      <c r="B2217" t="s">
        <v>88</v>
      </c>
      <c r="C2217">
        <v>2015</v>
      </c>
      <c r="D2217">
        <v>1.9290000000000251E-2</v>
      </c>
    </row>
    <row r="2218" spans="1:4" hidden="1">
      <c r="A2218" t="s">
        <v>22</v>
      </c>
      <c r="B2218" t="s">
        <v>88</v>
      </c>
      <c r="C2218">
        <v>2016</v>
      </c>
      <c r="D2218">
        <v>3.961236</v>
      </c>
    </row>
    <row r="2219" spans="1:4" hidden="1">
      <c r="A2219" t="s">
        <v>26</v>
      </c>
      <c r="B2219" t="s">
        <v>88</v>
      </c>
      <c r="C2219">
        <v>2016</v>
      </c>
      <c r="D2219">
        <v>7.5459999999999998E-3</v>
      </c>
    </row>
    <row r="2220" spans="1:4" hidden="1">
      <c r="A2220" t="s">
        <v>24</v>
      </c>
      <c r="B2220" t="s">
        <v>88</v>
      </c>
      <c r="C2220">
        <v>2016</v>
      </c>
      <c r="D2220">
        <v>3.815534</v>
      </c>
    </row>
    <row r="2221" spans="1:4" hidden="1">
      <c r="A2221" t="s">
        <v>25</v>
      </c>
      <c r="B2221" t="s">
        <v>88</v>
      </c>
      <c r="C2221">
        <v>2016</v>
      </c>
      <c r="D2221">
        <v>0.13815599999999995</v>
      </c>
    </row>
    <row r="2222" spans="1:4" hidden="1">
      <c r="A2222" t="s">
        <v>22</v>
      </c>
      <c r="B2222" t="s">
        <v>88</v>
      </c>
      <c r="C2222">
        <v>2017</v>
      </c>
      <c r="D2222">
        <v>7.1797329999999997</v>
      </c>
    </row>
    <row r="2223" spans="1:4" hidden="1">
      <c r="A2223" t="s">
        <v>24</v>
      </c>
      <c r="B2223" t="s">
        <v>88</v>
      </c>
      <c r="C2223">
        <v>2017</v>
      </c>
      <c r="D2223">
        <v>6.5866150000000001</v>
      </c>
    </row>
    <row r="2224" spans="1:4" hidden="1">
      <c r="A2224" t="s">
        <v>25</v>
      </c>
      <c r="B2224" t="s">
        <v>88</v>
      </c>
      <c r="C2224">
        <v>2017</v>
      </c>
      <c r="D2224">
        <v>0.59311799999999959</v>
      </c>
    </row>
    <row r="2225" spans="1:4" hidden="1">
      <c r="A2225" t="s">
        <v>22</v>
      </c>
      <c r="B2225" t="s">
        <v>88</v>
      </c>
      <c r="C2225">
        <v>2018</v>
      </c>
      <c r="D2225">
        <v>5.6517210000000002</v>
      </c>
    </row>
    <row r="2226" spans="1:4" hidden="1">
      <c r="A2226" t="s">
        <v>26</v>
      </c>
      <c r="B2226" t="s">
        <v>88</v>
      </c>
      <c r="C2226">
        <v>2018</v>
      </c>
      <c r="D2226">
        <v>0.203376</v>
      </c>
    </row>
    <row r="2227" spans="1:4" hidden="1">
      <c r="A2227" t="s">
        <v>24</v>
      </c>
      <c r="B2227" t="s">
        <v>88</v>
      </c>
      <c r="C2227">
        <v>2018</v>
      </c>
      <c r="D2227">
        <v>5.4254540000000002</v>
      </c>
    </row>
    <row r="2228" spans="1:4" hidden="1">
      <c r="A2228" t="s">
        <v>25</v>
      </c>
      <c r="B2228" t="s">
        <v>88</v>
      </c>
      <c r="C2228">
        <v>2018</v>
      </c>
      <c r="D2228">
        <v>2.2890999999999551E-2</v>
      </c>
    </row>
    <row r="2229" spans="1:4" hidden="1">
      <c r="A2229" t="s">
        <v>22</v>
      </c>
      <c r="B2229" t="s">
        <v>88</v>
      </c>
      <c r="C2229">
        <v>2019</v>
      </c>
      <c r="D2229">
        <v>6.8955219999999997</v>
      </c>
    </row>
    <row r="2230" spans="1:4" hidden="1">
      <c r="A2230" t="s">
        <v>24</v>
      </c>
      <c r="B2230" t="s">
        <v>88</v>
      </c>
      <c r="C2230">
        <v>2019</v>
      </c>
      <c r="D2230">
        <v>6.8549730000000002</v>
      </c>
    </row>
    <row r="2231" spans="1:4" hidden="1">
      <c r="A2231" t="s">
        <v>25</v>
      </c>
      <c r="B2231" t="s">
        <v>88</v>
      </c>
      <c r="C2231">
        <v>2019</v>
      </c>
      <c r="D2231">
        <v>4.0548999999999502E-2</v>
      </c>
    </row>
    <row r="2232" spans="1:4" hidden="1">
      <c r="A2232" t="s">
        <v>22</v>
      </c>
      <c r="B2232" t="s">
        <v>88</v>
      </c>
      <c r="C2232">
        <v>2020</v>
      </c>
      <c r="D2232">
        <v>4.5941190000000001</v>
      </c>
    </row>
    <row r="2233" spans="1:4" hidden="1">
      <c r="A2233" t="s">
        <v>24</v>
      </c>
      <c r="B2233" t="s">
        <v>88</v>
      </c>
      <c r="C2233">
        <v>2020</v>
      </c>
      <c r="D2233">
        <v>4.569261</v>
      </c>
    </row>
    <row r="2234" spans="1:4" hidden="1">
      <c r="A2234" t="s">
        <v>25</v>
      </c>
      <c r="B2234" t="s">
        <v>88</v>
      </c>
      <c r="C2234">
        <v>2020</v>
      </c>
      <c r="D2234">
        <v>2.4858000000000047E-2</v>
      </c>
    </row>
    <row r="2235" spans="1:4" hidden="1">
      <c r="A2235" t="s">
        <v>22</v>
      </c>
      <c r="B2235" t="s">
        <v>88</v>
      </c>
      <c r="C2235">
        <v>2021</v>
      </c>
      <c r="D2235">
        <v>3.074335</v>
      </c>
    </row>
    <row r="2236" spans="1:4" hidden="1">
      <c r="A2236" t="s">
        <v>24</v>
      </c>
      <c r="B2236" t="s">
        <v>88</v>
      </c>
      <c r="C2236">
        <v>2021</v>
      </c>
      <c r="D2236">
        <v>3.073455</v>
      </c>
    </row>
    <row r="2237" spans="1:4" hidden="1">
      <c r="A2237" t="s">
        <v>25</v>
      </c>
      <c r="B2237" t="s">
        <v>88</v>
      </c>
      <c r="C2237">
        <v>2021</v>
      </c>
      <c r="D2237">
        <v>8.799999999999919E-4</v>
      </c>
    </row>
    <row r="2238" spans="1:4" hidden="1">
      <c r="A2238" t="s">
        <v>22</v>
      </c>
      <c r="B2238" t="s">
        <v>89</v>
      </c>
      <c r="C2238">
        <v>2007</v>
      </c>
      <c r="D2238">
        <v>1.0575870000000001</v>
      </c>
    </row>
    <row r="2239" spans="1:4" hidden="1">
      <c r="A2239" t="s">
        <v>24</v>
      </c>
      <c r="B2239" t="s">
        <v>89</v>
      </c>
      <c r="C2239">
        <v>2007</v>
      </c>
      <c r="D2239">
        <v>0.92079100000000003</v>
      </c>
    </row>
    <row r="2240" spans="1:4" hidden="1">
      <c r="A2240" t="s">
        <v>25</v>
      </c>
      <c r="B2240" t="s">
        <v>89</v>
      </c>
      <c r="C2240">
        <v>2007</v>
      </c>
      <c r="D2240">
        <v>0.13679600000000003</v>
      </c>
    </row>
    <row r="2241" spans="1:4" hidden="1">
      <c r="A2241" t="s">
        <v>22</v>
      </c>
      <c r="B2241" t="s">
        <v>89</v>
      </c>
      <c r="C2241">
        <v>2008</v>
      </c>
      <c r="D2241">
        <v>1.878514</v>
      </c>
    </row>
    <row r="2242" spans="1:4" hidden="1">
      <c r="A2242" t="s">
        <v>26</v>
      </c>
      <c r="B2242" t="s">
        <v>89</v>
      </c>
      <c r="C2242">
        <v>2008</v>
      </c>
      <c r="D2242">
        <v>9.4441999999999998E-2</v>
      </c>
    </row>
    <row r="2243" spans="1:4" hidden="1">
      <c r="A2243" t="s">
        <v>24</v>
      </c>
      <c r="B2243" t="s">
        <v>89</v>
      </c>
      <c r="C2243">
        <v>2008</v>
      </c>
      <c r="D2243">
        <v>1.7840720000000001</v>
      </c>
    </row>
    <row r="2244" spans="1:4" hidden="1">
      <c r="A2244" t="s">
        <v>25</v>
      </c>
      <c r="B2244" t="s">
        <v>89</v>
      </c>
      <c r="C2244">
        <v>2008</v>
      </c>
      <c r="D2244">
        <v>0</v>
      </c>
    </row>
    <row r="2245" spans="1:4" hidden="1">
      <c r="A2245" t="s">
        <v>22</v>
      </c>
      <c r="B2245" t="s">
        <v>89</v>
      </c>
      <c r="C2245">
        <v>2009</v>
      </c>
      <c r="D2245">
        <v>8.0034209999999995</v>
      </c>
    </row>
    <row r="2246" spans="1:4" hidden="1">
      <c r="A2246" t="s">
        <v>26</v>
      </c>
      <c r="B2246" t="s">
        <v>89</v>
      </c>
      <c r="C2246">
        <v>2009</v>
      </c>
      <c r="D2246">
        <v>5.2250670000000001</v>
      </c>
    </row>
    <row r="2247" spans="1:4" hidden="1">
      <c r="A2247" t="s">
        <v>24</v>
      </c>
      <c r="B2247" t="s">
        <v>89</v>
      </c>
      <c r="C2247">
        <v>2009</v>
      </c>
      <c r="D2247">
        <v>1.350309</v>
      </c>
    </row>
    <row r="2248" spans="1:4" hidden="1">
      <c r="A2248" t="s">
        <v>25</v>
      </c>
      <c r="B2248" t="s">
        <v>89</v>
      </c>
      <c r="C2248">
        <v>2009</v>
      </c>
      <c r="D2248">
        <v>1.4280449999999991</v>
      </c>
    </row>
    <row r="2249" spans="1:4" hidden="1">
      <c r="A2249" t="s">
        <v>22</v>
      </c>
      <c r="B2249" t="s">
        <v>89</v>
      </c>
      <c r="C2249">
        <v>2010</v>
      </c>
      <c r="D2249">
        <v>5.4580029999999997</v>
      </c>
    </row>
    <row r="2250" spans="1:4" hidden="1">
      <c r="A2250" t="s">
        <v>26</v>
      </c>
      <c r="B2250" t="s">
        <v>89</v>
      </c>
      <c r="C2250">
        <v>2010</v>
      </c>
      <c r="D2250">
        <v>1.4263330000000001</v>
      </c>
    </row>
    <row r="2251" spans="1:4" hidden="1">
      <c r="A2251" t="s">
        <v>24</v>
      </c>
      <c r="B2251" t="s">
        <v>89</v>
      </c>
      <c r="C2251">
        <v>2010</v>
      </c>
      <c r="D2251">
        <v>1.7752330000000001</v>
      </c>
    </row>
    <row r="2252" spans="1:4" hidden="1">
      <c r="A2252" t="s">
        <v>25</v>
      </c>
      <c r="B2252" t="s">
        <v>89</v>
      </c>
      <c r="C2252">
        <v>2010</v>
      </c>
      <c r="D2252">
        <v>2.2564369999999996</v>
      </c>
    </row>
    <row r="2253" spans="1:4" hidden="1">
      <c r="A2253" t="s">
        <v>22</v>
      </c>
      <c r="B2253" t="s">
        <v>89</v>
      </c>
      <c r="C2253">
        <v>2011</v>
      </c>
      <c r="D2253">
        <v>14.310127</v>
      </c>
    </row>
    <row r="2254" spans="1:4" hidden="1">
      <c r="A2254" t="s">
        <v>26</v>
      </c>
      <c r="B2254" t="s">
        <v>89</v>
      </c>
      <c r="C2254">
        <v>2011</v>
      </c>
      <c r="D2254">
        <v>2.225949</v>
      </c>
    </row>
    <row r="2255" spans="1:4" hidden="1">
      <c r="A2255" t="s">
        <v>24</v>
      </c>
      <c r="B2255" t="s">
        <v>89</v>
      </c>
      <c r="C2255">
        <v>2011</v>
      </c>
      <c r="D2255">
        <v>8.9524620000000006</v>
      </c>
    </row>
    <row r="2256" spans="1:4" hidden="1">
      <c r="A2256" t="s">
        <v>25</v>
      </c>
      <c r="B2256" t="s">
        <v>89</v>
      </c>
      <c r="C2256">
        <v>2011</v>
      </c>
      <c r="D2256">
        <v>3.1317159999999991</v>
      </c>
    </row>
    <row r="2257" spans="1:4" hidden="1">
      <c r="A2257" t="s">
        <v>22</v>
      </c>
      <c r="B2257" t="s">
        <v>89</v>
      </c>
      <c r="C2257">
        <v>2012</v>
      </c>
      <c r="D2257">
        <v>16.500063000000001</v>
      </c>
    </row>
    <row r="2258" spans="1:4" hidden="1">
      <c r="A2258" t="s">
        <v>26</v>
      </c>
      <c r="B2258" t="s">
        <v>89</v>
      </c>
      <c r="C2258">
        <v>2012</v>
      </c>
      <c r="D2258">
        <v>0.36170200000000002</v>
      </c>
    </row>
    <row r="2259" spans="1:4" hidden="1">
      <c r="A2259" t="s">
        <v>24</v>
      </c>
      <c r="B2259" t="s">
        <v>89</v>
      </c>
      <c r="C2259">
        <v>2012</v>
      </c>
      <c r="D2259">
        <v>11.817774</v>
      </c>
    </row>
    <row r="2260" spans="1:4" hidden="1">
      <c r="A2260" t="s">
        <v>25</v>
      </c>
      <c r="B2260" t="s">
        <v>89</v>
      </c>
      <c r="C2260">
        <v>2012</v>
      </c>
      <c r="D2260">
        <v>4.3205870000000015</v>
      </c>
    </row>
    <row r="2261" spans="1:4" hidden="1">
      <c r="A2261" t="s">
        <v>22</v>
      </c>
      <c r="B2261" t="s">
        <v>89</v>
      </c>
      <c r="C2261">
        <v>2013</v>
      </c>
      <c r="D2261">
        <v>16.932441000000001</v>
      </c>
    </row>
    <row r="2262" spans="1:4" hidden="1">
      <c r="A2262" t="s">
        <v>26</v>
      </c>
      <c r="B2262" t="s">
        <v>89</v>
      </c>
      <c r="C2262">
        <v>2013</v>
      </c>
      <c r="D2262">
        <v>0.69545000000000001</v>
      </c>
    </row>
    <row r="2263" spans="1:4" hidden="1">
      <c r="A2263" t="s">
        <v>24</v>
      </c>
      <c r="B2263" t="s">
        <v>89</v>
      </c>
      <c r="C2263">
        <v>2013</v>
      </c>
      <c r="D2263">
        <v>12.663093999999999</v>
      </c>
    </row>
    <row r="2264" spans="1:4" hidden="1">
      <c r="A2264" t="s">
        <v>25</v>
      </c>
      <c r="B2264" t="s">
        <v>89</v>
      </c>
      <c r="C2264">
        <v>2013</v>
      </c>
      <c r="D2264">
        <v>3.5738970000000023</v>
      </c>
    </row>
    <row r="2265" spans="1:4" hidden="1">
      <c r="A2265" t="s">
        <v>22</v>
      </c>
      <c r="B2265" t="s">
        <v>89</v>
      </c>
      <c r="C2265">
        <v>2014</v>
      </c>
      <c r="D2265">
        <v>19.496554</v>
      </c>
    </row>
    <row r="2266" spans="1:4" hidden="1">
      <c r="A2266" t="s">
        <v>26</v>
      </c>
      <c r="B2266" t="s">
        <v>89</v>
      </c>
      <c r="C2266">
        <v>2014</v>
      </c>
      <c r="D2266">
        <v>5.9726530000000002</v>
      </c>
    </row>
    <row r="2267" spans="1:4" hidden="1">
      <c r="A2267" t="s">
        <v>24</v>
      </c>
      <c r="B2267" t="s">
        <v>89</v>
      </c>
      <c r="C2267">
        <v>2014</v>
      </c>
      <c r="D2267">
        <v>8.9553750000000001</v>
      </c>
    </row>
    <row r="2268" spans="1:4" hidden="1">
      <c r="A2268" t="s">
        <v>25</v>
      </c>
      <c r="B2268" t="s">
        <v>89</v>
      </c>
      <c r="C2268">
        <v>2014</v>
      </c>
      <c r="D2268">
        <v>4.5685259999999985</v>
      </c>
    </row>
    <row r="2269" spans="1:4" hidden="1">
      <c r="A2269" t="s">
        <v>22</v>
      </c>
      <c r="B2269" t="s">
        <v>89</v>
      </c>
      <c r="C2269">
        <v>2015</v>
      </c>
      <c r="D2269">
        <v>33.408982000000002</v>
      </c>
    </row>
    <row r="2270" spans="1:4" hidden="1">
      <c r="A2270" t="s">
        <v>26</v>
      </c>
      <c r="B2270" t="s">
        <v>89</v>
      </c>
      <c r="C2270">
        <v>2015</v>
      </c>
      <c r="D2270">
        <v>15.156712000000001</v>
      </c>
    </row>
    <row r="2271" spans="1:4" hidden="1">
      <c r="A2271" t="s">
        <v>24</v>
      </c>
      <c r="B2271" t="s">
        <v>89</v>
      </c>
      <c r="C2271">
        <v>2015</v>
      </c>
      <c r="D2271">
        <v>13.582916000000001</v>
      </c>
    </row>
    <row r="2272" spans="1:4" hidden="1">
      <c r="A2272" t="s">
        <v>25</v>
      </c>
      <c r="B2272" t="s">
        <v>89</v>
      </c>
      <c r="C2272">
        <v>2015</v>
      </c>
      <c r="D2272">
        <v>4.6693539999999985</v>
      </c>
    </row>
    <row r="2273" spans="1:4" hidden="1">
      <c r="A2273" t="s">
        <v>22</v>
      </c>
      <c r="B2273" t="s">
        <v>89</v>
      </c>
      <c r="C2273">
        <v>2016</v>
      </c>
      <c r="D2273">
        <v>26.874133</v>
      </c>
    </row>
    <row r="2274" spans="1:4" hidden="1">
      <c r="A2274" t="s">
        <v>26</v>
      </c>
      <c r="B2274" t="s">
        <v>89</v>
      </c>
      <c r="C2274">
        <v>2016</v>
      </c>
      <c r="D2274">
        <v>5.5021699999999996</v>
      </c>
    </row>
    <row r="2275" spans="1:4" hidden="1">
      <c r="A2275" t="s">
        <v>24</v>
      </c>
      <c r="B2275" t="s">
        <v>89</v>
      </c>
      <c r="C2275">
        <v>2016</v>
      </c>
      <c r="D2275">
        <v>17.720119</v>
      </c>
    </row>
    <row r="2276" spans="1:4" hidden="1">
      <c r="A2276" t="s">
        <v>25</v>
      </c>
      <c r="B2276" t="s">
        <v>89</v>
      </c>
      <c r="C2276">
        <v>2016</v>
      </c>
      <c r="D2276">
        <v>3.6518440000000005</v>
      </c>
    </row>
    <row r="2277" spans="1:4" hidden="1">
      <c r="A2277" t="s">
        <v>22</v>
      </c>
      <c r="B2277" t="s">
        <v>89</v>
      </c>
      <c r="C2277">
        <v>2017</v>
      </c>
      <c r="D2277">
        <v>35.956758999999998</v>
      </c>
    </row>
    <row r="2278" spans="1:4" hidden="1">
      <c r="A2278" t="s">
        <v>26</v>
      </c>
      <c r="B2278" t="s">
        <v>89</v>
      </c>
      <c r="C2278">
        <v>2017</v>
      </c>
      <c r="D2278">
        <v>5.5606730000000004</v>
      </c>
    </row>
    <row r="2279" spans="1:4" hidden="1">
      <c r="A2279" t="s">
        <v>24</v>
      </c>
      <c r="B2279" t="s">
        <v>89</v>
      </c>
      <c r="C2279">
        <v>2017</v>
      </c>
      <c r="D2279">
        <v>26.990169000000002</v>
      </c>
    </row>
    <row r="2280" spans="1:4" hidden="1">
      <c r="A2280" t="s">
        <v>25</v>
      </c>
      <c r="B2280" t="s">
        <v>89</v>
      </c>
      <c r="C2280">
        <v>2017</v>
      </c>
      <c r="D2280">
        <v>3.4059169999999952</v>
      </c>
    </row>
    <row r="2281" spans="1:4" hidden="1">
      <c r="A2281" t="s">
        <v>22</v>
      </c>
      <c r="B2281" t="s">
        <v>89</v>
      </c>
      <c r="C2281">
        <v>2018</v>
      </c>
      <c r="D2281">
        <v>42.311239</v>
      </c>
    </row>
    <row r="2282" spans="1:4" hidden="1">
      <c r="A2282" t="s">
        <v>26</v>
      </c>
      <c r="B2282" t="s">
        <v>89</v>
      </c>
      <c r="C2282">
        <v>2018</v>
      </c>
      <c r="D2282">
        <v>4.8059620000000001</v>
      </c>
    </row>
    <row r="2283" spans="1:4" hidden="1">
      <c r="A2283" t="s">
        <v>24</v>
      </c>
      <c r="B2283" t="s">
        <v>89</v>
      </c>
      <c r="C2283">
        <v>2018</v>
      </c>
      <c r="D2283">
        <v>35.331791000000003</v>
      </c>
    </row>
    <row r="2284" spans="1:4" hidden="1">
      <c r="A2284" t="s">
        <v>25</v>
      </c>
      <c r="B2284" t="s">
        <v>89</v>
      </c>
      <c r="C2284">
        <v>2018</v>
      </c>
      <c r="D2284">
        <v>2.1734859999999969</v>
      </c>
    </row>
    <row r="2285" spans="1:4" hidden="1">
      <c r="A2285" t="s">
        <v>22</v>
      </c>
      <c r="B2285" t="s">
        <v>89</v>
      </c>
      <c r="C2285">
        <v>2019</v>
      </c>
      <c r="D2285">
        <v>26.583946999999998</v>
      </c>
    </row>
    <row r="2286" spans="1:4" hidden="1">
      <c r="A2286" t="s">
        <v>26</v>
      </c>
      <c r="B2286" t="s">
        <v>89</v>
      </c>
      <c r="C2286">
        <v>2019</v>
      </c>
      <c r="D2286">
        <v>4.3485670000000001</v>
      </c>
    </row>
    <row r="2287" spans="1:4" hidden="1">
      <c r="A2287" t="s">
        <v>24</v>
      </c>
      <c r="B2287" t="s">
        <v>89</v>
      </c>
      <c r="C2287">
        <v>2019</v>
      </c>
      <c r="D2287">
        <v>19.952176999999999</v>
      </c>
    </row>
    <row r="2288" spans="1:4" hidden="1">
      <c r="A2288" t="s">
        <v>25</v>
      </c>
      <c r="B2288" t="s">
        <v>89</v>
      </c>
      <c r="C2288">
        <v>2019</v>
      </c>
      <c r="D2288">
        <v>2.2832030000000003</v>
      </c>
    </row>
    <row r="2289" spans="1:4" hidden="1">
      <c r="A2289" t="s">
        <v>22</v>
      </c>
      <c r="B2289" t="s">
        <v>89</v>
      </c>
      <c r="C2289">
        <v>2020</v>
      </c>
      <c r="D2289">
        <v>19.962181999999999</v>
      </c>
    </row>
    <row r="2290" spans="1:4" hidden="1">
      <c r="A2290" t="s">
        <v>26</v>
      </c>
      <c r="B2290" t="s">
        <v>89</v>
      </c>
      <c r="C2290">
        <v>2020</v>
      </c>
      <c r="D2290">
        <v>5.1540679999999996</v>
      </c>
    </row>
    <row r="2291" spans="1:4" hidden="1">
      <c r="A2291" t="s">
        <v>24</v>
      </c>
      <c r="B2291" t="s">
        <v>89</v>
      </c>
      <c r="C2291">
        <v>2020</v>
      </c>
      <c r="D2291">
        <v>14.230492</v>
      </c>
    </row>
    <row r="2292" spans="1:4" hidden="1">
      <c r="A2292" t="s">
        <v>25</v>
      </c>
      <c r="B2292" t="s">
        <v>89</v>
      </c>
      <c r="C2292">
        <v>2020</v>
      </c>
      <c r="D2292">
        <v>0.57762199999999808</v>
      </c>
    </row>
    <row r="2293" spans="1:4" hidden="1">
      <c r="A2293" t="s">
        <v>22</v>
      </c>
      <c r="B2293" t="s">
        <v>89</v>
      </c>
      <c r="C2293">
        <v>2021</v>
      </c>
      <c r="D2293">
        <v>35.885440000000003</v>
      </c>
    </row>
    <row r="2294" spans="1:4" hidden="1">
      <c r="A2294" t="s">
        <v>26</v>
      </c>
      <c r="B2294" t="s">
        <v>89</v>
      </c>
      <c r="C2294">
        <v>2021</v>
      </c>
      <c r="D2294">
        <v>5.9742899999999999</v>
      </c>
    </row>
    <row r="2295" spans="1:4" hidden="1">
      <c r="A2295" t="s">
        <v>24</v>
      </c>
      <c r="B2295" t="s">
        <v>89</v>
      </c>
      <c r="C2295">
        <v>2021</v>
      </c>
      <c r="D2295">
        <v>29.89067</v>
      </c>
    </row>
    <row r="2296" spans="1:4" hidden="1">
      <c r="A2296" t="s">
        <v>25</v>
      </c>
      <c r="B2296" t="s">
        <v>89</v>
      </c>
      <c r="C2296">
        <v>2021</v>
      </c>
      <c r="D2296">
        <v>2.0480000000006271E-2</v>
      </c>
    </row>
    <row r="2297" spans="1:4" hidden="1">
      <c r="A2297" t="s">
        <v>22</v>
      </c>
      <c r="B2297" t="s">
        <v>90</v>
      </c>
      <c r="C2297">
        <v>2007</v>
      </c>
      <c r="D2297">
        <v>0.93243799999999999</v>
      </c>
    </row>
    <row r="2298" spans="1:4" hidden="1">
      <c r="A2298" t="s">
        <v>22</v>
      </c>
      <c r="B2298" t="s">
        <v>90</v>
      </c>
      <c r="C2298">
        <v>2012</v>
      </c>
      <c r="D2298">
        <v>0.68233999999999995</v>
      </c>
    </row>
    <row r="2299" spans="1:4" hidden="1">
      <c r="A2299" t="s">
        <v>22</v>
      </c>
      <c r="B2299" t="s">
        <v>90</v>
      </c>
      <c r="C2299">
        <v>2013</v>
      </c>
      <c r="D2299">
        <v>0.55849099999999996</v>
      </c>
    </row>
    <row r="2300" spans="1:4" hidden="1">
      <c r="A2300" t="s">
        <v>22</v>
      </c>
      <c r="B2300" t="s">
        <v>90</v>
      </c>
      <c r="C2300">
        <v>2015</v>
      </c>
      <c r="D2300">
        <v>0.54181500000000005</v>
      </c>
    </row>
    <row r="2301" spans="1:4" hidden="1">
      <c r="A2301" t="s">
        <v>22</v>
      </c>
      <c r="B2301" t="s">
        <v>90</v>
      </c>
      <c r="C2301">
        <v>2016</v>
      </c>
      <c r="D2301">
        <v>0.36446899999999999</v>
      </c>
    </row>
    <row r="2302" spans="1:4" hidden="1">
      <c r="A2302" t="s">
        <v>22</v>
      </c>
      <c r="B2302" t="s">
        <v>90</v>
      </c>
      <c r="C2302">
        <v>2017</v>
      </c>
      <c r="D2302">
        <v>0.236538</v>
      </c>
    </row>
    <row r="2303" spans="1:4" hidden="1">
      <c r="A2303" t="s">
        <v>22</v>
      </c>
      <c r="B2303" t="s">
        <v>90</v>
      </c>
      <c r="C2303">
        <v>2021</v>
      </c>
      <c r="D2303">
        <v>1.7805000000000001E-2</v>
      </c>
    </row>
    <row r="2304" spans="1:4" hidden="1">
      <c r="A2304" t="s">
        <v>22</v>
      </c>
      <c r="B2304" t="s">
        <v>91</v>
      </c>
      <c r="C2304">
        <v>2009</v>
      </c>
      <c r="D2304">
        <v>0.52222100000000005</v>
      </c>
    </row>
    <row r="2305" spans="1:4" hidden="1">
      <c r="A2305" t="s">
        <v>24</v>
      </c>
      <c r="B2305" t="s">
        <v>91</v>
      </c>
      <c r="C2305">
        <v>2009</v>
      </c>
      <c r="D2305">
        <v>0.52222100000000005</v>
      </c>
    </row>
    <row r="2306" spans="1:4" hidden="1">
      <c r="A2306" t="s">
        <v>25</v>
      </c>
      <c r="B2306" t="s">
        <v>91</v>
      </c>
      <c r="C2306">
        <v>2009</v>
      </c>
      <c r="D2306">
        <v>0</v>
      </c>
    </row>
    <row r="2307" spans="1:4" hidden="1">
      <c r="A2307" t="s">
        <v>22</v>
      </c>
      <c r="B2307" t="s">
        <v>91</v>
      </c>
      <c r="C2307">
        <v>2010</v>
      </c>
      <c r="D2307">
        <v>0.63292800000000005</v>
      </c>
    </row>
    <row r="2308" spans="1:4" hidden="1">
      <c r="A2308" t="s">
        <v>24</v>
      </c>
      <c r="B2308" t="s">
        <v>91</v>
      </c>
      <c r="C2308">
        <v>2010</v>
      </c>
      <c r="D2308">
        <v>0.63292800000000005</v>
      </c>
    </row>
    <row r="2309" spans="1:4" hidden="1">
      <c r="A2309" t="s">
        <v>25</v>
      </c>
      <c r="B2309" t="s">
        <v>91</v>
      </c>
      <c r="C2309">
        <v>2010</v>
      </c>
      <c r="D2309">
        <v>0</v>
      </c>
    </row>
    <row r="2310" spans="1:4" hidden="1">
      <c r="A2310" t="s">
        <v>22</v>
      </c>
      <c r="B2310" t="s">
        <v>91</v>
      </c>
      <c r="C2310">
        <v>2011</v>
      </c>
      <c r="D2310">
        <v>0.89341099999999996</v>
      </c>
    </row>
    <row r="2311" spans="1:4" hidden="1">
      <c r="A2311" t="s">
        <v>24</v>
      </c>
      <c r="B2311" t="s">
        <v>91</v>
      </c>
      <c r="C2311">
        <v>2011</v>
      </c>
      <c r="D2311">
        <v>0.89341099999999996</v>
      </c>
    </row>
    <row r="2312" spans="1:4" hidden="1">
      <c r="A2312" t="s">
        <v>25</v>
      </c>
      <c r="B2312" t="s">
        <v>91</v>
      </c>
      <c r="C2312">
        <v>2011</v>
      </c>
      <c r="D2312">
        <v>0</v>
      </c>
    </row>
    <row r="2313" spans="1:4" hidden="1">
      <c r="A2313" t="s">
        <v>22</v>
      </c>
      <c r="B2313" t="s">
        <v>91</v>
      </c>
      <c r="C2313">
        <v>2012</v>
      </c>
      <c r="D2313">
        <v>1.409829</v>
      </c>
    </row>
    <row r="2314" spans="1:4" hidden="1">
      <c r="A2314" t="s">
        <v>24</v>
      </c>
      <c r="B2314" t="s">
        <v>91</v>
      </c>
      <c r="C2314">
        <v>2012</v>
      </c>
      <c r="D2314">
        <v>1.409829</v>
      </c>
    </row>
    <row r="2315" spans="1:4" hidden="1">
      <c r="A2315" t="s">
        <v>25</v>
      </c>
      <c r="B2315" t="s">
        <v>91</v>
      </c>
      <c r="C2315">
        <v>2012</v>
      </c>
      <c r="D2315">
        <v>0</v>
      </c>
    </row>
    <row r="2316" spans="1:4" hidden="1">
      <c r="A2316" t="s">
        <v>22</v>
      </c>
      <c r="B2316" t="s">
        <v>91</v>
      </c>
      <c r="C2316">
        <v>2013</v>
      </c>
      <c r="D2316">
        <v>3.0699999999999998E-4</v>
      </c>
    </row>
    <row r="2317" spans="1:4" hidden="1">
      <c r="A2317" t="s">
        <v>24</v>
      </c>
      <c r="B2317" t="s">
        <v>91</v>
      </c>
      <c r="C2317">
        <v>2013</v>
      </c>
      <c r="D2317">
        <v>3.0699999999999998E-4</v>
      </c>
    </row>
    <row r="2318" spans="1:4" hidden="1">
      <c r="A2318" t="s">
        <v>25</v>
      </c>
      <c r="B2318" t="s">
        <v>91</v>
      </c>
      <c r="C2318">
        <v>2013</v>
      </c>
      <c r="D2318">
        <v>0</v>
      </c>
    </row>
    <row r="2319" spans="1:4" hidden="1">
      <c r="A2319" t="s">
        <v>22</v>
      </c>
      <c r="B2319" t="s">
        <v>91</v>
      </c>
      <c r="C2319">
        <v>2014</v>
      </c>
      <c r="D2319">
        <v>1.447532</v>
      </c>
    </row>
    <row r="2320" spans="1:4" hidden="1">
      <c r="A2320" t="s">
        <v>24</v>
      </c>
      <c r="B2320" t="s">
        <v>91</v>
      </c>
      <c r="C2320">
        <v>2014</v>
      </c>
      <c r="D2320">
        <v>1.447532</v>
      </c>
    </row>
    <row r="2321" spans="1:4" hidden="1">
      <c r="A2321" t="s">
        <v>25</v>
      </c>
      <c r="B2321" t="s">
        <v>91</v>
      </c>
      <c r="C2321">
        <v>2014</v>
      </c>
      <c r="D2321">
        <v>0</v>
      </c>
    </row>
    <row r="2322" spans="1:4" hidden="1">
      <c r="A2322" t="s">
        <v>22</v>
      </c>
      <c r="B2322" t="s">
        <v>91</v>
      </c>
      <c r="C2322">
        <v>2015</v>
      </c>
      <c r="D2322">
        <v>0.441388</v>
      </c>
    </row>
    <row r="2323" spans="1:4" hidden="1">
      <c r="A2323" t="s">
        <v>24</v>
      </c>
      <c r="B2323" t="s">
        <v>91</v>
      </c>
      <c r="C2323">
        <v>2015</v>
      </c>
      <c r="D2323">
        <v>0.43006699999999998</v>
      </c>
    </row>
    <row r="2324" spans="1:4" hidden="1">
      <c r="A2324" t="s">
        <v>25</v>
      </c>
      <c r="B2324" t="s">
        <v>91</v>
      </c>
      <c r="C2324">
        <v>2015</v>
      </c>
      <c r="D2324">
        <v>1.1321000000000025E-2</v>
      </c>
    </row>
    <row r="2325" spans="1:4" hidden="1">
      <c r="A2325" t="s">
        <v>22</v>
      </c>
      <c r="B2325" t="s">
        <v>91</v>
      </c>
      <c r="C2325">
        <v>2016</v>
      </c>
      <c r="D2325">
        <v>1.1513770000000001</v>
      </c>
    </row>
    <row r="2326" spans="1:4" hidden="1">
      <c r="A2326" t="s">
        <v>24</v>
      </c>
      <c r="B2326" t="s">
        <v>91</v>
      </c>
      <c r="C2326">
        <v>2016</v>
      </c>
      <c r="D2326">
        <v>1.1513770000000001</v>
      </c>
    </row>
    <row r="2327" spans="1:4" hidden="1">
      <c r="A2327" t="s">
        <v>25</v>
      </c>
      <c r="B2327" t="s">
        <v>91</v>
      </c>
      <c r="C2327">
        <v>2016</v>
      </c>
      <c r="D2327">
        <v>0</v>
      </c>
    </row>
    <row r="2328" spans="1:4" hidden="1">
      <c r="A2328" t="s">
        <v>22</v>
      </c>
      <c r="B2328" t="s">
        <v>91</v>
      </c>
      <c r="C2328">
        <v>2017</v>
      </c>
      <c r="D2328">
        <v>0.66707099999999997</v>
      </c>
    </row>
    <row r="2329" spans="1:4" hidden="1">
      <c r="A2329" t="s">
        <v>24</v>
      </c>
      <c r="B2329" t="s">
        <v>91</v>
      </c>
      <c r="C2329">
        <v>2017</v>
      </c>
      <c r="D2329">
        <v>0.66707099999999997</v>
      </c>
    </row>
    <row r="2330" spans="1:4" hidden="1">
      <c r="A2330" t="s">
        <v>25</v>
      </c>
      <c r="B2330" t="s">
        <v>91</v>
      </c>
      <c r="C2330">
        <v>2017</v>
      </c>
      <c r="D2330">
        <v>0</v>
      </c>
    </row>
    <row r="2331" spans="1:4" hidden="1">
      <c r="A2331" t="s">
        <v>22</v>
      </c>
      <c r="B2331" t="s">
        <v>91</v>
      </c>
      <c r="C2331">
        <v>2018</v>
      </c>
      <c r="D2331">
        <v>0.47087899999999999</v>
      </c>
    </row>
    <row r="2332" spans="1:4" hidden="1">
      <c r="A2332" t="s">
        <v>24</v>
      </c>
      <c r="B2332" t="s">
        <v>91</v>
      </c>
      <c r="C2332">
        <v>2018</v>
      </c>
      <c r="D2332">
        <v>0.47087899999999999</v>
      </c>
    </row>
    <row r="2333" spans="1:4" hidden="1">
      <c r="A2333" t="s">
        <v>25</v>
      </c>
      <c r="B2333" t="s">
        <v>91</v>
      </c>
      <c r="C2333">
        <v>2018</v>
      </c>
      <c r="D2333">
        <v>0</v>
      </c>
    </row>
    <row r="2334" spans="1:4" hidden="1">
      <c r="A2334" t="s">
        <v>22</v>
      </c>
      <c r="B2334" t="s">
        <v>91</v>
      </c>
      <c r="C2334">
        <v>2019</v>
      </c>
      <c r="D2334">
        <v>0.68921200000000005</v>
      </c>
    </row>
    <row r="2335" spans="1:4" hidden="1">
      <c r="A2335" t="s">
        <v>24</v>
      </c>
      <c r="B2335" t="s">
        <v>91</v>
      </c>
      <c r="C2335">
        <v>2019</v>
      </c>
      <c r="D2335">
        <v>0.68921200000000005</v>
      </c>
    </row>
    <row r="2336" spans="1:4" hidden="1">
      <c r="A2336" t="s">
        <v>25</v>
      </c>
      <c r="B2336" t="s">
        <v>91</v>
      </c>
      <c r="C2336">
        <v>2019</v>
      </c>
      <c r="D2336">
        <v>0</v>
      </c>
    </row>
    <row r="2337" spans="1:4" hidden="1">
      <c r="A2337" t="s">
        <v>22</v>
      </c>
      <c r="B2337" t="s">
        <v>91</v>
      </c>
      <c r="C2337">
        <v>2020</v>
      </c>
      <c r="D2337">
        <v>0.75550700000000004</v>
      </c>
    </row>
    <row r="2338" spans="1:4" hidden="1">
      <c r="A2338" t="s">
        <v>24</v>
      </c>
      <c r="B2338" t="s">
        <v>91</v>
      </c>
      <c r="C2338">
        <v>2020</v>
      </c>
      <c r="D2338">
        <v>0.75550700000000004</v>
      </c>
    </row>
    <row r="2339" spans="1:4" hidden="1">
      <c r="A2339" t="s">
        <v>25</v>
      </c>
      <c r="B2339" t="s">
        <v>91</v>
      </c>
      <c r="C2339">
        <v>2020</v>
      </c>
      <c r="D2339">
        <v>0</v>
      </c>
    </row>
    <row r="2340" spans="1:4" hidden="1">
      <c r="A2340" t="s">
        <v>22</v>
      </c>
      <c r="B2340" t="s">
        <v>91</v>
      </c>
      <c r="C2340">
        <v>2021</v>
      </c>
      <c r="D2340">
        <v>0.50166699999999997</v>
      </c>
    </row>
    <row r="2341" spans="1:4" hidden="1">
      <c r="A2341" t="s">
        <v>24</v>
      </c>
      <c r="B2341" t="s">
        <v>91</v>
      </c>
      <c r="C2341">
        <v>2021</v>
      </c>
      <c r="D2341">
        <v>0.49841200000000002</v>
      </c>
    </row>
    <row r="2342" spans="1:4" hidden="1">
      <c r="A2342" t="s">
        <v>25</v>
      </c>
      <c r="B2342" t="s">
        <v>91</v>
      </c>
      <c r="C2342">
        <v>2021</v>
      </c>
      <c r="D2342">
        <v>3.2549999999999524E-3</v>
      </c>
    </row>
    <row r="2343" spans="1:4" hidden="1">
      <c r="A2343" t="s">
        <v>22</v>
      </c>
      <c r="B2343" t="s">
        <v>92</v>
      </c>
      <c r="C2343">
        <v>2007</v>
      </c>
      <c r="D2343">
        <v>2.6820819999999999</v>
      </c>
    </row>
    <row r="2344" spans="1:4" hidden="1">
      <c r="A2344" t="s">
        <v>26</v>
      </c>
      <c r="B2344" t="s">
        <v>92</v>
      </c>
      <c r="C2344">
        <v>2007</v>
      </c>
      <c r="D2344">
        <v>0.212057</v>
      </c>
    </row>
    <row r="2345" spans="1:4" hidden="1">
      <c r="A2345" t="s">
        <v>24</v>
      </c>
      <c r="B2345" t="s">
        <v>92</v>
      </c>
      <c r="C2345">
        <v>2007</v>
      </c>
      <c r="D2345">
        <v>2.4700250000000001</v>
      </c>
    </row>
    <row r="2346" spans="1:4" hidden="1">
      <c r="A2346" t="s">
        <v>25</v>
      </c>
      <c r="B2346" t="s">
        <v>92</v>
      </c>
      <c r="C2346">
        <v>2007</v>
      </c>
      <c r="D2346">
        <v>-4.4408920985006262E-16</v>
      </c>
    </row>
    <row r="2347" spans="1:4" hidden="1">
      <c r="A2347" t="s">
        <v>22</v>
      </c>
      <c r="B2347" t="s">
        <v>92</v>
      </c>
      <c r="C2347">
        <v>2008</v>
      </c>
      <c r="D2347">
        <v>3.4581339999999998</v>
      </c>
    </row>
    <row r="2348" spans="1:4" hidden="1">
      <c r="A2348" t="s">
        <v>26</v>
      </c>
      <c r="B2348" t="s">
        <v>92</v>
      </c>
      <c r="C2348">
        <v>2008</v>
      </c>
      <c r="D2348">
        <v>1.0370980000000001</v>
      </c>
    </row>
    <row r="2349" spans="1:4" hidden="1">
      <c r="A2349" t="s">
        <v>24</v>
      </c>
      <c r="B2349" t="s">
        <v>92</v>
      </c>
      <c r="C2349">
        <v>2008</v>
      </c>
      <c r="D2349">
        <v>2.3436620000000001</v>
      </c>
    </row>
    <row r="2350" spans="1:4" hidden="1">
      <c r="A2350" t="s">
        <v>25</v>
      </c>
      <c r="B2350" t="s">
        <v>92</v>
      </c>
      <c r="C2350">
        <v>2008</v>
      </c>
      <c r="D2350">
        <v>7.7373999999999388E-2</v>
      </c>
    </row>
    <row r="2351" spans="1:4" hidden="1">
      <c r="A2351" t="s">
        <v>22</v>
      </c>
      <c r="B2351" t="s">
        <v>92</v>
      </c>
      <c r="C2351">
        <v>2009</v>
      </c>
      <c r="D2351">
        <v>2.2596989999999999</v>
      </c>
    </row>
    <row r="2352" spans="1:4" hidden="1">
      <c r="A2352" t="s">
        <v>26</v>
      </c>
      <c r="B2352" t="s">
        <v>92</v>
      </c>
      <c r="C2352">
        <v>2009</v>
      </c>
      <c r="D2352">
        <v>1.0415909999999999</v>
      </c>
    </row>
    <row r="2353" spans="1:4" hidden="1">
      <c r="A2353" t="s">
        <v>24</v>
      </c>
      <c r="B2353" t="s">
        <v>92</v>
      </c>
      <c r="C2353">
        <v>2009</v>
      </c>
      <c r="D2353">
        <v>1.218108</v>
      </c>
    </row>
    <row r="2354" spans="1:4" hidden="1">
      <c r="A2354" t="s">
        <v>25</v>
      </c>
      <c r="B2354" t="s">
        <v>92</v>
      </c>
      <c r="C2354">
        <v>2009</v>
      </c>
      <c r="D2354">
        <v>0</v>
      </c>
    </row>
    <row r="2355" spans="1:4" hidden="1">
      <c r="A2355" t="s">
        <v>22</v>
      </c>
      <c r="B2355" t="s">
        <v>92</v>
      </c>
      <c r="C2355">
        <v>2010</v>
      </c>
      <c r="D2355">
        <v>2.760748</v>
      </c>
    </row>
    <row r="2356" spans="1:4" hidden="1">
      <c r="A2356" t="s">
        <v>26</v>
      </c>
      <c r="B2356" t="s">
        <v>92</v>
      </c>
      <c r="C2356">
        <v>2010</v>
      </c>
      <c r="D2356">
        <v>0.57193700000000003</v>
      </c>
    </row>
    <row r="2357" spans="1:4" hidden="1">
      <c r="A2357" t="s">
        <v>24</v>
      </c>
      <c r="B2357" t="s">
        <v>92</v>
      </c>
      <c r="C2357">
        <v>2010</v>
      </c>
      <c r="D2357">
        <v>2.0398619999999998</v>
      </c>
    </row>
    <row r="2358" spans="1:4" hidden="1">
      <c r="A2358" t="s">
        <v>25</v>
      </c>
      <c r="B2358" t="s">
        <v>92</v>
      </c>
      <c r="C2358">
        <v>2010</v>
      </c>
      <c r="D2358">
        <v>0.148949</v>
      </c>
    </row>
    <row r="2359" spans="1:4" hidden="1">
      <c r="A2359" t="s">
        <v>22</v>
      </c>
      <c r="B2359" t="s">
        <v>92</v>
      </c>
      <c r="C2359">
        <v>2011</v>
      </c>
      <c r="D2359">
        <v>7.7826409999999999</v>
      </c>
    </row>
    <row r="2360" spans="1:4" hidden="1">
      <c r="A2360" t="s">
        <v>26</v>
      </c>
      <c r="B2360" t="s">
        <v>92</v>
      </c>
      <c r="C2360">
        <v>2011</v>
      </c>
      <c r="D2360">
        <v>1.7823629999999999</v>
      </c>
    </row>
    <row r="2361" spans="1:4" hidden="1">
      <c r="A2361" t="s">
        <v>24</v>
      </c>
      <c r="B2361" t="s">
        <v>92</v>
      </c>
      <c r="C2361">
        <v>2011</v>
      </c>
      <c r="D2361">
        <v>6.0002779999999998</v>
      </c>
    </row>
    <row r="2362" spans="1:4" hidden="1">
      <c r="A2362" t="s">
        <v>25</v>
      </c>
      <c r="B2362" t="s">
        <v>92</v>
      </c>
      <c r="C2362">
        <v>2011</v>
      </c>
      <c r="D2362">
        <v>0</v>
      </c>
    </row>
    <row r="2363" spans="1:4" hidden="1">
      <c r="A2363" t="s">
        <v>22</v>
      </c>
      <c r="B2363" t="s">
        <v>92</v>
      </c>
      <c r="C2363">
        <v>2012</v>
      </c>
      <c r="D2363">
        <v>8.5514620000000008</v>
      </c>
    </row>
    <row r="2364" spans="1:4" hidden="1">
      <c r="A2364" t="s">
        <v>26</v>
      </c>
      <c r="B2364" t="s">
        <v>92</v>
      </c>
      <c r="C2364">
        <v>2012</v>
      </c>
      <c r="D2364">
        <v>2.4618280000000001</v>
      </c>
    </row>
    <row r="2365" spans="1:4" hidden="1">
      <c r="A2365" t="s">
        <v>24</v>
      </c>
      <c r="B2365" t="s">
        <v>92</v>
      </c>
      <c r="C2365">
        <v>2012</v>
      </c>
      <c r="D2365">
        <v>6.0896340000000002</v>
      </c>
    </row>
    <row r="2366" spans="1:4" hidden="1">
      <c r="A2366" t="s">
        <v>25</v>
      </c>
      <c r="B2366" t="s">
        <v>92</v>
      </c>
      <c r="C2366">
        <v>2012</v>
      </c>
      <c r="D2366">
        <v>0</v>
      </c>
    </row>
    <row r="2367" spans="1:4" hidden="1">
      <c r="A2367" t="s">
        <v>22</v>
      </c>
      <c r="B2367" t="s">
        <v>92</v>
      </c>
      <c r="C2367">
        <v>2013</v>
      </c>
      <c r="D2367">
        <v>7.4101850000000002</v>
      </c>
    </row>
    <row r="2368" spans="1:4" hidden="1">
      <c r="A2368" t="s">
        <v>26</v>
      </c>
      <c r="B2368" t="s">
        <v>92</v>
      </c>
      <c r="C2368">
        <v>2013</v>
      </c>
      <c r="D2368">
        <v>1.3809089999999999</v>
      </c>
    </row>
    <row r="2369" spans="1:4" hidden="1">
      <c r="A2369" t="s">
        <v>24</v>
      </c>
      <c r="B2369" t="s">
        <v>92</v>
      </c>
      <c r="C2369">
        <v>2013</v>
      </c>
      <c r="D2369">
        <v>5.9908049999999999</v>
      </c>
    </row>
    <row r="2370" spans="1:4" hidden="1">
      <c r="A2370" t="s">
        <v>25</v>
      </c>
      <c r="B2370" t="s">
        <v>92</v>
      </c>
      <c r="C2370">
        <v>2013</v>
      </c>
      <c r="D2370">
        <v>3.8471000000000366E-2</v>
      </c>
    </row>
    <row r="2371" spans="1:4" hidden="1">
      <c r="A2371" t="s">
        <v>22</v>
      </c>
      <c r="B2371" t="s">
        <v>92</v>
      </c>
      <c r="C2371">
        <v>2014</v>
      </c>
      <c r="D2371">
        <v>10.402189</v>
      </c>
    </row>
    <row r="2372" spans="1:4" hidden="1">
      <c r="A2372" t="s">
        <v>26</v>
      </c>
      <c r="B2372" t="s">
        <v>92</v>
      </c>
      <c r="C2372">
        <v>2014</v>
      </c>
      <c r="D2372">
        <v>5.1461639999999997</v>
      </c>
    </row>
    <row r="2373" spans="1:4" hidden="1">
      <c r="A2373" t="s">
        <v>24</v>
      </c>
      <c r="B2373" t="s">
        <v>92</v>
      </c>
      <c r="C2373">
        <v>2014</v>
      </c>
      <c r="D2373">
        <v>5.2174680000000002</v>
      </c>
    </row>
    <row r="2374" spans="1:4" hidden="1">
      <c r="A2374" t="s">
        <v>25</v>
      </c>
      <c r="B2374" t="s">
        <v>92</v>
      </c>
      <c r="C2374">
        <v>2014</v>
      </c>
      <c r="D2374">
        <v>3.8557000000000841E-2</v>
      </c>
    </row>
    <row r="2375" spans="1:4" hidden="1">
      <c r="A2375" t="s">
        <v>22</v>
      </c>
      <c r="B2375" t="s">
        <v>92</v>
      </c>
      <c r="C2375">
        <v>2015</v>
      </c>
      <c r="D2375">
        <v>14.009480999999999</v>
      </c>
    </row>
    <row r="2376" spans="1:4" hidden="1">
      <c r="A2376" t="s">
        <v>26</v>
      </c>
      <c r="B2376" t="s">
        <v>92</v>
      </c>
      <c r="C2376">
        <v>2015</v>
      </c>
      <c r="D2376">
        <v>4.9470330000000002</v>
      </c>
    </row>
    <row r="2377" spans="1:4" hidden="1">
      <c r="A2377" t="s">
        <v>24</v>
      </c>
      <c r="B2377" t="s">
        <v>92</v>
      </c>
      <c r="C2377">
        <v>2015</v>
      </c>
      <c r="D2377">
        <v>8.5437799999999999</v>
      </c>
    </row>
    <row r="2378" spans="1:4" hidden="1">
      <c r="A2378" t="s">
        <v>25</v>
      </c>
      <c r="B2378" t="s">
        <v>92</v>
      </c>
      <c r="C2378">
        <v>2015</v>
      </c>
      <c r="D2378">
        <v>0.51866799999999991</v>
      </c>
    </row>
    <row r="2379" spans="1:4" hidden="1">
      <c r="A2379" t="s">
        <v>22</v>
      </c>
      <c r="B2379" t="s">
        <v>92</v>
      </c>
      <c r="C2379">
        <v>2016</v>
      </c>
      <c r="D2379">
        <v>4.9762849999999998</v>
      </c>
    </row>
    <row r="2380" spans="1:4" hidden="1">
      <c r="A2380" t="s">
        <v>26</v>
      </c>
      <c r="B2380" t="s">
        <v>92</v>
      </c>
      <c r="C2380">
        <v>2016</v>
      </c>
      <c r="D2380">
        <v>3.2735059999999998</v>
      </c>
    </row>
    <row r="2381" spans="1:4" hidden="1">
      <c r="A2381" t="s">
        <v>24</v>
      </c>
      <c r="B2381" t="s">
        <v>92</v>
      </c>
      <c r="C2381">
        <v>2016</v>
      </c>
      <c r="D2381">
        <v>0.28747899999999998</v>
      </c>
    </row>
    <row r="2382" spans="1:4" hidden="1">
      <c r="A2382" t="s">
        <v>25</v>
      </c>
      <c r="B2382" t="s">
        <v>92</v>
      </c>
      <c r="C2382">
        <v>2016</v>
      </c>
      <c r="D2382">
        <v>1.4153000000000002</v>
      </c>
    </row>
    <row r="2383" spans="1:4" hidden="1">
      <c r="A2383" t="s">
        <v>22</v>
      </c>
      <c r="B2383" t="s">
        <v>92</v>
      </c>
      <c r="C2383">
        <v>2017</v>
      </c>
      <c r="D2383">
        <v>6.7607670000000004</v>
      </c>
    </row>
    <row r="2384" spans="1:4" hidden="1">
      <c r="A2384" t="s">
        <v>26</v>
      </c>
      <c r="B2384" t="s">
        <v>92</v>
      </c>
      <c r="C2384">
        <v>2017</v>
      </c>
      <c r="D2384">
        <v>5.0140349999999998</v>
      </c>
    </row>
    <row r="2385" spans="1:4" hidden="1">
      <c r="A2385" t="s">
        <v>25</v>
      </c>
      <c r="B2385" t="s">
        <v>92</v>
      </c>
      <c r="C2385">
        <v>2017</v>
      </c>
      <c r="D2385">
        <v>1.7467320000000006</v>
      </c>
    </row>
    <row r="2386" spans="1:4" hidden="1">
      <c r="A2386" t="s">
        <v>22</v>
      </c>
      <c r="B2386" t="s">
        <v>92</v>
      </c>
      <c r="C2386">
        <v>2018</v>
      </c>
      <c r="D2386">
        <v>6.7850700000000002</v>
      </c>
    </row>
    <row r="2387" spans="1:4" hidden="1">
      <c r="A2387" t="s">
        <v>26</v>
      </c>
      <c r="B2387" t="s">
        <v>92</v>
      </c>
      <c r="C2387">
        <v>2018</v>
      </c>
      <c r="D2387">
        <v>5.9318439999999999</v>
      </c>
    </row>
    <row r="2388" spans="1:4" hidden="1">
      <c r="A2388" t="s">
        <v>25</v>
      </c>
      <c r="B2388" t="s">
        <v>92</v>
      </c>
      <c r="C2388">
        <v>2018</v>
      </c>
      <c r="D2388">
        <v>0.85322600000000026</v>
      </c>
    </row>
    <row r="2389" spans="1:4" hidden="1">
      <c r="A2389" t="s">
        <v>22</v>
      </c>
      <c r="B2389" t="s">
        <v>92</v>
      </c>
      <c r="C2389">
        <v>2019</v>
      </c>
      <c r="D2389">
        <v>3.8369589999999998</v>
      </c>
    </row>
    <row r="2390" spans="1:4" hidden="1">
      <c r="A2390" t="s">
        <v>26</v>
      </c>
      <c r="B2390" t="s">
        <v>92</v>
      </c>
      <c r="C2390">
        <v>2019</v>
      </c>
      <c r="D2390">
        <v>3.7023929999999998</v>
      </c>
    </row>
    <row r="2391" spans="1:4" hidden="1">
      <c r="A2391" t="s">
        <v>25</v>
      </c>
      <c r="B2391" t="s">
        <v>92</v>
      </c>
      <c r="C2391">
        <v>2019</v>
      </c>
      <c r="D2391">
        <v>0.13456599999999996</v>
      </c>
    </row>
    <row r="2392" spans="1:4" hidden="1">
      <c r="A2392" t="s">
        <v>22</v>
      </c>
      <c r="B2392" t="s">
        <v>92</v>
      </c>
      <c r="C2392">
        <v>2020</v>
      </c>
      <c r="D2392">
        <v>4.0090599999999998</v>
      </c>
    </row>
    <row r="2393" spans="1:4" hidden="1">
      <c r="A2393" t="s">
        <v>26</v>
      </c>
      <c r="B2393" t="s">
        <v>92</v>
      </c>
      <c r="C2393">
        <v>2020</v>
      </c>
      <c r="D2393">
        <v>3.9699499999999999</v>
      </c>
    </row>
    <row r="2394" spans="1:4" hidden="1">
      <c r="A2394" t="s">
        <v>25</v>
      </c>
      <c r="B2394" t="s">
        <v>92</v>
      </c>
      <c r="C2394">
        <v>2020</v>
      </c>
      <c r="D2394">
        <v>3.9109999999999978E-2</v>
      </c>
    </row>
    <row r="2395" spans="1:4" hidden="1">
      <c r="A2395" t="s">
        <v>22</v>
      </c>
      <c r="B2395" t="s">
        <v>92</v>
      </c>
      <c r="C2395">
        <v>2021</v>
      </c>
      <c r="D2395">
        <v>4.5347949999999999</v>
      </c>
    </row>
    <row r="2396" spans="1:4" hidden="1">
      <c r="A2396" t="s">
        <v>26</v>
      </c>
      <c r="B2396" t="s">
        <v>92</v>
      </c>
      <c r="C2396">
        <v>2021</v>
      </c>
      <c r="D2396">
        <v>4.5053299999999998</v>
      </c>
    </row>
    <row r="2397" spans="1:4" hidden="1">
      <c r="A2397" t="s">
        <v>25</v>
      </c>
      <c r="B2397" t="s">
        <v>92</v>
      </c>
      <c r="C2397">
        <v>2021</v>
      </c>
      <c r="D2397">
        <v>2.9465000000000074E-2</v>
      </c>
    </row>
    <row r="2398" spans="1:4" hidden="1">
      <c r="A2398" t="s">
        <v>22</v>
      </c>
      <c r="B2398" t="s">
        <v>93</v>
      </c>
      <c r="C2398">
        <v>2007</v>
      </c>
      <c r="D2398">
        <v>1.4808079999999999</v>
      </c>
    </row>
    <row r="2399" spans="1:4" hidden="1">
      <c r="A2399" t="s">
        <v>24</v>
      </c>
      <c r="B2399" t="s">
        <v>93</v>
      </c>
      <c r="C2399">
        <v>2007</v>
      </c>
      <c r="D2399">
        <v>1.3460209999999999</v>
      </c>
    </row>
    <row r="2400" spans="1:4" hidden="1">
      <c r="A2400" t="s">
        <v>25</v>
      </c>
      <c r="B2400" t="s">
        <v>93</v>
      </c>
      <c r="C2400">
        <v>2007</v>
      </c>
      <c r="D2400">
        <v>0.13478699999999999</v>
      </c>
    </row>
    <row r="2401" spans="1:4" hidden="1">
      <c r="A2401" t="s">
        <v>22</v>
      </c>
      <c r="B2401" t="s">
        <v>93</v>
      </c>
      <c r="C2401">
        <v>2008</v>
      </c>
      <c r="D2401">
        <v>4.0291870000000003</v>
      </c>
    </row>
    <row r="2402" spans="1:4" hidden="1">
      <c r="A2402" t="s">
        <v>24</v>
      </c>
      <c r="B2402" t="s">
        <v>93</v>
      </c>
      <c r="C2402">
        <v>2008</v>
      </c>
      <c r="D2402">
        <v>3.9383010000000001</v>
      </c>
    </row>
    <row r="2403" spans="1:4" hidden="1">
      <c r="A2403" t="s">
        <v>25</v>
      </c>
      <c r="B2403" t="s">
        <v>93</v>
      </c>
      <c r="C2403">
        <v>2008</v>
      </c>
      <c r="D2403">
        <v>9.0886000000000244E-2</v>
      </c>
    </row>
    <row r="2404" spans="1:4" hidden="1">
      <c r="A2404" t="s">
        <v>22</v>
      </c>
      <c r="B2404" t="s">
        <v>93</v>
      </c>
      <c r="C2404">
        <v>2009</v>
      </c>
      <c r="D2404">
        <v>1.6053329999999999</v>
      </c>
    </row>
    <row r="2405" spans="1:4" hidden="1">
      <c r="A2405" t="s">
        <v>24</v>
      </c>
      <c r="B2405" t="s">
        <v>93</v>
      </c>
      <c r="C2405">
        <v>2009</v>
      </c>
      <c r="D2405">
        <v>1.6053329999999999</v>
      </c>
    </row>
    <row r="2406" spans="1:4" hidden="1">
      <c r="A2406" t="s">
        <v>25</v>
      </c>
      <c r="B2406" t="s">
        <v>93</v>
      </c>
      <c r="C2406">
        <v>2009</v>
      </c>
      <c r="D2406">
        <v>0</v>
      </c>
    </row>
    <row r="2407" spans="1:4" hidden="1">
      <c r="A2407" t="s">
        <v>22</v>
      </c>
      <c r="B2407" t="s">
        <v>93</v>
      </c>
      <c r="C2407">
        <v>2010</v>
      </c>
      <c r="D2407">
        <v>1.4458059999999999</v>
      </c>
    </row>
    <row r="2408" spans="1:4" hidden="1">
      <c r="A2408" t="s">
        <v>24</v>
      </c>
      <c r="B2408" t="s">
        <v>93</v>
      </c>
      <c r="C2408">
        <v>2010</v>
      </c>
      <c r="D2408">
        <v>1.4458059999999999</v>
      </c>
    </row>
    <row r="2409" spans="1:4" hidden="1">
      <c r="A2409" t="s">
        <v>25</v>
      </c>
      <c r="B2409" t="s">
        <v>93</v>
      </c>
      <c r="C2409">
        <v>2010</v>
      </c>
      <c r="D2409">
        <v>0</v>
      </c>
    </row>
    <row r="2410" spans="1:4" hidden="1">
      <c r="A2410" t="s">
        <v>22</v>
      </c>
      <c r="B2410" t="s">
        <v>93</v>
      </c>
      <c r="C2410">
        <v>2011</v>
      </c>
      <c r="D2410">
        <v>3.8101310000000002</v>
      </c>
    </row>
    <row r="2411" spans="1:4" hidden="1">
      <c r="A2411" t="s">
        <v>24</v>
      </c>
      <c r="B2411" t="s">
        <v>93</v>
      </c>
      <c r="C2411">
        <v>2011</v>
      </c>
      <c r="D2411">
        <v>3.8101310000000002</v>
      </c>
    </row>
    <row r="2412" spans="1:4" hidden="1">
      <c r="A2412" t="s">
        <v>25</v>
      </c>
      <c r="B2412" t="s">
        <v>93</v>
      </c>
      <c r="C2412">
        <v>2011</v>
      </c>
      <c r="D2412">
        <v>0</v>
      </c>
    </row>
    <row r="2413" spans="1:4" hidden="1">
      <c r="A2413" t="s">
        <v>22</v>
      </c>
      <c r="B2413" t="s">
        <v>93</v>
      </c>
      <c r="C2413">
        <v>2012</v>
      </c>
      <c r="D2413">
        <v>3.0086680000000001</v>
      </c>
    </row>
    <row r="2414" spans="1:4" hidden="1">
      <c r="A2414" t="s">
        <v>24</v>
      </c>
      <c r="B2414" t="s">
        <v>93</v>
      </c>
      <c r="C2414">
        <v>2012</v>
      </c>
      <c r="D2414">
        <v>3.0086680000000001</v>
      </c>
    </row>
    <row r="2415" spans="1:4" hidden="1">
      <c r="A2415" t="s">
        <v>25</v>
      </c>
      <c r="B2415" t="s">
        <v>93</v>
      </c>
      <c r="C2415">
        <v>2012</v>
      </c>
      <c r="D2415">
        <v>0</v>
      </c>
    </row>
    <row r="2416" spans="1:4" hidden="1">
      <c r="A2416" t="s">
        <v>22</v>
      </c>
      <c r="B2416" t="s">
        <v>93</v>
      </c>
      <c r="C2416">
        <v>2013</v>
      </c>
      <c r="D2416">
        <v>2.318918</v>
      </c>
    </row>
    <row r="2417" spans="1:4" hidden="1">
      <c r="A2417" t="s">
        <v>24</v>
      </c>
      <c r="B2417" t="s">
        <v>93</v>
      </c>
      <c r="C2417">
        <v>2013</v>
      </c>
      <c r="D2417">
        <v>2.318918</v>
      </c>
    </row>
    <row r="2418" spans="1:4" hidden="1">
      <c r="A2418" t="s">
        <v>25</v>
      </c>
      <c r="B2418" t="s">
        <v>93</v>
      </c>
      <c r="C2418">
        <v>2013</v>
      </c>
      <c r="D2418">
        <v>0</v>
      </c>
    </row>
    <row r="2419" spans="1:4" hidden="1">
      <c r="A2419" t="s">
        <v>22</v>
      </c>
      <c r="B2419" t="s">
        <v>93</v>
      </c>
      <c r="C2419">
        <v>2014</v>
      </c>
      <c r="D2419">
        <v>3.909494</v>
      </c>
    </row>
    <row r="2420" spans="1:4" hidden="1">
      <c r="A2420" t="s">
        <v>24</v>
      </c>
      <c r="B2420" t="s">
        <v>93</v>
      </c>
      <c r="C2420">
        <v>2014</v>
      </c>
      <c r="D2420">
        <v>3.9069419999999999</v>
      </c>
    </row>
    <row r="2421" spans="1:4" hidden="1">
      <c r="A2421" t="s">
        <v>25</v>
      </c>
      <c r="B2421" t="s">
        <v>93</v>
      </c>
      <c r="C2421">
        <v>2014</v>
      </c>
      <c r="D2421">
        <v>2.5520000000001097E-3</v>
      </c>
    </row>
    <row r="2422" spans="1:4" hidden="1">
      <c r="A2422" t="s">
        <v>22</v>
      </c>
      <c r="B2422" t="s">
        <v>93</v>
      </c>
      <c r="C2422">
        <v>2015</v>
      </c>
      <c r="D2422">
        <v>2.405192</v>
      </c>
    </row>
    <row r="2423" spans="1:4" hidden="1">
      <c r="A2423" t="s">
        <v>24</v>
      </c>
      <c r="B2423" t="s">
        <v>93</v>
      </c>
      <c r="C2423">
        <v>2015</v>
      </c>
      <c r="D2423">
        <v>2.3507769999999999</v>
      </c>
    </row>
    <row r="2424" spans="1:4" hidden="1">
      <c r="A2424" t="s">
        <v>25</v>
      </c>
      <c r="B2424" t="s">
        <v>93</v>
      </c>
      <c r="C2424">
        <v>2015</v>
      </c>
      <c r="D2424">
        <v>5.4415000000000102E-2</v>
      </c>
    </row>
    <row r="2425" spans="1:4" hidden="1">
      <c r="A2425" t="s">
        <v>22</v>
      </c>
      <c r="B2425" t="s">
        <v>93</v>
      </c>
      <c r="C2425">
        <v>2016</v>
      </c>
      <c r="D2425">
        <v>3.6449880000000001</v>
      </c>
    </row>
    <row r="2426" spans="1:4" hidden="1">
      <c r="A2426" t="s">
        <v>24</v>
      </c>
      <c r="B2426" t="s">
        <v>93</v>
      </c>
      <c r="C2426">
        <v>2016</v>
      </c>
      <c r="D2426">
        <v>3.6449880000000001</v>
      </c>
    </row>
    <row r="2427" spans="1:4" hidden="1">
      <c r="A2427" t="s">
        <v>25</v>
      </c>
      <c r="B2427" t="s">
        <v>93</v>
      </c>
      <c r="C2427">
        <v>2016</v>
      </c>
      <c r="D2427">
        <v>0</v>
      </c>
    </row>
    <row r="2428" spans="1:4" hidden="1">
      <c r="A2428" t="s">
        <v>22</v>
      </c>
      <c r="B2428" t="s">
        <v>93</v>
      </c>
      <c r="C2428">
        <v>2017</v>
      </c>
      <c r="D2428">
        <v>1.857524</v>
      </c>
    </row>
    <row r="2429" spans="1:4" hidden="1">
      <c r="A2429" t="s">
        <v>24</v>
      </c>
      <c r="B2429" t="s">
        <v>93</v>
      </c>
      <c r="C2429">
        <v>2017</v>
      </c>
      <c r="D2429">
        <v>1.8352310000000001</v>
      </c>
    </row>
    <row r="2430" spans="1:4" hidden="1">
      <c r="A2430" t="s">
        <v>25</v>
      </c>
      <c r="B2430" t="s">
        <v>93</v>
      </c>
      <c r="C2430">
        <v>2017</v>
      </c>
      <c r="D2430">
        <v>2.2292999999999896E-2</v>
      </c>
    </row>
    <row r="2431" spans="1:4" hidden="1">
      <c r="A2431" t="s">
        <v>22</v>
      </c>
      <c r="B2431" t="s">
        <v>93</v>
      </c>
      <c r="C2431">
        <v>2018</v>
      </c>
      <c r="D2431">
        <v>3.2720009999999999</v>
      </c>
    </row>
    <row r="2432" spans="1:4" hidden="1">
      <c r="A2432" t="s">
        <v>24</v>
      </c>
      <c r="B2432" t="s">
        <v>93</v>
      </c>
      <c r="C2432">
        <v>2018</v>
      </c>
      <c r="D2432">
        <v>3.2461869999999999</v>
      </c>
    </row>
    <row r="2433" spans="1:4" hidden="1">
      <c r="A2433" t="s">
        <v>25</v>
      </c>
      <c r="B2433" t="s">
        <v>93</v>
      </c>
      <c r="C2433">
        <v>2018</v>
      </c>
      <c r="D2433">
        <v>2.5814000000000004E-2</v>
      </c>
    </row>
    <row r="2434" spans="1:4" hidden="1">
      <c r="A2434" t="s">
        <v>22</v>
      </c>
      <c r="B2434" t="s">
        <v>93</v>
      </c>
      <c r="C2434">
        <v>2019</v>
      </c>
      <c r="D2434">
        <v>2.599342</v>
      </c>
    </row>
    <row r="2435" spans="1:4" hidden="1">
      <c r="A2435" t="s">
        <v>24</v>
      </c>
      <c r="B2435" t="s">
        <v>93</v>
      </c>
      <c r="C2435">
        <v>2019</v>
      </c>
      <c r="D2435">
        <v>2.5705619999999998</v>
      </c>
    </row>
    <row r="2436" spans="1:4" hidden="1">
      <c r="A2436" t="s">
        <v>25</v>
      </c>
      <c r="B2436" t="s">
        <v>93</v>
      </c>
      <c r="C2436">
        <v>2019</v>
      </c>
      <c r="D2436">
        <v>2.878000000000025E-2</v>
      </c>
    </row>
    <row r="2437" spans="1:4" hidden="1">
      <c r="A2437" t="s">
        <v>22</v>
      </c>
      <c r="B2437" t="s">
        <v>93</v>
      </c>
      <c r="C2437">
        <v>2020</v>
      </c>
      <c r="D2437">
        <v>3.1852589999999998</v>
      </c>
    </row>
    <row r="2438" spans="1:4" hidden="1">
      <c r="A2438" t="s">
        <v>24</v>
      </c>
      <c r="B2438" t="s">
        <v>93</v>
      </c>
      <c r="C2438">
        <v>2020</v>
      </c>
      <c r="D2438">
        <v>3.1628880000000001</v>
      </c>
    </row>
    <row r="2439" spans="1:4" hidden="1">
      <c r="A2439" t="s">
        <v>25</v>
      </c>
      <c r="B2439" t="s">
        <v>93</v>
      </c>
      <c r="C2439">
        <v>2020</v>
      </c>
      <c r="D2439">
        <v>2.2370999999999697E-2</v>
      </c>
    </row>
    <row r="2440" spans="1:4" hidden="1">
      <c r="A2440" t="s">
        <v>22</v>
      </c>
      <c r="B2440" t="s">
        <v>93</v>
      </c>
      <c r="C2440">
        <v>2021</v>
      </c>
      <c r="D2440">
        <v>0.121014</v>
      </c>
    </row>
    <row r="2441" spans="1:4" hidden="1">
      <c r="A2441" t="s">
        <v>24</v>
      </c>
      <c r="B2441" t="s">
        <v>93</v>
      </c>
      <c r="C2441">
        <v>2021</v>
      </c>
      <c r="D2441">
        <v>9.4546000000000005E-2</v>
      </c>
    </row>
    <row r="2442" spans="1:4" hidden="1">
      <c r="A2442" t="s">
        <v>25</v>
      </c>
      <c r="B2442" t="s">
        <v>93</v>
      </c>
      <c r="C2442">
        <v>2021</v>
      </c>
      <c r="D2442">
        <v>2.6467999999999992E-2</v>
      </c>
    </row>
    <row r="2443" spans="1:4" hidden="1">
      <c r="A2443" t="s">
        <v>22</v>
      </c>
      <c r="B2443" t="s">
        <v>94</v>
      </c>
      <c r="C2443">
        <v>2015</v>
      </c>
      <c r="D2443">
        <v>9.129E-3</v>
      </c>
    </row>
    <row r="2444" spans="1:4" hidden="1">
      <c r="A2444" t="s">
        <v>22</v>
      </c>
      <c r="B2444" t="s">
        <v>94</v>
      </c>
      <c r="C2444">
        <v>2016</v>
      </c>
      <c r="D2444">
        <v>2.6699999999999998E-4</v>
      </c>
    </row>
    <row r="2445" spans="1:4" hidden="1">
      <c r="A2445" t="s">
        <v>22</v>
      </c>
      <c r="B2445" t="s">
        <v>94</v>
      </c>
      <c r="C2445">
        <v>2017</v>
      </c>
      <c r="D2445">
        <v>1.5710999999999999E-2</v>
      </c>
    </row>
    <row r="2446" spans="1:4" hidden="1">
      <c r="A2446" t="s">
        <v>22</v>
      </c>
      <c r="B2446" t="s">
        <v>94</v>
      </c>
      <c r="C2446">
        <v>2018</v>
      </c>
      <c r="D2446">
        <v>8.7469999999999996E-3</v>
      </c>
    </row>
    <row r="2447" spans="1:4" hidden="1">
      <c r="A2447" t="s">
        <v>22</v>
      </c>
      <c r="B2447" t="s">
        <v>94</v>
      </c>
      <c r="C2447">
        <v>2019</v>
      </c>
      <c r="D2447">
        <v>3.4035000000000003E-2</v>
      </c>
    </row>
    <row r="2448" spans="1:4" hidden="1">
      <c r="A2448" t="s">
        <v>22</v>
      </c>
      <c r="B2448" t="s">
        <v>94</v>
      </c>
      <c r="C2448">
        <v>2020</v>
      </c>
      <c r="D2448">
        <v>4.7999999999999996E-3</v>
      </c>
    </row>
    <row r="2449" spans="1:4" hidden="1">
      <c r="A2449" t="s">
        <v>22</v>
      </c>
      <c r="B2449" t="s">
        <v>94</v>
      </c>
      <c r="C2449">
        <v>2021</v>
      </c>
      <c r="D2449">
        <v>1.3950000000000001E-2</v>
      </c>
    </row>
    <row r="2450" spans="1:4" hidden="1">
      <c r="A2450" t="s">
        <v>22</v>
      </c>
      <c r="B2450" t="s">
        <v>95</v>
      </c>
      <c r="C2450">
        <v>2007</v>
      </c>
      <c r="D2450">
        <v>1.2085680000000001</v>
      </c>
    </row>
    <row r="2451" spans="1:4" hidden="1">
      <c r="A2451" t="s">
        <v>24</v>
      </c>
      <c r="B2451" t="s">
        <v>95</v>
      </c>
      <c r="C2451">
        <v>2007</v>
      </c>
      <c r="D2451">
        <v>1.2085680000000001</v>
      </c>
    </row>
    <row r="2452" spans="1:4" hidden="1">
      <c r="A2452" t="s">
        <v>25</v>
      </c>
      <c r="B2452" t="s">
        <v>95</v>
      </c>
      <c r="C2452">
        <v>2007</v>
      </c>
      <c r="D2452">
        <v>0</v>
      </c>
    </row>
    <row r="2453" spans="1:4" hidden="1">
      <c r="A2453" t="s">
        <v>22</v>
      </c>
      <c r="B2453" t="s">
        <v>95</v>
      </c>
      <c r="C2453">
        <v>2008</v>
      </c>
      <c r="D2453">
        <v>3.7410890000000001</v>
      </c>
    </row>
    <row r="2454" spans="1:4" hidden="1">
      <c r="A2454" t="s">
        <v>24</v>
      </c>
      <c r="B2454" t="s">
        <v>95</v>
      </c>
      <c r="C2454">
        <v>2008</v>
      </c>
      <c r="D2454">
        <v>3.7410890000000001</v>
      </c>
    </row>
    <row r="2455" spans="1:4" hidden="1">
      <c r="A2455" t="s">
        <v>25</v>
      </c>
      <c r="B2455" t="s">
        <v>95</v>
      </c>
      <c r="C2455">
        <v>2008</v>
      </c>
      <c r="D2455">
        <v>0</v>
      </c>
    </row>
    <row r="2456" spans="1:4" hidden="1">
      <c r="A2456" t="s">
        <v>22</v>
      </c>
      <c r="B2456" t="s">
        <v>95</v>
      </c>
      <c r="C2456">
        <v>2009</v>
      </c>
      <c r="D2456">
        <v>1.8219730000000001</v>
      </c>
    </row>
    <row r="2457" spans="1:4" hidden="1">
      <c r="A2457" t="s">
        <v>24</v>
      </c>
      <c r="B2457" t="s">
        <v>95</v>
      </c>
      <c r="C2457">
        <v>2009</v>
      </c>
      <c r="D2457">
        <v>1.8059270000000001</v>
      </c>
    </row>
    <row r="2458" spans="1:4" hidden="1">
      <c r="A2458" t="s">
        <v>25</v>
      </c>
      <c r="B2458" t="s">
        <v>95</v>
      </c>
      <c r="C2458">
        <v>2009</v>
      </c>
      <c r="D2458">
        <v>1.6046000000000005E-2</v>
      </c>
    </row>
    <row r="2459" spans="1:4" hidden="1">
      <c r="A2459" t="s">
        <v>22</v>
      </c>
      <c r="B2459" t="s">
        <v>95</v>
      </c>
      <c r="C2459">
        <v>2010</v>
      </c>
      <c r="D2459">
        <v>2.3853270000000002</v>
      </c>
    </row>
    <row r="2460" spans="1:4" hidden="1">
      <c r="A2460" t="s">
        <v>24</v>
      </c>
      <c r="B2460" t="s">
        <v>95</v>
      </c>
      <c r="C2460">
        <v>2010</v>
      </c>
      <c r="D2460">
        <v>2.3853270000000002</v>
      </c>
    </row>
    <row r="2461" spans="1:4" hidden="1">
      <c r="A2461" t="s">
        <v>25</v>
      </c>
      <c r="B2461" t="s">
        <v>95</v>
      </c>
      <c r="C2461">
        <v>2010</v>
      </c>
      <c r="D2461">
        <v>0</v>
      </c>
    </row>
    <row r="2462" spans="1:4" hidden="1">
      <c r="A2462" t="s">
        <v>22</v>
      </c>
      <c r="B2462" t="s">
        <v>95</v>
      </c>
      <c r="C2462">
        <v>2011</v>
      </c>
      <c r="D2462">
        <v>0.45173000000000002</v>
      </c>
    </row>
    <row r="2463" spans="1:4" hidden="1">
      <c r="A2463" t="s">
        <v>24</v>
      </c>
      <c r="B2463" t="s">
        <v>95</v>
      </c>
      <c r="C2463">
        <v>2011</v>
      </c>
      <c r="D2463">
        <v>0.45173000000000002</v>
      </c>
    </row>
    <row r="2464" spans="1:4" hidden="1">
      <c r="A2464" t="s">
        <v>25</v>
      </c>
      <c r="B2464" t="s">
        <v>95</v>
      </c>
      <c r="C2464">
        <v>2011</v>
      </c>
      <c r="D2464">
        <v>0</v>
      </c>
    </row>
    <row r="2465" spans="1:4" hidden="1">
      <c r="A2465" t="s">
        <v>22</v>
      </c>
      <c r="B2465" t="s">
        <v>95</v>
      </c>
      <c r="C2465">
        <v>2012</v>
      </c>
      <c r="D2465">
        <v>3.1377730000000001</v>
      </c>
    </row>
    <row r="2466" spans="1:4" hidden="1">
      <c r="A2466" t="s">
        <v>24</v>
      </c>
      <c r="B2466" t="s">
        <v>95</v>
      </c>
      <c r="C2466">
        <v>2012</v>
      </c>
      <c r="D2466">
        <v>3.1377730000000001</v>
      </c>
    </row>
    <row r="2467" spans="1:4" hidden="1">
      <c r="A2467" t="s">
        <v>25</v>
      </c>
      <c r="B2467" t="s">
        <v>95</v>
      </c>
      <c r="C2467">
        <v>2012</v>
      </c>
      <c r="D2467">
        <v>0</v>
      </c>
    </row>
    <row r="2468" spans="1:4" hidden="1">
      <c r="A2468" t="s">
        <v>22</v>
      </c>
      <c r="B2468" t="s">
        <v>95</v>
      </c>
      <c r="C2468">
        <v>2013</v>
      </c>
      <c r="D2468">
        <v>2.2454999999999999E-2</v>
      </c>
    </row>
    <row r="2469" spans="1:4" hidden="1">
      <c r="A2469" t="s">
        <v>24</v>
      </c>
      <c r="B2469" t="s">
        <v>95</v>
      </c>
      <c r="C2469">
        <v>2013</v>
      </c>
      <c r="D2469">
        <v>2.2454999999999999E-2</v>
      </c>
    </row>
    <row r="2470" spans="1:4" hidden="1">
      <c r="A2470" t="s">
        <v>25</v>
      </c>
      <c r="B2470" t="s">
        <v>95</v>
      </c>
      <c r="C2470">
        <v>2013</v>
      </c>
      <c r="D2470">
        <v>0</v>
      </c>
    </row>
    <row r="2471" spans="1:4" hidden="1">
      <c r="A2471" t="s">
        <v>22</v>
      </c>
      <c r="B2471" t="s">
        <v>95</v>
      </c>
      <c r="C2471">
        <v>2014</v>
      </c>
      <c r="D2471">
        <v>1.479644</v>
      </c>
    </row>
    <row r="2472" spans="1:4" hidden="1">
      <c r="A2472" t="s">
        <v>24</v>
      </c>
      <c r="B2472" t="s">
        <v>95</v>
      </c>
      <c r="C2472">
        <v>2014</v>
      </c>
      <c r="D2472">
        <v>1.3739980000000001</v>
      </c>
    </row>
    <row r="2473" spans="1:4" hidden="1">
      <c r="A2473" t="s">
        <v>25</v>
      </c>
      <c r="B2473" t="s">
        <v>95</v>
      </c>
      <c r="C2473">
        <v>2014</v>
      </c>
      <c r="D2473">
        <v>0.10564599999999991</v>
      </c>
    </row>
    <row r="2474" spans="1:4" hidden="1">
      <c r="A2474" t="s">
        <v>22</v>
      </c>
      <c r="B2474" t="s">
        <v>95</v>
      </c>
      <c r="C2474">
        <v>2015</v>
      </c>
      <c r="D2474">
        <v>2.0913000000000001E-2</v>
      </c>
    </row>
    <row r="2475" spans="1:4" hidden="1">
      <c r="A2475" t="s">
        <v>22</v>
      </c>
      <c r="B2475" t="s">
        <v>95</v>
      </c>
      <c r="C2475">
        <v>2016</v>
      </c>
      <c r="D2475">
        <v>0.70994500000000005</v>
      </c>
    </row>
    <row r="2476" spans="1:4" hidden="1">
      <c r="A2476" t="s">
        <v>24</v>
      </c>
      <c r="B2476" t="s">
        <v>95</v>
      </c>
      <c r="C2476">
        <v>2016</v>
      </c>
      <c r="D2476">
        <v>0.70994500000000005</v>
      </c>
    </row>
    <row r="2477" spans="1:4" hidden="1">
      <c r="A2477" t="s">
        <v>25</v>
      </c>
      <c r="B2477" t="s">
        <v>95</v>
      </c>
      <c r="C2477">
        <v>2016</v>
      </c>
      <c r="D2477">
        <v>0</v>
      </c>
    </row>
    <row r="2478" spans="1:4" hidden="1">
      <c r="A2478" t="s">
        <v>22</v>
      </c>
      <c r="B2478" t="s">
        <v>95</v>
      </c>
      <c r="C2478">
        <v>2017</v>
      </c>
      <c r="D2478">
        <v>1.0642229999999999</v>
      </c>
    </row>
    <row r="2479" spans="1:4" hidden="1">
      <c r="A2479" t="s">
        <v>22</v>
      </c>
      <c r="B2479" t="s">
        <v>95</v>
      </c>
      <c r="C2479">
        <v>2018</v>
      </c>
      <c r="D2479">
        <v>1.6540440000000001</v>
      </c>
    </row>
    <row r="2480" spans="1:4" hidden="1">
      <c r="A2480" t="s">
        <v>22</v>
      </c>
      <c r="B2480" t="s">
        <v>95</v>
      </c>
      <c r="C2480">
        <v>2019</v>
      </c>
      <c r="D2480">
        <v>2.8297789999999998</v>
      </c>
    </row>
    <row r="2481" spans="1:4" hidden="1">
      <c r="A2481" t="s">
        <v>22</v>
      </c>
      <c r="B2481" t="s">
        <v>95</v>
      </c>
      <c r="C2481">
        <v>2020</v>
      </c>
      <c r="D2481">
        <v>0.41706900000000002</v>
      </c>
    </row>
    <row r="2482" spans="1:4" hidden="1">
      <c r="A2482" t="s">
        <v>22</v>
      </c>
      <c r="B2482" t="s">
        <v>95</v>
      </c>
      <c r="C2482">
        <v>2021</v>
      </c>
      <c r="D2482">
        <v>2.1014680000000001</v>
      </c>
    </row>
    <row r="2483" spans="1:4" hidden="1">
      <c r="A2483" t="s">
        <v>22</v>
      </c>
      <c r="B2483" t="s">
        <v>96</v>
      </c>
      <c r="C2483">
        <v>2008</v>
      </c>
      <c r="D2483">
        <v>2.018777</v>
      </c>
    </row>
    <row r="2484" spans="1:4" hidden="1">
      <c r="A2484" t="s">
        <v>24</v>
      </c>
      <c r="B2484" t="s">
        <v>96</v>
      </c>
      <c r="C2484">
        <v>2008</v>
      </c>
      <c r="D2484">
        <v>2.018777</v>
      </c>
    </row>
    <row r="2485" spans="1:4" hidden="1">
      <c r="A2485" t="s">
        <v>25</v>
      </c>
      <c r="B2485" t="s">
        <v>96</v>
      </c>
      <c r="C2485">
        <v>2008</v>
      </c>
      <c r="D2485">
        <v>0</v>
      </c>
    </row>
    <row r="2486" spans="1:4" hidden="1">
      <c r="A2486" t="s">
        <v>22</v>
      </c>
      <c r="B2486" t="s">
        <v>96</v>
      </c>
      <c r="C2486">
        <v>2010</v>
      </c>
      <c r="D2486">
        <v>3.5927709999999999</v>
      </c>
    </row>
    <row r="2487" spans="1:4" hidden="1">
      <c r="A2487" t="s">
        <v>26</v>
      </c>
      <c r="B2487" t="s">
        <v>96</v>
      </c>
      <c r="C2487">
        <v>2010</v>
      </c>
      <c r="D2487">
        <v>0.92850200000000005</v>
      </c>
    </row>
    <row r="2488" spans="1:4" hidden="1">
      <c r="A2488" t="s">
        <v>24</v>
      </c>
      <c r="B2488" t="s">
        <v>96</v>
      </c>
      <c r="C2488">
        <v>2010</v>
      </c>
      <c r="D2488">
        <v>2.664269</v>
      </c>
    </row>
    <row r="2489" spans="1:4" hidden="1">
      <c r="A2489" t="s">
        <v>25</v>
      </c>
      <c r="B2489" t="s">
        <v>96</v>
      </c>
      <c r="C2489">
        <v>2010</v>
      </c>
      <c r="D2489">
        <v>0</v>
      </c>
    </row>
    <row r="2490" spans="1:4" hidden="1">
      <c r="A2490" t="s">
        <v>22</v>
      </c>
      <c r="B2490" t="s">
        <v>96</v>
      </c>
      <c r="C2490">
        <v>2011</v>
      </c>
      <c r="D2490">
        <v>1.8577729999999999</v>
      </c>
    </row>
    <row r="2491" spans="1:4" hidden="1">
      <c r="A2491" t="s">
        <v>24</v>
      </c>
      <c r="B2491" t="s">
        <v>96</v>
      </c>
      <c r="C2491">
        <v>2011</v>
      </c>
      <c r="D2491">
        <v>1.8577729999999999</v>
      </c>
    </row>
    <row r="2492" spans="1:4" hidden="1">
      <c r="A2492" t="s">
        <v>25</v>
      </c>
      <c r="B2492" t="s">
        <v>96</v>
      </c>
      <c r="C2492">
        <v>2011</v>
      </c>
      <c r="D2492">
        <v>0</v>
      </c>
    </row>
    <row r="2493" spans="1:4" hidden="1">
      <c r="A2493" t="s">
        <v>22</v>
      </c>
      <c r="B2493" t="s">
        <v>96</v>
      </c>
      <c r="C2493">
        <v>2012</v>
      </c>
      <c r="D2493">
        <v>4.9720199999999997</v>
      </c>
    </row>
    <row r="2494" spans="1:4" hidden="1">
      <c r="A2494" t="s">
        <v>26</v>
      </c>
      <c r="B2494" t="s">
        <v>96</v>
      </c>
      <c r="C2494">
        <v>2012</v>
      </c>
      <c r="D2494">
        <v>0.439911</v>
      </c>
    </row>
    <row r="2495" spans="1:4" hidden="1">
      <c r="A2495" t="s">
        <v>24</v>
      </c>
      <c r="B2495" t="s">
        <v>96</v>
      </c>
      <c r="C2495">
        <v>2012</v>
      </c>
      <c r="D2495">
        <v>4.5321090000000002</v>
      </c>
    </row>
    <row r="2496" spans="1:4" hidden="1">
      <c r="A2496" t="s">
        <v>25</v>
      </c>
      <c r="B2496" t="s">
        <v>96</v>
      </c>
      <c r="C2496">
        <v>2012</v>
      </c>
      <c r="D2496">
        <v>-8.8817841970012523E-16</v>
      </c>
    </row>
    <row r="2497" spans="1:4" hidden="1">
      <c r="A2497" t="s">
        <v>22</v>
      </c>
      <c r="B2497" t="s">
        <v>96</v>
      </c>
      <c r="C2497">
        <v>2013</v>
      </c>
      <c r="D2497">
        <v>2.9475730000000002</v>
      </c>
    </row>
    <row r="2498" spans="1:4" hidden="1">
      <c r="A2498" t="s">
        <v>24</v>
      </c>
      <c r="B2498" t="s">
        <v>96</v>
      </c>
      <c r="C2498">
        <v>2013</v>
      </c>
      <c r="D2498">
        <v>2.9475730000000002</v>
      </c>
    </row>
    <row r="2499" spans="1:4" hidden="1">
      <c r="A2499" t="s">
        <v>25</v>
      </c>
      <c r="B2499" t="s">
        <v>96</v>
      </c>
      <c r="C2499">
        <v>2013</v>
      </c>
      <c r="D2499">
        <v>0</v>
      </c>
    </row>
    <row r="2500" spans="1:4" hidden="1">
      <c r="A2500" t="s">
        <v>22</v>
      </c>
      <c r="B2500" t="s">
        <v>96</v>
      </c>
      <c r="C2500">
        <v>2014</v>
      </c>
      <c r="D2500">
        <v>0.28648200000000001</v>
      </c>
    </row>
    <row r="2501" spans="1:4" hidden="1">
      <c r="A2501" t="s">
        <v>24</v>
      </c>
      <c r="B2501" t="s">
        <v>96</v>
      </c>
      <c r="C2501">
        <v>2014</v>
      </c>
      <c r="D2501">
        <v>0.28339199999999998</v>
      </c>
    </row>
    <row r="2502" spans="1:4" hidden="1">
      <c r="A2502" t="s">
        <v>25</v>
      </c>
      <c r="B2502" t="s">
        <v>96</v>
      </c>
      <c r="C2502">
        <v>2014</v>
      </c>
      <c r="D2502">
        <v>3.0900000000000372E-3</v>
      </c>
    </row>
    <row r="2503" spans="1:4" hidden="1">
      <c r="A2503" t="s">
        <v>22</v>
      </c>
      <c r="B2503" t="s">
        <v>96</v>
      </c>
      <c r="C2503">
        <v>2015</v>
      </c>
      <c r="D2503">
        <v>1.092821</v>
      </c>
    </row>
    <row r="2504" spans="1:4" hidden="1">
      <c r="A2504" t="s">
        <v>24</v>
      </c>
      <c r="B2504" t="s">
        <v>96</v>
      </c>
      <c r="C2504">
        <v>2015</v>
      </c>
      <c r="D2504">
        <v>1.0919570000000001</v>
      </c>
    </row>
    <row r="2505" spans="1:4" hidden="1">
      <c r="A2505" t="s">
        <v>25</v>
      </c>
      <c r="B2505" t="s">
        <v>96</v>
      </c>
      <c r="C2505">
        <v>2015</v>
      </c>
      <c r="D2505">
        <v>8.639999999999759E-4</v>
      </c>
    </row>
    <row r="2506" spans="1:4" hidden="1">
      <c r="A2506" t="s">
        <v>22</v>
      </c>
      <c r="B2506" t="s">
        <v>96</v>
      </c>
      <c r="C2506">
        <v>2016</v>
      </c>
      <c r="D2506">
        <v>0.84884899999999996</v>
      </c>
    </row>
    <row r="2507" spans="1:4" hidden="1">
      <c r="A2507" t="s">
        <v>24</v>
      </c>
      <c r="B2507" t="s">
        <v>96</v>
      </c>
      <c r="C2507">
        <v>2016</v>
      </c>
      <c r="D2507">
        <v>0.79769999999999996</v>
      </c>
    </row>
    <row r="2508" spans="1:4" hidden="1">
      <c r="A2508" t="s">
        <v>25</v>
      </c>
      <c r="B2508" t="s">
        <v>96</v>
      </c>
      <c r="C2508">
        <v>2016</v>
      </c>
      <c r="D2508">
        <v>5.1149E-2</v>
      </c>
    </row>
    <row r="2509" spans="1:4" hidden="1">
      <c r="A2509" t="s">
        <v>22</v>
      </c>
      <c r="B2509" t="s">
        <v>96</v>
      </c>
      <c r="C2509">
        <v>2017</v>
      </c>
      <c r="D2509">
        <v>0.1032</v>
      </c>
    </row>
    <row r="2510" spans="1:4" hidden="1">
      <c r="A2510" t="s">
        <v>22</v>
      </c>
      <c r="B2510" t="s">
        <v>96</v>
      </c>
      <c r="C2510">
        <v>2018</v>
      </c>
      <c r="D2510">
        <v>2.3258999999999998E-2</v>
      </c>
    </row>
    <row r="2511" spans="1:4" hidden="1">
      <c r="A2511" t="s">
        <v>22</v>
      </c>
      <c r="B2511" t="s">
        <v>96</v>
      </c>
      <c r="C2511">
        <v>2019</v>
      </c>
      <c r="D2511">
        <v>7.4878E-2</v>
      </c>
    </row>
    <row r="2512" spans="1:4" hidden="1">
      <c r="A2512" t="s">
        <v>22</v>
      </c>
      <c r="B2512" t="s">
        <v>96</v>
      </c>
      <c r="C2512">
        <v>2020</v>
      </c>
      <c r="D2512">
        <v>4.5642000000000002E-2</v>
      </c>
    </row>
    <row r="2513" spans="1:4" hidden="1">
      <c r="A2513" t="s">
        <v>22</v>
      </c>
      <c r="B2513" t="s">
        <v>96</v>
      </c>
      <c r="C2513">
        <v>2021</v>
      </c>
      <c r="D2513">
        <v>0.108197</v>
      </c>
    </row>
    <row r="2514" spans="1:4" hidden="1">
      <c r="A2514" t="s">
        <v>22</v>
      </c>
      <c r="B2514" t="s">
        <v>97</v>
      </c>
      <c r="C2514">
        <v>2015</v>
      </c>
      <c r="D2514">
        <v>8.9599999999999999E-4</v>
      </c>
    </row>
    <row r="2515" spans="1:4" hidden="1">
      <c r="A2515" t="s">
        <v>22</v>
      </c>
      <c r="B2515" t="s">
        <v>97</v>
      </c>
      <c r="C2515">
        <v>2018</v>
      </c>
      <c r="D2515">
        <v>0.54570700000000005</v>
      </c>
    </row>
    <row r="2516" spans="1:4" hidden="1">
      <c r="A2516" t="s">
        <v>22</v>
      </c>
      <c r="B2516" t="s">
        <v>97</v>
      </c>
      <c r="C2516">
        <v>2020</v>
      </c>
      <c r="D2516">
        <v>6.679E-3</v>
      </c>
    </row>
    <row r="2517" spans="1:4" hidden="1">
      <c r="A2517" t="s">
        <v>22</v>
      </c>
      <c r="B2517" t="s">
        <v>97</v>
      </c>
      <c r="C2517">
        <v>2021</v>
      </c>
      <c r="D2517">
        <v>1.2849999999999999E-3</v>
      </c>
    </row>
    <row r="2518" spans="1:4" hidden="1">
      <c r="A2518" t="s">
        <v>22</v>
      </c>
      <c r="B2518" t="s">
        <v>98</v>
      </c>
      <c r="C2518">
        <v>2007</v>
      </c>
      <c r="D2518">
        <v>1.5046219999999999</v>
      </c>
    </row>
    <row r="2519" spans="1:4" hidden="1">
      <c r="A2519" t="s">
        <v>24</v>
      </c>
      <c r="B2519" t="s">
        <v>98</v>
      </c>
      <c r="C2519">
        <v>2007</v>
      </c>
      <c r="D2519">
        <v>1.5046219999999999</v>
      </c>
    </row>
    <row r="2520" spans="1:4" hidden="1">
      <c r="A2520" t="s">
        <v>25</v>
      </c>
      <c r="B2520" t="s">
        <v>98</v>
      </c>
      <c r="C2520">
        <v>2007</v>
      </c>
      <c r="D2520">
        <v>0</v>
      </c>
    </row>
    <row r="2521" spans="1:4" hidden="1">
      <c r="A2521" t="s">
        <v>22</v>
      </c>
      <c r="B2521" t="s">
        <v>98</v>
      </c>
      <c r="C2521">
        <v>2008</v>
      </c>
      <c r="D2521">
        <v>1.9878340000000001</v>
      </c>
    </row>
    <row r="2522" spans="1:4" hidden="1">
      <c r="A2522" t="s">
        <v>24</v>
      </c>
      <c r="B2522" t="s">
        <v>98</v>
      </c>
      <c r="C2522">
        <v>2008</v>
      </c>
      <c r="D2522">
        <v>1.9878340000000001</v>
      </c>
    </row>
    <row r="2523" spans="1:4" hidden="1">
      <c r="A2523" t="s">
        <v>25</v>
      </c>
      <c r="B2523" t="s">
        <v>98</v>
      </c>
      <c r="C2523">
        <v>2008</v>
      </c>
      <c r="D2523">
        <v>0</v>
      </c>
    </row>
    <row r="2524" spans="1:4" hidden="1">
      <c r="A2524" t="s">
        <v>22</v>
      </c>
      <c r="B2524" t="s">
        <v>98</v>
      </c>
      <c r="C2524">
        <v>2009</v>
      </c>
      <c r="D2524">
        <v>1.1432279999999999</v>
      </c>
    </row>
    <row r="2525" spans="1:4" hidden="1">
      <c r="A2525" t="s">
        <v>24</v>
      </c>
      <c r="B2525" t="s">
        <v>98</v>
      </c>
      <c r="C2525">
        <v>2009</v>
      </c>
      <c r="D2525">
        <v>1.1432279999999999</v>
      </c>
    </row>
    <row r="2526" spans="1:4" hidden="1">
      <c r="A2526" t="s">
        <v>25</v>
      </c>
      <c r="B2526" t="s">
        <v>98</v>
      </c>
      <c r="C2526">
        <v>2009</v>
      </c>
      <c r="D2526">
        <v>0</v>
      </c>
    </row>
    <row r="2527" spans="1:4" hidden="1">
      <c r="A2527" t="s">
        <v>22</v>
      </c>
      <c r="B2527" t="s">
        <v>98</v>
      </c>
      <c r="C2527">
        <v>2010</v>
      </c>
      <c r="D2527">
        <v>3.2746870000000001</v>
      </c>
    </row>
    <row r="2528" spans="1:4" hidden="1">
      <c r="A2528" t="s">
        <v>24</v>
      </c>
      <c r="B2528" t="s">
        <v>98</v>
      </c>
      <c r="C2528">
        <v>2010</v>
      </c>
      <c r="D2528">
        <v>3.2746870000000001</v>
      </c>
    </row>
    <row r="2529" spans="1:4" hidden="1">
      <c r="A2529" t="s">
        <v>25</v>
      </c>
      <c r="B2529" t="s">
        <v>98</v>
      </c>
      <c r="C2529">
        <v>2010</v>
      </c>
      <c r="D2529">
        <v>0</v>
      </c>
    </row>
    <row r="2530" spans="1:4" hidden="1">
      <c r="A2530" t="s">
        <v>22</v>
      </c>
      <c r="B2530" t="s">
        <v>98</v>
      </c>
      <c r="C2530">
        <v>2011</v>
      </c>
      <c r="D2530">
        <v>4.2259190000000002</v>
      </c>
    </row>
    <row r="2531" spans="1:4" hidden="1">
      <c r="A2531" t="s">
        <v>24</v>
      </c>
      <c r="B2531" t="s">
        <v>98</v>
      </c>
      <c r="C2531">
        <v>2011</v>
      </c>
      <c r="D2531">
        <v>4.2259190000000002</v>
      </c>
    </row>
    <row r="2532" spans="1:4" hidden="1">
      <c r="A2532" t="s">
        <v>25</v>
      </c>
      <c r="B2532" t="s">
        <v>98</v>
      </c>
      <c r="C2532">
        <v>2011</v>
      </c>
      <c r="D2532">
        <v>0</v>
      </c>
    </row>
    <row r="2533" spans="1:4" hidden="1">
      <c r="A2533" t="s">
        <v>22</v>
      </c>
      <c r="B2533" t="s">
        <v>98</v>
      </c>
      <c r="C2533">
        <v>2012</v>
      </c>
      <c r="D2533">
        <v>0.441023</v>
      </c>
    </row>
    <row r="2534" spans="1:4" hidden="1">
      <c r="A2534" t="s">
        <v>24</v>
      </c>
      <c r="B2534" t="s">
        <v>98</v>
      </c>
      <c r="C2534">
        <v>2012</v>
      </c>
      <c r="D2534">
        <v>0.441023</v>
      </c>
    </row>
    <row r="2535" spans="1:4" hidden="1">
      <c r="A2535" t="s">
        <v>25</v>
      </c>
      <c r="B2535" t="s">
        <v>98</v>
      </c>
      <c r="C2535">
        <v>2012</v>
      </c>
      <c r="D2535">
        <v>0</v>
      </c>
    </row>
    <row r="2536" spans="1:4" hidden="1">
      <c r="A2536" t="s">
        <v>22</v>
      </c>
      <c r="B2536" t="s">
        <v>98</v>
      </c>
      <c r="C2536">
        <v>2013</v>
      </c>
      <c r="D2536">
        <v>1.2816259999999999</v>
      </c>
    </row>
    <row r="2537" spans="1:4" hidden="1">
      <c r="A2537" t="s">
        <v>24</v>
      </c>
      <c r="B2537" t="s">
        <v>98</v>
      </c>
      <c r="C2537">
        <v>2013</v>
      </c>
      <c r="D2537">
        <v>1.2816259999999999</v>
      </c>
    </row>
    <row r="2538" spans="1:4" hidden="1">
      <c r="A2538" t="s">
        <v>25</v>
      </c>
      <c r="B2538" t="s">
        <v>98</v>
      </c>
      <c r="C2538">
        <v>2013</v>
      </c>
      <c r="D2538">
        <v>0</v>
      </c>
    </row>
    <row r="2539" spans="1:4" hidden="1">
      <c r="A2539" t="s">
        <v>22</v>
      </c>
      <c r="B2539" t="s">
        <v>98</v>
      </c>
      <c r="C2539">
        <v>2014</v>
      </c>
      <c r="D2539">
        <v>2.0598749999999999</v>
      </c>
    </row>
    <row r="2540" spans="1:4" hidden="1">
      <c r="A2540" t="s">
        <v>24</v>
      </c>
      <c r="B2540" t="s">
        <v>98</v>
      </c>
      <c r="C2540">
        <v>2014</v>
      </c>
      <c r="D2540">
        <v>2.0524749999999998</v>
      </c>
    </row>
    <row r="2541" spans="1:4" hidden="1">
      <c r="A2541" t="s">
        <v>25</v>
      </c>
      <c r="B2541" t="s">
        <v>98</v>
      </c>
      <c r="C2541">
        <v>2014</v>
      </c>
      <c r="D2541">
        <v>7.4000000000000732E-3</v>
      </c>
    </row>
    <row r="2542" spans="1:4" hidden="1">
      <c r="A2542" t="s">
        <v>22</v>
      </c>
      <c r="B2542" t="s">
        <v>98</v>
      </c>
      <c r="C2542">
        <v>2015</v>
      </c>
      <c r="D2542">
        <v>1.9983979999999999</v>
      </c>
    </row>
    <row r="2543" spans="1:4" hidden="1">
      <c r="A2543" t="s">
        <v>24</v>
      </c>
      <c r="B2543" t="s">
        <v>98</v>
      </c>
      <c r="C2543">
        <v>2015</v>
      </c>
      <c r="D2543">
        <v>1.9510700000000001</v>
      </c>
    </row>
    <row r="2544" spans="1:4" hidden="1">
      <c r="A2544" t="s">
        <v>25</v>
      </c>
      <c r="B2544" t="s">
        <v>98</v>
      </c>
      <c r="C2544">
        <v>2015</v>
      </c>
      <c r="D2544">
        <v>4.7327999999999815E-2</v>
      </c>
    </row>
    <row r="2545" spans="1:4" hidden="1">
      <c r="A2545" t="s">
        <v>22</v>
      </c>
      <c r="B2545" t="s">
        <v>98</v>
      </c>
      <c r="C2545">
        <v>2016</v>
      </c>
      <c r="D2545">
        <v>4.2320219999999997</v>
      </c>
    </row>
    <row r="2546" spans="1:4" hidden="1">
      <c r="A2546" t="s">
        <v>24</v>
      </c>
      <c r="B2546" t="s">
        <v>98</v>
      </c>
      <c r="C2546">
        <v>2016</v>
      </c>
      <c r="D2546">
        <v>4.2267020000000004</v>
      </c>
    </row>
    <row r="2547" spans="1:4" hidden="1">
      <c r="A2547" t="s">
        <v>25</v>
      </c>
      <c r="B2547" t="s">
        <v>98</v>
      </c>
      <c r="C2547">
        <v>2016</v>
      </c>
      <c r="D2547">
        <v>5.3199999999993253E-3</v>
      </c>
    </row>
    <row r="2548" spans="1:4" hidden="1">
      <c r="A2548" t="s">
        <v>22</v>
      </c>
      <c r="B2548" t="s">
        <v>98</v>
      </c>
      <c r="C2548">
        <v>2017</v>
      </c>
      <c r="D2548">
        <v>1.252931</v>
      </c>
    </row>
    <row r="2549" spans="1:4" hidden="1">
      <c r="A2549" t="s">
        <v>24</v>
      </c>
      <c r="B2549" t="s">
        <v>98</v>
      </c>
      <c r="C2549">
        <v>2017</v>
      </c>
      <c r="D2549">
        <v>1.2187429999999999</v>
      </c>
    </row>
    <row r="2550" spans="1:4" hidden="1">
      <c r="A2550" t="s">
        <v>25</v>
      </c>
      <c r="B2550" t="s">
        <v>98</v>
      </c>
      <c r="C2550">
        <v>2017</v>
      </c>
      <c r="D2550">
        <v>3.4188000000000107E-2</v>
      </c>
    </row>
    <row r="2551" spans="1:4" hidden="1">
      <c r="A2551" t="s">
        <v>22</v>
      </c>
      <c r="B2551" t="s">
        <v>98</v>
      </c>
      <c r="C2551">
        <v>2018</v>
      </c>
      <c r="D2551">
        <v>3.486329</v>
      </c>
    </row>
    <row r="2552" spans="1:4" hidden="1">
      <c r="A2552" t="s">
        <v>24</v>
      </c>
      <c r="B2552" t="s">
        <v>98</v>
      </c>
      <c r="C2552">
        <v>2018</v>
      </c>
      <c r="D2552">
        <v>3.4073869999999999</v>
      </c>
    </row>
    <row r="2553" spans="1:4" hidden="1">
      <c r="A2553" t="s">
        <v>25</v>
      </c>
      <c r="B2553" t="s">
        <v>98</v>
      </c>
      <c r="C2553">
        <v>2018</v>
      </c>
      <c r="D2553">
        <v>7.8942000000000068E-2</v>
      </c>
    </row>
    <row r="2554" spans="1:4" hidden="1">
      <c r="A2554" t="s">
        <v>22</v>
      </c>
      <c r="B2554" t="s">
        <v>98</v>
      </c>
      <c r="C2554">
        <v>2019</v>
      </c>
      <c r="D2554">
        <v>2.631348</v>
      </c>
    </row>
    <row r="2555" spans="1:4" hidden="1">
      <c r="A2555" t="s">
        <v>24</v>
      </c>
      <c r="B2555" t="s">
        <v>98</v>
      </c>
      <c r="C2555">
        <v>2019</v>
      </c>
      <c r="D2555">
        <v>2.6121799999999999</v>
      </c>
    </row>
    <row r="2556" spans="1:4" hidden="1">
      <c r="A2556" t="s">
        <v>25</v>
      </c>
      <c r="B2556" t="s">
        <v>98</v>
      </c>
      <c r="C2556">
        <v>2019</v>
      </c>
      <c r="D2556">
        <v>1.9168000000000074E-2</v>
      </c>
    </row>
    <row r="2557" spans="1:4" hidden="1">
      <c r="A2557" t="s">
        <v>22</v>
      </c>
      <c r="B2557" t="s">
        <v>98</v>
      </c>
      <c r="C2557">
        <v>2020</v>
      </c>
      <c r="D2557">
        <v>4.4848610000000004</v>
      </c>
    </row>
    <row r="2558" spans="1:4" hidden="1">
      <c r="A2558" t="s">
        <v>24</v>
      </c>
      <c r="B2558" t="s">
        <v>98</v>
      </c>
      <c r="C2558">
        <v>2020</v>
      </c>
      <c r="D2558">
        <v>4.4094249999999997</v>
      </c>
    </row>
    <row r="2559" spans="1:4" hidden="1">
      <c r="A2559" t="s">
        <v>25</v>
      </c>
      <c r="B2559" t="s">
        <v>98</v>
      </c>
      <c r="C2559">
        <v>2020</v>
      </c>
      <c r="D2559">
        <v>7.5436000000000725E-2</v>
      </c>
    </row>
    <row r="2560" spans="1:4" hidden="1">
      <c r="A2560" t="s">
        <v>22</v>
      </c>
      <c r="B2560" t="s">
        <v>98</v>
      </c>
      <c r="C2560">
        <v>2021</v>
      </c>
      <c r="D2560">
        <v>4.7569330000000001</v>
      </c>
    </row>
    <row r="2561" spans="1:4" hidden="1">
      <c r="A2561" t="s">
        <v>24</v>
      </c>
      <c r="B2561" t="s">
        <v>98</v>
      </c>
      <c r="C2561">
        <v>2021</v>
      </c>
      <c r="D2561">
        <v>4.7076919999999998</v>
      </c>
    </row>
    <row r="2562" spans="1:4" hidden="1">
      <c r="A2562" t="s">
        <v>25</v>
      </c>
      <c r="B2562" t="s">
        <v>98</v>
      </c>
      <c r="C2562">
        <v>2021</v>
      </c>
      <c r="D2562">
        <v>4.9241000000000312E-2</v>
      </c>
    </row>
    <row r="2563" spans="1:4" hidden="1">
      <c r="A2563" t="s">
        <v>22</v>
      </c>
      <c r="B2563" t="s">
        <v>99</v>
      </c>
      <c r="C2563">
        <v>2007</v>
      </c>
      <c r="D2563">
        <v>0.15359500000000001</v>
      </c>
    </row>
    <row r="2564" spans="1:4" hidden="1">
      <c r="A2564" t="s">
        <v>26</v>
      </c>
      <c r="B2564" t="s">
        <v>99</v>
      </c>
      <c r="C2564">
        <v>2007</v>
      </c>
      <c r="D2564">
        <v>0.15359500000000001</v>
      </c>
    </row>
    <row r="2565" spans="1:4" hidden="1">
      <c r="A2565" t="s">
        <v>25</v>
      </c>
      <c r="B2565" t="s">
        <v>99</v>
      </c>
      <c r="C2565">
        <v>2007</v>
      </c>
      <c r="D2565">
        <v>0</v>
      </c>
    </row>
    <row r="2566" spans="1:4" hidden="1">
      <c r="A2566" t="s">
        <v>22</v>
      </c>
      <c r="B2566" t="s">
        <v>99</v>
      </c>
      <c r="C2566">
        <v>2008</v>
      </c>
      <c r="D2566">
        <v>3.1733790000000002</v>
      </c>
    </row>
    <row r="2567" spans="1:4" hidden="1">
      <c r="A2567" t="s">
        <v>26</v>
      </c>
      <c r="B2567" t="s">
        <v>99</v>
      </c>
      <c r="C2567">
        <v>2008</v>
      </c>
      <c r="D2567">
        <v>0.22706499999999999</v>
      </c>
    </row>
    <row r="2568" spans="1:4" hidden="1">
      <c r="A2568" t="s">
        <v>24</v>
      </c>
      <c r="B2568" t="s">
        <v>99</v>
      </c>
      <c r="C2568">
        <v>2008</v>
      </c>
      <c r="D2568">
        <v>2.9463140000000001</v>
      </c>
    </row>
    <row r="2569" spans="1:4" hidden="1">
      <c r="A2569" t="s">
        <v>25</v>
      </c>
      <c r="B2569" t="s">
        <v>99</v>
      </c>
      <c r="C2569">
        <v>2008</v>
      </c>
      <c r="D2569">
        <v>0</v>
      </c>
    </row>
    <row r="2570" spans="1:4" hidden="1">
      <c r="A2570" t="s">
        <v>22</v>
      </c>
      <c r="B2570" t="s">
        <v>99</v>
      </c>
      <c r="C2570">
        <v>2009</v>
      </c>
      <c r="D2570">
        <v>5.398212</v>
      </c>
    </row>
    <row r="2571" spans="1:4" hidden="1">
      <c r="A2571" t="s">
        <v>26</v>
      </c>
      <c r="B2571" t="s">
        <v>99</v>
      </c>
      <c r="C2571">
        <v>2009</v>
      </c>
      <c r="D2571">
        <v>3.8192390000000001</v>
      </c>
    </row>
    <row r="2572" spans="1:4" hidden="1">
      <c r="A2572" t="s">
        <v>25</v>
      </c>
      <c r="B2572" t="s">
        <v>99</v>
      </c>
      <c r="C2572">
        <v>2009</v>
      </c>
      <c r="D2572">
        <v>1.578973</v>
      </c>
    </row>
    <row r="2573" spans="1:4" hidden="1">
      <c r="A2573" t="s">
        <v>22</v>
      </c>
      <c r="B2573" t="s">
        <v>99</v>
      </c>
      <c r="C2573">
        <v>2010</v>
      </c>
      <c r="D2573">
        <v>3.1440769999999998</v>
      </c>
    </row>
    <row r="2574" spans="1:4" hidden="1">
      <c r="A2574" t="s">
        <v>26</v>
      </c>
      <c r="B2574" t="s">
        <v>99</v>
      </c>
      <c r="C2574">
        <v>2010</v>
      </c>
      <c r="D2574">
        <v>1.526799</v>
      </c>
    </row>
    <row r="2575" spans="1:4" hidden="1">
      <c r="A2575" t="s">
        <v>25</v>
      </c>
      <c r="B2575" t="s">
        <v>99</v>
      </c>
      <c r="C2575">
        <v>2010</v>
      </c>
      <c r="D2575">
        <v>1.6172779999999998</v>
      </c>
    </row>
    <row r="2576" spans="1:4" hidden="1">
      <c r="A2576" t="s">
        <v>22</v>
      </c>
      <c r="B2576" t="s">
        <v>99</v>
      </c>
      <c r="C2576">
        <v>2011</v>
      </c>
      <c r="D2576">
        <v>2.7326359999999998</v>
      </c>
    </row>
    <row r="2577" spans="1:4" hidden="1">
      <c r="A2577" t="s">
        <v>26</v>
      </c>
      <c r="B2577" t="s">
        <v>99</v>
      </c>
      <c r="C2577">
        <v>2011</v>
      </c>
      <c r="D2577">
        <v>0.64887099999999998</v>
      </c>
    </row>
    <row r="2578" spans="1:4" hidden="1">
      <c r="A2578" t="s">
        <v>24</v>
      </c>
      <c r="B2578" t="s">
        <v>99</v>
      </c>
      <c r="C2578">
        <v>2011</v>
      </c>
      <c r="D2578">
        <v>0.627641</v>
      </c>
    </row>
    <row r="2579" spans="1:4" hidden="1">
      <c r="A2579" t="s">
        <v>25</v>
      </c>
      <c r="B2579" t="s">
        <v>99</v>
      </c>
      <c r="C2579">
        <v>2011</v>
      </c>
      <c r="D2579">
        <v>1.456124</v>
      </c>
    </row>
    <row r="2580" spans="1:4" hidden="1">
      <c r="A2580" t="s">
        <v>22</v>
      </c>
      <c r="B2580" t="s">
        <v>99</v>
      </c>
      <c r="C2580">
        <v>2012</v>
      </c>
      <c r="D2580">
        <v>4.5934429999999997</v>
      </c>
    </row>
    <row r="2581" spans="1:4" hidden="1">
      <c r="A2581" t="s">
        <v>26</v>
      </c>
      <c r="B2581" t="s">
        <v>99</v>
      </c>
      <c r="C2581">
        <v>2012</v>
      </c>
      <c r="D2581">
        <v>1.4244680000000001</v>
      </c>
    </row>
    <row r="2582" spans="1:4" hidden="1">
      <c r="A2582" t="s">
        <v>24</v>
      </c>
      <c r="B2582" t="s">
        <v>99</v>
      </c>
      <c r="C2582">
        <v>2012</v>
      </c>
      <c r="D2582">
        <v>1.7620279999999999</v>
      </c>
    </row>
    <row r="2583" spans="1:4" hidden="1">
      <c r="A2583" t="s">
        <v>25</v>
      </c>
      <c r="B2583" t="s">
        <v>99</v>
      </c>
      <c r="C2583">
        <v>2012</v>
      </c>
      <c r="D2583">
        <v>1.4069469999999997</v>
      </c>
    </row>
    <row r="2584" spans="1:4" hidden="1">
      <c r="A2584" t="s">
        <v>22</v>
      </c>
      <c r="B2584" t="s">
        <v>99</v>
      </c>
      <c r="C2584">
        <v>2013</v>
      </c>
      <c r="D2584">
        <v>4.9758990000000001</v>
      </c>
    </row>
    <row r="2585" spans="1:4" hidden="1">
      <c r="A2585" t="s">
        <v>26</v>
      </c>
      <c r="B2585" t="s">
        <v>99</v>
      </c>
      <c r="C2585">
        <v>2013</v>
      </c>
      <c r="D2585">
        <v>1.6841790000000001</v>
      </c>
    </row>
    <row r="2586" spans="1:4" hidden="1">
      <c r="A2586" t="s">
        <v>24</v>
      </c>
      <c r="B2586" t="s">
        <v>99</v>
      </c>
      <c r="C2586">
        <v>2013</v>
      </c>
      <c r="D2586">
        <v>1.8660680000000001</v>
      </c>
    </row>
    <row r="2587" spans="1:4" hidden="1">
      <c r="A2587" t="s">
        <v>25</v>
      </c>
      <c r="B2587" t="s">
        <v>99</v>
      </c>
      <c r="C2587">
        <v>2013</v>
      </c>
      <c r="D2587">
        <v>1.4256519999999999</v>
      </c>
    </row>
    <row r="2588" spans="1:4" hidden="1">
      <c r="A2588" t="s">
        <v>22</v>
      </c>
      <c r="B2588" t="s">
        <v>99</v>
      </c>
      <c r="C2588">
        <v>2014</v>
      </c>
      <c r="D2588">
        <v>3.4983749999999998</v>
      </c>
    </row>
    <row r="2589" spans="1:4" hidden="1">
      <c r="A2589" t="s">
        <v>26</v>
      </c>
      <c r="B2589" t="s">
        <v>99</v>
      </c>
      <c r="C2589">
        <v>2014</v>
      </c>
      <c r="D2589">
        <v>3.4339659999999999</v>
      </c>
    </row>
    <row r="2590" spans="1:4" hidden="1">
      <c r="A2590" t="s">
        <v>25</v>
      </c>
      <c r="B2590" t="s">
        <v>99</v>
      </c>
      <c r="C2590">
        <v>2014</v>
      </c>
      <c r="D2590">
        <v>6.4408999999999939E-2</v>
      </c>
    </row>
    <row r="2591" spans="1:4" hidden="1">
      <c r="A2591" t="s">
        <v>22</v>
      </c>
      <c r="B2591" t="s">
        <v>99</v>
      </c>
      <c r="C2591">
        <v>2015</v>
      </c>
      <c r="D2591">
        <v>4.2460969999999998</v>
      </c>
    </row>
    <row r="2592" spans="1:4" hidden="1">
      <c r="A2592" t="s">
        <v>26</v>
      </c>
      <c r="B2592" t="s">
        <v>99</v>
      </c>
      <c r="C2592">
        <v>2015</v>
      </c>
      <c r="D2592">
        <v>2.1133959999999998</v>
      </c>
    </row>
    <row r="2593" spans="1:4" hidden="1">
      <c r="A2593" t="s">
        <v>24</v>
      </c>
      <c r="B2593" t="s">
        <v>99</v>
      </c>
      <c r="C2593">
        <v>2015</v>
      </c>
      <c r="D2593">
        <v>1.3765179999999999</v>
      </c>
    </row>
    <row r="2594" spans="1:4" hidden="1">
      <c r="A2594" t="s">
        <v>25</v>
      </c>
      <c r="B2594" t="s">
        <v>99</v>
      </c>
      <c r="C2594">
        <v>2015</v>
      </c>
      <c r="D2594">
        <v>0.75618300000000005</v>
      </c>
    </row>
    <row r="2595" spans="1:4" hidden="1">
      <c r="A2595" t="s">
        <v>22</v>
      </c>
      <c r="B2595" t="s">
        <v>99</v>
      </c>
      <c r="C2595">
        <v>2016</v>
      </c>
      <c r="D2595">
        <v>1.5019549999999999</v>
      </c>
    </row>
    <row r="2596" spans="1:4" hidden="1">
      <c r="A2596" t="s">
        <v>26</v>
      </c>
      <c r="B2596" t="s">
        <v>99</v>
      </c>
      <c r="C2596">
        <v>2016</v>
      </c>
      <c r="D2596">
        <v>0.169428</v>
      </c>
    </row>
    <row r="2597" spans="1:4" hidden="1">
      <c r="A2597" t="s">
        <v>24</v>
      </c>
      <c r="B2597" t="s">
        <v>99</v>
      </c>
      <c r="C2597">
        <v>2016</v>
      </c>
      <c r="D2597">
        <v>0.467553</v>
      </c>
    </row>
    <row r="2598" spans="1:4" hidden="1">
      <c r="A2598" t="s">
        <v>25</v>
      </c>
      <c r="B2598" t="s">
        <v>99</v>
      </c>
      <c r="C2598">
        <v>2016</v>
      </c>
      <c r="D2598">
        <v>0.86497399999999991</v>
      </c>
    </row>
    <row r="2599" spans="1:4" hidden="1">
      <c r="A2599" t="s">
        <v>22</v>
      </c>
      <c r="B2599" t="s">
        <v>99</v>
      </c>
      <c r="C2599">
        <v>2017</v>
      </c>
      <c r="D2599">
        <v>5.380744</v>
      </c>
    </row>
    <row r="2600" spans="1:4" hidden="1">
      <c r="A2600" t="s">
        <v>26</v>
      </c>
      <c r="B2600" t="s">
        <v>99</v>
      </c>
      <c r="C2600">
        <v>2017</v>
      </c>
      <c r="D2600">
        <v>3.1157400000000002</v>
      </c>
    </row>
    <row r="2601" spans="1:4" hidden="1">
      <c r="A2601" t="s">
        <v>25</v>
      </c>
      <c r="B2601" t="s">
        <v>99</v>
      </c>
      <c r="C2601">
        <v>2017</v>
      </c>
      <c r="D2601">
        <v>2.2650039999999998</v>
      </c>
    </row>
    <row r="2602" spans="1:4" hidden="1">
      <c r="A2602" t="s">
        <v>22</v>
      </c>
      <c r="B2602" t="s">
        <v>99</v>
      </c>
      <c r="C2602">
        <v>2018</v>
      </c>
      <c r="D2602">
        <v>6.8866360000000002</v>
      </c>
    </row>
    <row r="2603" spans="1:4" hidden="1">
      <c r="A2603" t="s">
        <v>26</v>
      </c>
      <c r="B2603" t="s">
        <v>99</v>
      </c>
      <c r="C2603">
        <v>2018</v>
      </c>
      <c r="D2603">
        <v>3.6636470000000001</v>
      </c>
    </row>
    <row r="2604" spans="1:4" hidden="1">
      <c r="A2604" t="s">
        <v>25</v>
      </c>
      <c r="B2604" t="s">
        <v>99</v>
      </c>
      <c r="C2604">
        <v>2018</v>
      </c>
      <c r="D2604">
        <v>3.2229890000000001</v>
      </c>
    </row>
    <row r="2605" spans="1:4" hidden="1">
      <c r="A2605" t="s">
        <v>22</v>
      </c>
      <c r="B2605" t="s">
        <v>99</v>
      </c>
      <c r="C2605">
        <v>2019</v>
      </c>
      <c r="D2605">
        <v>4.2124800000000002</v>
      </c>
    </row>
    <row r="2606" spans="1:4" hidden="1">
      <c r="A2606" t="s">
        <v>26</v>
      </c>
      <c r="B2606" t="s">
        <v>99</v>
      </c>
      <c r="C2606">
        <v>2019</v>
      </c>
      <c r="D2606">
        <v>1.4821070000000001</v>
      </c>
    </row>
    <row r="2607" spans="1:4" hidden="1">
      <c r="A2607" t="s">
        <v>25</v>
      </c>
      <c r="B2607" t="s">
        <v>99</v>
      </c>
      <c r="C2607">
        <v>2019</v>
      </c>
      <c r="D2607">
        <v>2.7303730000000002</v>
      </c>
    </row>
    <row r="2608" spans="1:4" hidden="1">
      <c r="A2608" t="s">
        <v>22</v>
      </c>
      <c r="B2608" t="s">
        <v>99</v>
      </c>
      <c r="C2608">
        <v>2020</v>
      </c>
      <c r="D2608">
        <v>1.826241</v>
      </c>
    </row>
    <row r="2609" spans="1:4" hidden="1">
      <c r="A2609" t="s">
        <v>26</v>
      </c>
      <c r="B2609" t="s">
        <v>99</v>
      </c>
      <c r="C2609">
        <v>2020</v>
      </c>
      <c r="D2609">
        <v>1.1760630000000001</v>
      </c>
    </row>
    <row r="2610" spans="1:4" hidden="1">
      <c r="A2610" t="s">
        <v>25</v>
      </c>
      <c r="B2610" t="s">
        <v>99</v>
      </c>
      <c r="C2610">
        <v>2020</v>
      </c>
      <c r="D2610">
        <v>0.65017799999999992</v>
      </c>
    </row>
    <row r="2611" spans="1:4" hidden="1">
      <c r="A2611" t="s">
        <v>22</v>
      </c>
      <c r="B2611" t="s">
        <v>99</v>
      </c>
      <c r="C2611">
        <v>2021</v>
      </c>
      <c r="D2611">
        <v>4.1896639999999996</v>
      </c>
    </row>
    <row r="2612" spans="1:4" hidden="1">
      <c r="A2612" t="s">
        <v>26</v>
      </c>
      <c r="B2612" t="s">
        <v>99</v>
      </c>
      <c r="C2612">
        <v>2021</v>
      </c>
      <c r="D2612">
        <v>1.26475</v>
      </c>
    </row>
    <row r="2613" spans="1:4" hidden="1">
      <c r="A2613" t="s">
        <v>25</v>
      </c>
      <c r="B2613" t="s">
        <v>99</v>
      </c>
      <c r="C2613">
        <v>2021</v>
      </c>
      <c r="D2613">
        <v>2.9249139999999993</v>
      </c>
    </row>
    <row r="2614" spans="1:4" hidden="1">
      <c r="A2614" t="s">
        <v>22</v>
      </c>
      <c r="B2614" t="s">
        <v>100</v>
      </c>
      <c r="C2614">
        <v>2008</v>
      </c>
      <c r="D2614">
        <v>4.3899999999999998E-3</v>
      </c>
    </row>
    <row r="2615" spans="1:4" hidden="1">
      <c r="A2615" t="s">
        <v>22</v>
      </c>
      <c r="B2615" t="s">
        <v>100</v>
      </c>
      <c r="C2615">
        <v>2018</v>
      </c>
      <c r="D2615">
        <v>1.1953999999999999E-2</v>
      </c>
    </row>
    <row r="2616" spans="1:4" hidden="1">
      <c r="A2616" t="s">
        <v>22</v>
      </c>
      <c r="B2616" t="s">
        <v>100</v>
      </c>
      <c r="C2616">
        <v>2019</v>
      </c>
      <c r="D2616">
        <v>1.6715000000000001E-2</v>
      </c>
    </row>
    <row r="2617" spans="1:4" hidden="1">
      <c r="A2617" t="s">
        <v>22</v>
      </c>
      <c r="B2617" t="s">
        <v>100</v>
      </c>
      <c r="C2617">
        <v>2020</v>
      </c>
      <c r="D2617">
        <v>6.9620000000000003E-3</v>
      </c>
    </row>
    <row r="2618" spans="1:4" hidden="1">
      <c r="A2618" t="s">
        <v>22</v>
      </c>
      <c r="B2618" t="s">
        <v>100</v>
      </c>
      <c r="C2618">
        <v>2021</v>
      </c>
      <c r="D2618">
        <v>5.6299999999999996E-3</v>
      </c>
    </row>
    <row r="2619" spans="1:4" hidden="1">
      <c r="A2619" t="s">
        <v>22</v>
      </c>
      <c r="B2619" t="s">
        <v>101</v>
      </c>
      <c r="C2619">
        <v>2014</v>
      </c>
      <c r="D2619">
        <v>3.7683000000000001E-2</v>
      </c>
    </row>
    <row r="2620" spans="1:4" hidden="1">
      <c r="A2620" t="s">
        <v>22</v>
      </c>
      <c r="B2620" t="s">
        <v>101</v>
      </c>
      <c r="C2620">
        <v>2015</v>
      </c>
      <c r="D2620">
        <v>1.0226000000000001E-2</v>
      </c>
    </row>
    <row r="2621" spans="1:4" hidden="1">
      <c r="A2621" t="s">
        <v>22</v>
      </c>
      <c r="B2621" t="s">
        <v>101</v>
      </c>
      <c r="C2621">
        <v>2016</v>
      </c>
      <c r="D2621">
        <v>8.3424999999999999E-2</v>
      </c>
    </row>
    <row r="2622" spans="1:4" hidden="1">
      <c r="A2622" t="s">
        <v>22</v>
      </c>
      <c r="B2622" t="s">
        <v>101</v>
      </c>
      <c r="C2622">
        <v>2017</v>
      </c>
      <c r="D2622">
        <v>2.0230999999999999E-2</v>
      </c>
    </row>
    <row r="2623" spans="1:4" hidden="1">
      <c r="A2623" t="s">
        <v>22</v>
      </c>
      <c r="B2623" t="s">
        <v>101</v>
      </c>
      <c r="C2623">
        <v>2018</v>
      </c>
      <c r="D2623">
        <v>4.07E-2</v>
      </c>
    </row>
    <row r="2624" spans="1:4" hidden="1">
      <c r="A2624" t="s">
        <v>22</v>
      </c>
      <c r="B2624" t="s">
        <v>101</v>
      </c>
      <c r="C2624">
        <v>2019</v>
      </c>
      <c r="D2624">
        <v>0.166379</v>
      </c>
    </row>
    <row r="2625" spans="1:4" hidden="1">
      <c r="A2625" t="s">
        <v>22</v>
      </c>
      <c r="B2625" t="s">
        <v>101</v>
      </c>
      <c r="C2625">
        <v>2020</v>
      </c>
      <c r="D2625">
        <v>7.5445999999999999E-2</v>
      </c>
    </row>
    <row r="2626" spans="1:4" hidden="1">
      <c r="A2626" t="s">
        <v>22</v>
      </c>
      <c r="B2626" t="s">
        <v>101</v>
      </c>
      <c r="C2626">
        <v>2021</v>
      </c>
      <c r="D2626">
        <v>5.3414999999999997E-2</v>
      </c>
    </row>
    <row r="2627" spans="1:4" hidden="1">
      <c r="A2627" t="s">
        <v>22</v>
      </c>
      <c r="B2627" t="s">
        <v>102</v>
      </c>
      <c r="C2627">
        <v>2007</v>
      </c>
      <c r="D2627">
        <v>1.9655750000000001</v>
      </c>
    </row>
    <row r="2628" spans="1:4" hidden="1">
      <c r="A2628" t="s">
        <v>24</v>
      </c>
      <c r="B2628" t="s">
        <v>102</v>
      </c>
      <c r="C2628">
        <v>2007</v>
      </c>
      <c r="D2628">
        <v>1.9655750000000001</v>
      </c>
    </row>
    <row r="2629" spans="1:4" hidden="1">
      <c r="A2629" t="s">
        <v>25</v>
      </c>
      <c r="B2629" t="s">
        <v>102</v>
      </c>
      <c r="C2629">
        <v>2007</v>
      </c>
      <c r="D2629">
        <v>0</v>
      </c>
    </row>
    <row r="2630" spans="1:4" hidden="1">
      <c r="A2630" t="s">
        <v>22</v>
      </c>
      <c r="B2630" t="s">
        <v>102</v>
      </c>
      <c r="C2630">
        <v>2008</v>
      </c>
      <c r="D2630">
        <v>5.5437969999999996</v>
      </c>
    </row>
    <row r="2631" spans="1:4" hidden="1">
      <c r="A2631" t="s">
        <v>24</v>
      </c>
      <c r="B2631" t="s">
        <v>102</v>
      </c>
      <c r="C2631">
        <v>2008</v>
      </c>
      <c r="D2631">
        <v>3.6323660000000002</v>
      </c>
    </row>
    <row r="2632" spans="1:4" hidden="1">
      <c r="A2632" t="s">
        <v>25</v>
      </c>
      <c r="B2632" t="s">
        <v>102</v>
      </c>
      <c r="C2632">
        <v>2008</v>
      </c>
      <c r="D2632">
        <v>1.9114309999999994</v>
      </c>
    </row>
    <row r="2633" spans="1:4" hidden="1">
      <c r="A2633" t="s">
        <v>22</v>
      </c>
      <c r="B2633" t="s">
        <v>102</v>
      </c>
      <c r="C2633">
        <v>2009</v>
      </c>
      <c r="D2633">
        <v>1.3376490000000001</v>
      </c>
    </row>
    <row r="2634" spans="1:4" hidden="1">
      <c r="A2634" t="s">
        <v>24</v>
      </c>
      <c r="B2634" t="s">
        <v>102</v>
      </c>
      <c r="C2634">
        <v>2009</v>
      </c>
      <c r="D2634">
        <v>1.3376490000000001</v>
      </c>
    </row>
    <row r="2635" spans="1:4" hidden="1">
      <c r="A2635" t="s">
        <v>25</v>
      </c>
      <c r="B2635" t="s">
        <v>102</v>
      </c>
      <c r="C2635">
        <v>2009</v>
      </c>
      <c r="D2635">
        <v>0</v>
      </c>
    </row>
    <row r="2636" spans="1:4" hidden="1">
      <c r="A2636" t="s">
        <v>22</v>
      </c>
      <c r="B2636" t="s">
        <v>102</v>
      </c>
      <c r="C2636">
        <v>2010</v>
      </c>
      <c r="D2636">
        <v>0.240837</v>
      </c>
    </row>
    <row r="2637" spans="1:4" hidden="1">
      <c r="A2637" t="s">
        <v>24</v>
      </c>
      <c r="B2637" t="s">
        <v>102</v>
      </c>
      <c r="C2637">
        <v>2010</v>
      </c>
      <c r="D2637">
        <v>0.150006</v>
      </c>
    </row>
    <row r="2638" spans="1:4" hidden="1">
      <c r="A2638" t="s">
        <v>25</v>
      </c>
      <c r="B2638" t="s">
        <v>102</v>
      </c>
      <c r="C2638">
        <v>2010</v>
      </c>
      <c r="D2638">
        <v>9.0830999999999995E-2</v>
      </c>
    </row>
    <row r="2639" spans="1:4" hidden="1">
      <c r="A2639" t="s">
        <v>22</v>
      </c>
      <c r="B2639" t="s">
        <v>102</v>
      </c>
      <c r="C2639">
        <v>2013</v>
      </c>
      <c r="D2639">
        <v>3.1662210000000002</v>
      </c>
    </row>
    <row r="2640" spans="1:4" hidden="1">
      <c r="A2640" t="s">
        <v>24</v>
      </c>
      <c r="B2640" t="s">
        <v>102</v>
      </c>
      <c r="C2640">
        <v>2013</v>
      </c>
      <c r="D2640">
        <v>3.1662210000000002</v>
      </c>
    </row>
    <row r="2641" spans="1:4" hidden="1">
      <c r="A2641" t="s">
        <v>25</v>
      </c>
      <c r="B2641" t="s">
        <v>102</v>
      </c>
      <c r="C2641">
        <v>2013</v>
      </c>
      <c r="D2641">
        <v>0</v>
      </c>
    </row>
    <row r="2642" spans="1:4" hidden="1">
      <c r="A2642" t="s">
        <v>22</v>
      </c>
      <c r="B2642" t="s">
        <v>102</v>
      </c>
      <c r="C2642">
        <v>2014</v>
      </c>
      <c r="D2642">
        <v>2.830857</v>
      </c>
    </row>
    <row r="2643" spans="1:4" hidden="1">
      <c r="A2643" t="s">
        <v>24</v>
      </c>
      <c r="B2643" t="s">
        <v>102</v>
      </c>
      <c r="C2643">
        <v>2014</v>
      </c>
      <c r="D2643">
        <v>2.829555</v>
      </c>
    </row>
    <row r="2644" spans="1:4" hidden="1">
      <c r="A2644" t="s">
        <v>25</v>
      </c>
      <c r="B2644" t="s">
        <v>102</v>
      </c>
      <c r="C2644">
        <v>2014</v>
      </c>
      <c r="D2644">
        <v>1.3019999999999143E-3</v>
      </c>
    </row>
    <row r="2645" spans="1:4" hidden="1">
      <c r="A2645" t="s">
        <v>22</v>
      </c>
      <c r="B2645" t="s">
        <v>102</v>
      </c>
      <c r="C2645">
        <v>2015</v>
      </c>
      <c r="D2645">
        <v>1.0600989999999999</v>
      </c>
    </row>
    <row r="2646" spans="1:4" hidden="1">
      <c r="A2646" t="s">
        <v>24</v>
      </c>
      <c r="B2646" t="s">
        <v>102</v>
      </c>
      <c r="C2646">
        <v>2015</v>
      </c>
      <c r="D2646">
        <v>1.0530379999999999</v>
      </c>
    </row>
    <row r="2647" spans="1:4" hidden="1">
      <c r="A2647" t="s">
        <v>25</v>
      </c>
      <c r="B2647" t="s">
        <v>102</v>
      </c>
      <c r="C2647">
        <v>2015</v>
      </c>
      <c r="D2647">
        <v>7.060999999999984E-3</v>
      </c>
    </row>
    <row r="2648" spans="1:4" hidden="1">
      <c r="A2648" t="s">
        <v>22</v>
      </c>
      <c r="B2648" t="s">
        <v>102</v>
      </c>
      <c r="C2648">
        <v>2016</v>
      </c>
      <c r="D2648">
        <v>3.6818019999999998</v>
      </c>
    </row>
    <row r="2649" spans="1:4" hidden="1">
      <c r="A2649" t="s">
        <v>24</v>
      </c>
      <c r="B2649" t="s">
        <v>102</v>
      </c>
      <c r="C2649">
        <v>2016</v>
      </c>
      <c r="D2649">
        <v>3.6818019999999998</v>
      </c>
    </row>
    <row r="2650" spans="1:4" hidden="1">
      <c r="A2650" t="s">
        <v>25</v>
      </c>
      <c r="B2650" t="s">
        <v>102</v>
      </c>
      <c r="C2650">
        <v>2016</v>
      </c>
      <c r="D2650">
        <v>0</v>
      </c>
    </row>
    <row r="2651" spans="1:4" hidden="1">
      <c r="A2651" t="s">
        <v>22</v>
      </c>
      <c r="B2651" t="s">
        <v>102</v>
      </c>
      <c r="C2651">
        <v>2017</v>
      </c>
      <c r="D2651">
        <v>3.137607</v>
      </c>
    </row>
    <row r="2652" spans="1:4" hidden="1">
      <c r="A2652" t="s">
        <v>24</v>
      </c>
      <c r="B2652" t="s">
        <v>102</v>
      </c>
      <c r="C2652">
        <v>2017</v>
      </c>
      <c r="D2652">
        <v>3.137607</v>
      </c>
    </row>
    <row r="2653" spans="1:4" hidden="1">
      <c r="A2653" t="s">
        <v>25</v>
      </c>
      <c r="B2653" t="s">
        <v>102</v>
      </c>
      <c r="C2653">
        <v>2017</v>
      </c>
      <c r="D2653">
        <v>0</v>
      </c>
    </row>
    <row r="2654" spans="1:4" hidden="1">
      <c r="A2654" t="s">
        <v>22</v>
      </c>
      <c r="B2654" t="s">
        <v>102</v>
      </c>
      <c r="C2654">
        <v>2018</v>
      </c>
      <c r="D2654">
        <v>2.8137219999999998</v>
      </c>
    </row>
    <row r="2655" spans="1:4" hidden="1">
      <c r="A2655" t="s">
        <v>24</v>
      </c>
      <c r="B2655" t="s">
        <v>102</v>
      </c>
      <c r="C2655">
        <v>2018</v>
      </c>
      <c r="D2655">
        <v>2.7726160000000002</v>
      </c>
    </row>
    <row r="2656" spans="1:4" hidden="1">
      <c r="A2656" t="s">
        <v>25</v>
      </c>
      <c r="B2656" t="s">
        <v>102</v>
      </c>
      <c r="C2656">
        <v>2018</v>
      </c>
      <c r="D2656">
        <v>4.1105999999999643E-2</v>
      </c>
    </row>
    <row r="2657" spans="1:4" hidden="1">
      <c r="A2657" t="s">
        <v>22</v>
      </c>
      <c r="B2657" t="s">
        <v>102</v>
      </c>
      <c r="C2657">
        <v>2019</v>
      </c>
      <c r="D2657">
        <v>2.3435839999999999</v>
      </c>
    </row>
    <row r="2658" spans="1:4" hidden="1">
      <c r="A2658" t="s">
        <v>24</v>
      </c>
      <c r="B2658" t="s">
        <v>102</v>
      </c>
      <c r="C2658">
        <v>2019</v>
      </c>
      <c r="D2658">
        <v>2.240386</v>
      </c>
    </row>
    <row r="2659" spans="1:4" hidden="1">
      <c r="A2659" t="s">
        <v>25</v>
      </c>
      <c r="B2659" t="s">
        <v>102</v>
      </c>
      <c r="C2659">
        <v>2019</v>
      </c>
      <c r="D2659">
        <v>0.1031979999999999</v>
      </c>
    </row>
    <row r="2660" spans="1:4" hidden="1">
      <c r="A2660" t="s">
        <v>22</v>
      </c>
      <c r="B2660" t="s">
        <v>102</v>
      </c>
      <c r="C2660">
        <v>2020</v>
      </c>
      <c r="D2660">
        <v>2.855375</v>
      </c>
    </row>
    <row r="2661" spans="1:4" hidden="1">
      <c r="A2661" t="s">
        <v>24</v>
      </c>
      <c r="B2661" t="s">
        <v>102</v>
      </c>
      <c r="C2661">
        <v>2020</v>
      </c>
      <c r="D2661">
        <v>2.8404400000000001</v>
      </c>
    </row>
    <row r="2662" spans="1:4" hidden="1">
      <c r="A2662" t="s">
        <v>25</v>
      </c>
      <c r="B2662" t="s">
        <v>102</v>
      </c>
      <c r="C2662">
        <v>2020</v>
      </c>
      <c r="D2662">
        <v>1.4934999999999921E-2</v>
      </c>
    </row>
    <row r="2663" spans="1:4" hidden="1">
      <c r="A2663" t="s">
        <v>22</v>
      </c>
      <c r="B2663" t="s">
        <v>102</v>
      </c>
      <c r="C2663">
        <v>2021</v>
      </c>
      <c r="D2663">
        <v>0.625726</v>
      </c>
    </row>
    <row r="2664" spans="1:4" hidden="1">
      <c r="A2664" t="s">
        <v>24</v>
      </c>
      <c r="B2664" t="s">
        <v>102</v>
      </c>
      <c r="C2664">
        <v>2021</v>
      </c>
      <c r="D2664">
        <v>0.59273100000000001</v>
      </c>
    </row>
    <row r="2665" spans="1:4" hidden="1">
      <c r="A2665" t="s">
        <v>25</v>
      </c>
      <c r="B2665" t="s">
        <v>102</v>
      </c>
      <c r="C2665">
        <v>2021</v>
      </c>
      <c r="D2665">
        <v>3.2994999999999997E-2</v>
      </c>
    </row>
    <row r="2666" spans="1:4" hidden="1">
      <c r="A2666" t="s">
        <v>22</v>
      </c>
      <c r="B2666" t="s">
        <v>103</v>
      </c>
      <c r="C2666">
        <v>2014</v>
      </c>
      <c r="D2666">
        <v>4.0829999999999998E-3</v>
      </c>
    </row>
    <row r="2667" spans="1:4" hidden="1">
      <c r="A2667" t="s">
        <v>22</v>
      </c>
      <c r="B2667" t="s">
        <v>103</v>
      </c>
      <c r="C2667">
        <v>2016</v>
      </c>
      <c r="D2667">
        <v>1.1396E-2</v>
      </c>
    </row>
    <row r="2668" spans="1:4" hidden="1">
      <c r="A2668" t="s">
        <v>22</v>
      </c>
      <c r="B2668" t="s">
        <v>103</v>
      </c>
      <c r="C2668">
        <v>2017</v>
      </c>
      <c r="D2668">
        <v>3.1625E-2</v>
      </c>
    </row>
    <row r="2669" spans="1:4" hidden="1">
      <c r="A2669" t="s">
        <v>22</v>
      </c>
      <c r="B2669" t="s">
        <v>103</v>
      </c>
      <c r="C2669">
        <v>2018</v>
      </c>
      <c r="D2669">
        <v>1.8839999999999999E-2</v>
      </c>
    </row>
    <row r="2670" spans="1:4" hidden="1">
      <c r="A2670" t="s">
        <v>22</v>
      </c>
      <c r="B2670" t="s">
        <v>103</v>
      </c>
      <c r="C2670">
        <v>2019</v>
      </c>
      <c r="D2670">
        <v>1.6060999999999999E-2</v>
      </c>
    </row>
    <row r="2671" spans="1:4" hidden="1">
      <c r="A2671" t="s">
        <v>22</v>
      </c>
      <c r="B2671" t="s">
        <v>103</v>
      </c>
      <c r="C2671">
        <v>2020</v>
      </c>
      <c r="D2671">
        <v>6.3730000000000002E-3</v>
      </c>
    </row>
    <row r="2672" spans="1:4" hidden="1">
      <c r="A2672" t="s">
        <v>22</v>
      </c>
      <c r="B2672" t="s">
        <v>103</v>
      </c>
      <c r="C2672">
        <v>2021</v>
      </c>
      <c r="D2672">
        <v>4.6499999999999996E-3</v>
      </c>
    </row>
    <row r="2673" spans="1:4" hidden="1">
      <c r="A2673" t="s">
        <v>22</v>
      </c>
      <c r="B2673" t="s">
        <v>104</v>
      </c>
      <c r="C2673">
        <v>2007</v>
      </c>
      <c r="D2673">
        <v>2.8248039999999999</v>
      </c>
    </row>
    <row r="2674" spans="1:4" hidden="1">
      <c r="A2674" t="s">
        <v>24</v>
      </c>
      <c r="B2674" t="s">
        <v>104</v>
      </c>
      <c r="C2674">
        <v>2007</v>
      </c>
      <c r="D2674">
        <v>2.3460200000000002</v>
      </c>
    </row>
    <row r="2675" spans="1:4" hidden="1">
      <c r="A2675" t="s">
        <v>25</v>
      </c>
      <c r="B2675" t="s">
        <v>104</v>
      </c>
      <c r="C2675">
        <v>2007</v>
      </c>
      <c r="D2675">
        <v>0.47878399999999965</v>
      </c>
    </row>
    <row r="2676" spans="1:4" hidden="1">
      <c r="A2676" t="s">
        <v>22</v>
      </c>
      <c r="B2676" t="s">
        <v>104</v>
      </c>
      <c r="C2676">
        <v>2008</v>
      </c>
      <c r="D2676">
        <v>2.2116280000000001</v>
      </c>
    </row>
    <row r="2677" spans="1:4" hidden="1">
      <c r="A2677" t="s">
        <v>24</v>
      </c>
      <c r="B2677" t="s">
        <v>104</v>
      </c>
      <c r="C2677">
        <v>2008</v>
      </c>
      <c r="D2677">
        <v>1.7553609999999999</v>
      </c>
    </row>
    <row r="2678" spans="1:4" hidden="1">
      <c r="A2678" t="s">
        <v>25</v>
      </c>
      <c r="B2678" t="s">
        <v>104</v>
      </c>
      <c r="C2678">
        <v>2008</v>
      </c>
      <c r="D2678">
        <v>0.4562670000000002</v>
      </c>
    </row>
    <row r="2679" spans="1:4" hidden="1">
      <c r="A2679" t="s">
        <v>22</v>
      </c>
      <c r="B2679" t="s">
        <v>104</v>
      </c>
      <c r="C2679">
        <v>2009</v>
      </c>
      <c r="D2679">
        <v>9.1339999999999998E-3</v>
      </c>
    </row>
    <row r="2680" spans="1:4" hidden="1">
      <c r="A2680" t="s">
        <v>22</v>
      </c>
      <c r="B2680" t="s">
        <v>104</v>
      </c>
      <c r="C2680">
        <v>2010</v>
      </c>
      <c r="D2680">
        <v>0.58967999999999998</v>
      </c>
    </row>
    <row r="2681" spans="1:4" hidden="1">
      <c r="A2681" t="s">
        <v>24</v>
      </c>
      <c r="B2681" t="s">
        <v>104</v>
      </c>
      <c r="C2681">
        <v>2010</v>
      </c>
      <c r="D2681">
        <v>0.61937799999999998</v>
      </c>
    </row>
    <row r="2682" spans="1:4" hidden="1">
      <c r="A2682" t="s">
        <v>25</v>
      </c>
      <c r="B2682" t="s">
        <v>104</v>
      </c>
      <c r="C2682">
        <v>2010</v>
      </c>
      <c r="D2682">
        <v>-2.9698000000000002E-2</v>
      </c>
    </row>
    <row r="2683" spans="1:4" hidden="1">
      <c r="A2683" t="s">
        <v>22</v>
      </c>
      <c r="B2683" t="s">
        <v>104</v>
      </c>
      <c r="C2683">
        <v>2011</v>
      </c>
      <c r="D2683">
        <v>0.245033</v>
      </c>
    </row>
    <row r="2684" spans="1:4" hidden="1">
      <c r="A2684" t="s">
        <v>22</v>
      </c>
      <c r="B2684" t="s">
        <v>104</v>
      </c>
      <c r="C2684">
        <v>2012</v>
      </c>
      <c r="D2684">
        <v>-1.9314999999999999E-2</v>
      </c>
    </row>
    <row r="2685" spans="1:4" hidden="1">
      <c r="A2685" t="s">
        <v>22</v>
      </c>
      <c r="B2685" t="s">
        <v>104</v>
      </c>
      <c r="C2685">
        <v>2013</v>
      </c>
      <c r="D2685">
        <v>-6.3400000000000001E-4</v>
      </c>
    </row>
    <row r="2686" spans="1:4" hidden="1">
      <c r="A2686" t="s">
        <v>22</v>
      </c>
      <c r="B2686" t="s">
        <v>104</v>
      </c>
      <c r="C2686">
        <v>2014</v>
      </c>
      <c r="D2686">
        <v>1.957E-3</v>
      </c>
    </row>
    <row r="2687" spans="1:4" hidden="1">
      <c r="A2687" t="s">
        <v>22</v>
      </c>
      <c r="B2687" t="s">
        <v>104</v>
      </c>
      <c r="C2687">
        <v>2015</v>
      </c>
      <c r="D2687">
        <v>7.1590000000000004E-3</v>
      </c>
    </row>
    <row r="2688" spans="1:4" hidden="1">
      <c r="A2688" t="s">
        <v>22</v>
      </c>
      <c r="B2688" t="s">
        <v>104</v>
      </c>
      <c r="C2688">
        <v>2016</v>
      </c>
      <c r="D2688">
        <v>0.91477699999999995</v>
      </c>
    </row>
    <row r="2689" spans="1:4" hidden="1">
      <c r="A2689" t="s">
        <v>24</v>
      </c>
      <c r="B2689" t="s">
        <v>104</v>
      </c>
      <c r="C2689">
        <v>2016</v>
      </c>
      <c r="D2689">
        <v>0.85250899999999996</v>
      </c>
    </row>
    <row r="2690" spans="1:4" hidden="1">
      <c r="A2690" t="s">
        <v>25</v>
      </c>
      <c r="B2690" t="s">
        <v>104</v>
      </c>
      <c r="C2690">
        <v>2016</v>
      </c>
      <c r="D2690">
        <v>6.226799999999999E-2</v>
      </c>
    </row>
    <row r="2691" spans="1:4" hidden="1">
      <c r="A2691" t="s">
        <v>22</v>
      </c>
      <c r="B2691" t="s">
        <v>104</v>
      </c>
      <c r="C2691">
        <v>2017</v>
      </c>
      <c r="D2691">
        <v>0.69211699999999998</v>
      </c>
    </row>
    <row r="2692" spans="1:4" hidden="1">
      <c r="A2692" t="s">
        <v>24</v>
      </c>
      <c r="B2692" t="s">
        <v>104</v>
      </c>
      <c r="C2692">
        <v>2017</v>
      </c>
      <c r="D2692">
        <v>0.63803100000000001</v>
      </c>
    </row>
    <row r="2693" spans="1:4" hidden="1">
      <c r="A2693" t="s">
        <v>25</v>
      </c>
      <c r="B2693" t="s">
        <v>104</v>
      </c>
      <c r="C2693">
        <v>2017</v>
      </c>
      <c r="D2693">
        <v>5.4085999999999967E-2</v>
      </c>
    </row>
    <row r="2694" spans="1:4" hidden="1">
      <c r="A2694" t="s">
        <v>22</v>
      </c>
      <c r="B2694" t="s">
        <v>104</v>
      </c>
      <c r="C2694">
        <v>2018</v>
      </c>
      <c r="D2694">
        <v>1.1288739999999999</v>
      </c>
    </row>
    <row r="2695" spans="1:4" hidden="1">
      <c r="A2695" t="s">
        <v>24</v>
      </c>
      <c r="B2695" t="s">
        <v>104</v>
      </c>
      <c r="C2695">
        <v>2018</v>
      </c>
      <c r="D2695">
        <v>1.059204</v>
      </c>
    </row>
    <row r="2696" spans="1:4" hidden="1">
      <c r="A2696" t="s">
        <v>25</v>
      </c>
      <c r="B2696" t="s">
        <v>104</v>
      </c>
      <c r="C2696">
        <v>2018</v>
      </c>
      <c r="D2696">
        <v>6.9669999999999899E-2</v>
      </c>
    </row>
    <row r="2697" spans="1:4" hidden="1">
      <c r="A2697" t="s">
        <v>22</v>
      </c>
      <c r="B2697" t="s">
        <v>104</v>
      </c>
      <c r="C2697">
        <v>2019</v>
      </c>
      <c r="D2697">
        <v>0.35708800000000002</v>
      </c>
    </row>
    <row r="2698" spans="1:4" hidden="1">
      <c r="A2698" t="s">
        <v>24</v>
      </c>
      <c r="B2698" t="s">
        <v>104</v>
      </c>
      <c r="C2698">
        <v>2019</v>
      </c>
      <c r="D2698">
        <v>0.22368199999999999</v>
      </c>
    </row>
    <row r="2699" spans="1:4" hidden="1">
      <c r="A2699" t="s">
        <v>25</v>
      </c>
      <c r="B2699" t="s">
        <v>104</v>
      </c>
      <c r="C2699">
        <v>2019</v>
      </c>
      <c r="D2699">
        <v>0.13340600000000002</v>
      </c>
    </row>
    <row r="2700" spans="1:4" hidden="1">
      <c r="A2700" t="s">
        <v>22</v>
      </c>
      <c r="B2700" t="s">
        <v>104</v>
      </c>
      <c r="C2700">
        <v>2020</v>
      </c>
      <c r="D2700">
        <v>0.164604</v>
      </c>
    </row>
    <row r="2701" spans="1:4" hidden="1">
      <c r="A2701" t="s">
        <v>22</v>
      </c>
      <c r="B2701" t="s">
        <v>104</v>
      </c>
      <c r="C2701">
        <v>2021</v>
      </c>
      <c r="D2701">
        <v>0.15232699999999999</v>
      </c>
    </row>
    <row r="2702" spans="1:4" hidden="1">
      <c r="A2702" t="s">
        <v>22</v>
      </c>
      <c r="B2702" t="s">
        <v>105</v>
      </c>
      <c r="C2702">
        <v>2014</v>
      </c>
      <c r="D2702">
        <v>2.8839999999999998E-3</v>
      </c>
    </row>
    <row r="2703" spans="1:4" hidden="1">
      <c r="A2703" t="s">
        <v>22</v>
      </c>
      <c r="B2703" t="s">
        <v>105</v>
      </c>
      <c r="C2703">
        <v>2015</v>
      </c>
      <c r="D2703">
        <v>2.653E-3</v>
      </c>
    </row>
    <row r="2704" spans="1:4" hidden="1">
      <c r="A2704" t="s">
        <v>22</v>
      </c>
      <c r="B2704" t="s">
        <v>105</v>
      </c>
      <c r="C2704">
        <v>2016</v>
      </c>
      <c r="D2704">
        <v>1.513E-3</v>
      </c>
    </row>
    <row r="2705" spans="1:4" hidden="1">
      <c r="A2705" t="s">
        <v>22</v>
      </c>
      <c r="B2705" t="s">
        <v>105</v>
      </c>
      <c r="C2705">
        <v>2017</v>
      </c>
      <c r="D2705">
        <v>4.1159999999999999E-3</v>
      </c>
    </row>
    <row r="2706" spans="1:4" hidden="1">
      <c r="A2706" t="s">
        <v>22</v>
      </c>
      <c r="B2706" t="s">
        <v>105</v>
      </c>
      <c r="C2706">
        <v>2020</v>
      </c>
      <c r="D2706">
        <v>1.1552E-2</v>
      </c>
    </row>
    <row r="2707" spans="1:4" hidden="1">
      <c r="A2707" t="s">
        <v>22</v>
      </c>
      <c r="B2707" t="s">
        <v>105</v>
      </c>
      <c r="C2707">
        <v>2021</v>
      </c>
      <c r="D2707">
        <v>7.5100000000000002E-3</v>
      </c>
    </row>
    <row r="2708" spans="1:4" hidden="1">
      <c r="A2708" t="s">
        <v>22</v>
      </c>
      <c r="B2708" t="s">
        <v>106</v>
      </c>
      <c r="C2708">
        <v>2007</v>
      </c>
      <c r="D2708">
        <v>1.1880539999999999</v>
      </c>
    </row>
    <row r="2709" spans="1:4" hidden="1">
      <c r="A2709" t="s">
        <v>26</v>
      </c>
      <c r="B2709" t="s">
        <v>106</v>
      </c>
      <c r="C2709">
        <v>2007</v>
      </c>
      <c r="D2709">
        <v>1.1880539999999999</v>
      </c>
    </row>
    <row r="2710" spans="1:4" hidden="1">
      <c r="A2710" t="s">
        <v>25</v>
      </c>
      <c r="B2710" t="s">
        <v>106</v>
      </c>
      <c r="C2710">
        <v>2007</v>
      </c>
      <c r="D2710">
        <v>0</v>
      </c>
    </row>
    <row r="2711" spans="1:4" hidden="1">
      <c r="A2711" t="s">
        <v>22</v>
      </c>
      <c r="B2711" t="s">
        <v>106</v>
      </c>
      <c r="C2711">
        <v>2008</v>
      </c>
      <c r="D2711">
        <v>0.77377700000000005</v>
      </c>
    </row>
    <row r="2712" spans="1:4" hidden="1">
      <c r="A2712" t="s">
        <v>26</v>
      </c>
      <c r="B2712" t="s">
        <v>106</v>
      </c>
      <c r="C2712">
        <v>2008</v>
      </c>
      <c r="D2712">
        <v>0.77377700000000005</v>
      </c>
    </row>
    <row r="2713" spans="1:4" hidden="1">
      <c r="A2713" t="s">
        <v>25</v>
      </c>
      <c r="B2713" t="s">
        <v>106</v>
      </c>
      <c r="C2713">
        <v>2008</v>
      </c>
      <c r="D2713">
        <v>0</v>
      </c>
    </row>
    <row r="2714" spans="1:4" hidden="1">
      <c r="A2714" t="s">
        <v>22</v>
      </c>
      <c r="B2714" t="s">
        <v>106</v>
      </c>
      <c r="C2714">
        <v>2009</v>
      </c>
      <c r="D2714">
        <v>0.65576199999999996</v>
      </c>
    </row>
    <row r="2715" spans="1:4" hidden="1">
      <c r="A2715" t="s">
        <v>26</v>
      </c>
      <c r="B2715" t="s">
        <v>106</v>
      </c>
      <c r="C2715">
        <v>2009</v>
      </c>
      <c r="D2715">
        <v>0.65576199999999996</v>
      </c>
    </row>
    <row r="2716" spans="1:4" hidden="1">
      <c r="A2716" t="s">
        <v>25</v>
      </c>
      <c r="B2716" t="s">
        <v>106</v>
      </c>
      <c r="C2716">
        <v>2009</v>
      </c>
      <c r="D2716">
        <v>0</v>
      </c>
    </row>
    <row r="2717" spans="1:4" hidden="1">
      <c r="A2717" t="s">
        <v>22</v>
      </c>
      <c r="B2717" t="s">
        <v>106</v>
      </c>
      <c r="C2717">
        <v>2010</v>
      </c>
      <c r="D2717">
        <v>0.88148300000000002</v>
      </c>
    </row>
    <row r="2718" spans="1:4" hidden="1">
      <c r="A2718" t="s">
        <v>26</v>
      </c>
      <c r="B2718" t="s">
        <v>106</v>
      </c>
      <c r="C2718">
        <v>2010</v>
      </c>
      <c r="D2718">
        <v>0.88148300000000002</v>
      </c>
    </row>
    <row r="2719" spans="1:4" hidden="1">
      <c r="A2719" t="s">
        <v>25</v>
      </c>
      <c r="B2719" t="s">
        <v>106</v>
      </c>
      <c r="C2719">
        <v>2010</v>
      </c>
      <c r="D2719">
        <v>0</v>
      </c>
    </row>
    <row r="2720" spans="1:4" hidden="1">
      <c r="A2720" t="s">
        <v>22</v>
      </c>
      <c r="B2720" t="s">
        <v>106</v>
      </c>
      <c r="C2720">
        <v>2011</v>
      </c>
      <c r="D2720">
        <v>1.039879</v>
      </c>
    </row>
    <row r="2721" spans="1:4" hidden="1">
      <c r="A2721" t="s">
        <v>26</v>
      </c>
      <c r="B2721" t="s">
        <v>106</v>
      </c>
      <c r="C2721">
        <v>2011</v>
      </c>
      <c r="D2721">
        <v>1.039879</v>
      </c>
    </row>
    <row r="2722" spans="1:4" hidden="1">
      <c r="A2722" t="s">
        <v>25</v>
      </c>
      <c r="B2722" t="s">
        <v>106</v>
      </c>
      <c r="C2722">
        <v>2011</v>
      </c>
      <c r="D2722">
        <v>0</v>
      </c>
    </row>
    <row r="2723" spans="1:4" hidden="1">
      <c r="A2723" t="s">
        <v>22</v>
      </c>
      <c r="B2723" t="s">
        <v>106</v>
      </c>
      <c r="C2723">
        <v>2012</v>
      </c>
      <c r="D2723">
        <v>1.1667110000000001</v>
      </c>
    </row>
    <row r="2724" spans="1:4" hidden="1">
      <c r="A2724" t="s">
        <v>26</v>
      </c>
      <c r="B2724" t="s">
        <v>106</v>
      </c>
      <c r="C2724">
        <v>2012</v>
      </c>
      <c r="D2724">
        <v>1.1472420000000001</v>
      </c>
    </row>
    <row r="2725" spans="1:4" hidden="1">
      <c r="A2725" t="s">
        <v>25</v>
      </c>
      <c r="B2725" t="s">
        <v>106</v>
      </c>
      <c r="C2725">
        <v>2012</v>
      </c>
      <c r="D2725">
        <v>1.9468999999999959E-2</v>
      </c>
    </row>
    <row r="2726" spans="1:4" hidden="1">
      <c r="A2726" t="s">
        <v>22</v>
      </c>
      <c r="B2726" t="s">
        <v>106</v>
      </c>
      <c r="C2726">
        <v>2013</v>
      </c>
      <c r="D2726">
        <v>0.59245099999999995</v>
      </c>
    </row>
    <row r="2727" spans="1:4" hidden="1">
      <c r="A2727" t="s">
        <v>26</v>
      </c>
      <c r="B2727" t="s">
        <v>106</v>
      </c>
      <c r="C2727">
        <v>2013</v>
      </c>
      <c r="D2727">
        <v>0.57302699999999995</v>
      </c>
    </row>
    <row r="2728" spans="1:4" hidden="1">
      <c r="A2728" t="s">
        <v>25</v>
      </c>
      <c r="B2728" t="s">
        <v>106</v>
      </c>
      <c r="C2728">
        <v>2013</v>
      </c>
      <c r="D2728">
        <v>1.9423999999999997E-2</v>
      </c>
    </row>
    <row r="2729" spans="1:4" hidden="1">
      <c r="A2729" t="s">
        <v>22</v>
      </c>
      <c r="B2729" t="s">
        <v>106</v>
      </c>
      <c r="C2729">
        <v>2014</v>
      </c>
      <c r="D2729">
        <v>1.9314000000000001E-2</v>
      </c>
    </row>
    <row r="2730" spans="1:4" hidden="1">
      <c r="A2730" t="s">
        <v>22</v>
      </c>
      <c r="B2730" t="s">
        <v>106</v>
      </c>
      <c r="C2730">
        <v>2017</v>
      </c>
      <c r="D2730">
        <v>2.3229E-2</v>
      </c>
    </row>
    <row r="2731" spans="1:4" hidden="1">
      <c r="A2731" t="s">
        <v>26</v>
      </c>
      <c r="B2731" t="s">
        <v>106</v>
      </c>
      <c r="C2731">
        <v>2017</v>
      </c>
      <c r="D2731">
        <v>9.214E-3</v>
      </c>
    </row>
    <row r="2732" spans="1:4" hidden="1">
      <c r="A2732" t="s">
        <v>25</v>
      </c>
      <c r="B2732" t="s">
        <v>106</v>
      </c>
      <c r="C2732">
        <v>2017</v>
      </c>
      <c r="D2732">
        <v>1.4015E-2</v>
      </c>
    </row>
    <row r="2733" spans="1:4" hidden="1">
      <c r="A2733" t="s">
        <v>22</v>
      </c>
      <c r="B2733" t="s">
        <v>106</v>
      </c>
      <c r="C2733">
        <v>2019</v>
      </c>
      <c r="D2733">
        <v>2.9759999999999999E-3</v>
      </c>
    </row>
    <row r="2734" spans="1:4" hidden="1">
      <c r="A2734" t="s">
        <v>26</v>
      </c>
      <c r="B2734" t="s">
        <v>106</v>
      </c>
      <c r="C2734">
        <v>2019</v>
      </c>
      <c r="D2734">
        <v>2.2889999999999998E-3</v>
      </c>
    </row>
    <row r="2735" spans="1:4" hidden="1">
      <c r="A2735" t="s">
        <v>25</v>
      </c>
      <c r="B2735" t="s">
        <v>106</v>
      </c>
      <c r="C2735">
        <v>2019</v>
      </c>
      <c r="D2735">
        <v>6.8700000000000011E-4</v>
      </c>
    </row>
    <row r="2736" spans="1:4" hidden="1">
      <c r="A2736" t="s">
        <v>22</v>
      </c>
      <c r="B2736" t="s">
        <v>106</v>
      </c>
      <c r="C2736">
        <v>2020</v>
      </c>
      <c r="D2736">
        <v>6.4948000000000006E-2</v>
      </c>
    </row>
    <row r="2737" spans="1:4" hidden="1">
      <c r="A2737" t="s">
        <v>22</v>
      </c>
      <c r="B2737" t="s">
        <v>106</v>
      </c>
      <c r="C2737">
        <v>2021</v>
      </c>
      <c r="D2737">
        <v>4.5975000000000002E-2</v>
      </c>
    </row>
    <row r="2738" spans="1:4" hidden="1">
      <c r="A2738" t="s">
        <v>22</v>
      </c>
      <c r="B2738" t="s">
        <v>107</v>
      </c>
      <c r="C2738">
        <v>2014</v>
      </c>
      <c r="D2738">
        <v>2.1912999999999998E-2</v>
      </c>
    </row>
    <row r="2739" spans="1:4" hidden="1">
      <c r="A2739" t="s">
        <v>22</v>
      </c>
      <c r="B2739" t="s">
        <v>107</v>
      </c>
      <c r="C2739">
        <v>2015</v>
      </c>
      <c r="D2739">
        <v>1.5809999999999999E-3</v>
      </c>
    </row>
    <row r="2740" spans="1:4" hidden="1">
      <c r="A2740" t="s">
        <v>22</v>
      </c>
      <c r="B2740" t="s">
        <v>107</v>
      </c>
      <c r="C2740">
        <v>2019</v>
      </c>
      <c r="D2740">
        <v>4.7760999999999998E-2</v>
      </c>
    </row>
    <row r="2741" spans="1:4" hidden="1">
      <c r="A2741" t="s">
        <v>22</v>
      </c>
      <c r="B2741" t="s">
        <v>107</v>
      </c>
      <c r="C2741">
        <v>2020</v>
      </c>
      <c r="D2741">
        <v>6.4475000000000005E-2</v>
      </c>
    </row>
    <row r="2742" spans="1:4" hidden="1">
      <c r="A2742" t="s">
        <v>22</v>
      </c>
      <c r="B2742" t="s">
        <v>107</v>
      </c>
      <c r="C2742">
        <v>2021</v>
      </c>
      <c r="D2742">
        <v>1.7425E-2</v>
      </c>
    </row>
    <row r="2743" spans="1:4" hidden="1">
      <c r="A2743" t="s">
        <v>22</v>
      </c>
      <c r="B2743" t="s">
        <v>108</v>
      </c>
      <c r="C2743">
        <v>2007</v>
      </c>
      <c r="D2743">
        <v>3.0417209999999999</v>
      </c>
    </row>
    <row r="2744" spans="1:4" hidden="1">
      <c r="A2744" t="s">
        <v>26</v>
      </c>
      <c r="B2744" t="s">
        <v>108</v>
      </c>
      <c r="C2744">
        <v>2007</v>
      </c>
      <c r="D2744">
        <v>8.4942000000000004E-2</v>
      </c>
    </row>
    <row r="2745" spans="1:4" hidden="1">
      <c r="A2745" t="s">
        <v>24</v>
      </c>
      <c r="B2745" t="s">
        <v>108</v>
      </c>
      <c r="C2745">
        <v>2007</v>
      </c>
      <c r="D2745">
        <v>2.9671150000000002</v>
      </c>
    </row>
    <row r="2746" spans="1:4" hidden="1">
      <c r="A2746" t="s">
        <v>25</v>
      </c>
      <c r="B2746" t="s">
        <v>108</v>
      </c>
      <c r="C2746">
        <v>2007</v>
      </c>
      <c r="D2746">
        <v>-1.0336000000000123E-2</v>
      </c>
    </row>
    <row r="2747" spans="1:4" hidden="1">
      <c r="A2747" t="s">
        <v>22</v>
      </c>
      <c r="B2747" t="s">
        <v>108</v>
      </c>
      <c r="C2747">
        <v>2008</v>
      </c>
      <c r="D2747">
        <v>3.0626440000000001</v>
      </c>
    </row>
    <row r="2748" spans="1:4" hidden="1">
      <c r="A2748" t="s">
        <v>26</v>
      </c>
      <c r="B2748" t="s">
        <v>108</v>
      </c>
      <c r="C2748">
        <v>2008</v>
      </c>
      <c r="D2748">
        <v>8.2484000000000002E-2</v>
      </c>
    </row>
    <row r="2749" spans="1:4" hidden="1">
      <c r="A2749" t="s">
        <v>24</v>
      </c>
      <c r="B2749" t="s">
        <v>108</v>
      </c>
      <c r="C2749">
        <v>2008</v>
      </c>
      <c r="D2749">
        <v>2.8889130000000001</v>
      </c>
    </row>
    <row r="2750" spans="1:4" hidden="1">
      <c r="A2750" t="s">
        <v>25</v>
      </c>
      <c r="B2750" t="s">
        <v>108</v>
      </c>
      <c r="C2750">
        <v>2008</v>
      </c>
      <c r="D2750">
        <v>9.1247000000000078E-2</v>
      </c>
    </row>
    <row r="2751" spans="1:4" hidden="1">
      <c r="A2751" t="s">
        <v>22</v>
      </c>
      <c r="B2751" t="s">
        <v>108</v>
      </c>
      <c r="C2751">
        <v>2009</v>
      </c>
      <c r="D2751">
        <v>5.1781410000000001</v>
      </c>
    </row>
    <row r="2752" spans="1:4" hidden="1">
      <c r="A2752" t="s">
        <v>26</v>
      </c>
      <c r="B2752" t="s">
        <v>108</v>
      </c>
      <c r="C2752">
        <v>2009</v>
      </c>
      <c r="D2752">
        <v>3.9269999999999999E-3</v>
      </c>
    </row>
    <row r="2753" spans="1:4" hidden="1">
      <c r="A2753" t="s">
        <v>24</v>
      </c>
      <c r="B2753" t="s">
        <v>108</v>
      </c>
      <c r="C2753">
        <v>2009</v>
      </c>
      <c r="D2753">
        <v>5.002669</v>
      </c>
    </row>
    <row r="2754" spans="1:4" hidden="1">
      <c r="A2754" t="s">
        <v>25</v>
      </c>
      <c r="B2754" t="s">
        <v>108</v>
      </c>
      <c r="C2754">
        <v>2009</v>
      </c>
      <c r="D2754">
        <v>0.17154500000000006</v>
      </c>
    </row>
    <row r="2755" spans="1:4" hidden="1">
      <c r="A2755" t="s">
        <v>22</v>
      </c>
      <c r="B2755" t="s">
        <v>108</v>
      </c>
      <c r="C2755">
        <v>2010</v>
      </c>
      <c r="D2755">
        <v>9.1649919999999998</v>
      </c>
    </row>
    <row r="2756" spans="1:4" hidden="1">
      <c r="A2756" t="s">
        <v>26</v>
      </c>
      <c r="B2756" t="s">
        <v>108</v>
      </c>
      <c r="C2756">
        <v>2010</v>
      </c>
      <c r="D2756">
        <v>1.4923000000000001E-2</v>
      </c>
    </row>
    <row r="2757" spans="1:4" hidden="1">
      <c r="A2757" t="s">
        <v>24</v>
      </c>
      <c r="B2757" t="s">
        <v>108</v>
      </c>
      <c r="C2757">
        <v>2010</v>
      </c>
      <c r="D2757">
        <v>9.0091110000000008</v>
      </c>
    </row>
    <row r="2758" spans="1:4" hidden="1">
      <c r="A2758" t="s">
        <v>25</v>
      </c>
      <c r="B2758" t="s">
        <v>108</v>
      </c>
      <c r="C2758">
        <v>2010</v>
      </c>
      <c r="D2758">
        <v>0.14095799999999947</v>
      </c>
    </row>
    <row r="2759" spans="1:4" hidden="1">
      <c r="A2759" t="s">
        <v>22</v>
      </c>
      <c r="B2759" t="s">
        <v>108</v>
      </c>
      <c r="C2759">
        <v>2011</v>
      </c>
      <c r="D2759">
        <v>1.9621249999999999</v>
      </c>
    </row>
    <row r="2760" spans="1:4" hidden="1">
      <c r="A2760" t="s">
        <v>24</v>
      </c>
      <c r="B2760" t="s">
        <v>108</v>
      </c>
      <c r="C2760">
        <v>2011</v>
      </c>
      <c r="D2760">
        <v>1.8142229999999999</v>
      </c>
    </row>
    <row r="2761" spans="1:4" hidden="1">
      <c r="A2761" t="s">
        <v>25</v>
      </c>
      <c r="B2761" t="s">
        <v>108</v>
      </c>
      <c r="C2761">
        <v>2011</v>
      </c>
      <c r="D2761">
        <v>0.14790199999999998</v>
      </c>
    </row>
    <row r="2762" spans="1:4" hidden="1">
      <c r="A2762" t="s">
        <v>22</v>
      </c>
      <c r="B2762" t="s">
        <v>108</v>
      </c>
      <c r="C2762">
        <v>2012</v>
      </c>
      <c r="D2762">
        <v>5.7756499999999997</v>
      </c>
    </row>
    <row r="2763" spans="1:4" hidden="1">
      <c r="A2763" t="s">
        <v>24</v>
      </c>
      <c r="B2763" t="s">
        <v>108</v>
      </c>
      <c r="C2763">
        <v>2012</v>
      </c>
      <c r="D2763">
        <v>5.7756499999999997</v>
      </c>
    </row>
    <row r="2764" spans="1:4" hidden="1">
      <c r="A2764" t="s">
        <v>25</v>
      </c>
      <c r="B2764" t="s">
        <v>108</v>
      </c>
      <c r="C2764">
        <v>2012</v>
      </c>
      <c r="D2764">
        <v>0</v>
      </c>
    </row>
    <row r="2765" spans="1:4" hidden="1">
      <c r="A2765" t="s">
        <v>22</v>
      </c>
      <c r="B2765" t="s">
        <v>108</v>
      </c>
      <c r="C2765">
        <v>2013</v>
      </c>
      <c r="D2765">
        <v>11.307524000000001</v>
      </c>
    </row>
    <row r="2766" spans="1:4" hidden="1">
      <c r="A2766" t="s">
        <v>24</v>
      </c>
      <c r="B2766" t="s">
        <v>108</v>
      </c>
      <c r="C2766">
        <v>2013</v>
      </c>
      <c r="D2766">
        <v>11.307524000000001</v>
      </c>
    </row>
    <row r="2767" spans="1:4" hidden="1">
      <c r="A2767" t="s">
        <v>25</v>
      </c>
      <c r="B2767" t="s">
        <v>108</v>
      </c>
      <c r="C2767">
        <v>2013</v>
      </c>
      <c r="D2767">
        <v>0</v>
      </c>
    </row>
    <row r="2768" spans="1:4" hidden="1">
      <c r="A2768" t="s">
        <v>22</v>
      </c>
      <c r="B2768" t="s">
        <v>108</v>
      </c>
      <c r="C2768">
        <v>2014</v>
      </c>
      <c r="D2768">
        <v>3.9490000000000003E-3</v>
      </c>
    </row>
    <row r="2769" spans="1:4" hidden="1">
      <c r="A2769" t="s">
        <v>22</v>
      </c>
      <c r="B2769" t="s">
        <v>108</v>
      </c>
      <c r="C2769">
        <v>2015</v>
      </c>
      <c r="D2769">
        <v>6.0154889999999996</v>
      </c>
    </row>
    <row r="2770" spans="1:4" hidden="1">
      <c r="A2770" t="s">
        <v>24</v>
      </c>
      <c r="B2770" t="s">
        <v>108</v>
      </c>
      <c r="C2770">
        <v>2015</v>
      </c>
      <c r="D2770">
        <v>5.998602</v>
      </c>
    </row>
    <row r="2771" spans="1:4" hidden="1">
      <c r="A2771" t="s">
        <v>25</v>
      </c>
      <c r="B2771" t="s">
        <v>108</v>
      </c>
      <c r="C2771">
        <v>2015</v>
      </c>
      <c r="D2771">
        <v>1.6886999999999652E-2</v>
      </c>
    </row>
    <row r="2772" spans="1:4" hidden="1">
      <c r="A2772" t="s">
        <v>22</v>
      </c>
      <c r="B2772" t="s">
        <v>108</v>
      </c>
      <c r="C2772">
        <v>2016</v>
      </c>
      <c r="D2772">
        <v>4.2346769999999996</v>
      </c>
    </row>
    <row r="2773" spans="1:4" hidden="1">
      <c r="A2773" t="s">
        <v>24</v>
      </c>
      <c r="B2773" t="s">
        <v>108</v>
      </c>
      <c r="C2773">
        <v>2016</v>
      </c>
      <c r="D2773">
        <v>4.21197</v>
      </c>
    </row>
    <row r="2774" spans="1:4" hidden="1">
      <c r="A2774" t="s">
        <v>25</v>
      </c>
      <c r="B2774" t="s">
        <v>108</v>
      </c>
      <c r="C2774">
        <v>2016</v>
      </c>
      <c r="D2774">
        <v>2.2706999999999589E-2</v>
      </c>
    </row>
    <row r="2775" spans="1:4" hidden="1">
      <c r="A2775" t="s">
        <v>22</v>
      </c>
      <c r="B2775" t="s">
        <v>108</v>
      </c>
      <c r="C2775">
        <v>2017</v>
      </c>
      <c r="D2775">
        <v>7.8333870000000001</v>
      </c>
    </row>
    <row r="2776" spans="1:4" hidden="1">
      <c r="A2776" t="s">
        <v>24</v>
      </c>
      <c r="B2776" t="s">
        <v>108</v>
      </c>
      <c r="C2776">
        <v>2017</v>
      </c>
      <c r="D2776">
        <v>7.8333870000000001</v>
      </c>
    </row>
    <row r="2777" spans="1:4" hidden="1">
      <c r="A2777" t="s">
        <v>25</v>
      </c>
      <c r="B2777" t="s">
        <v>108</v>
      </c>
      <c r="C2777">
        <v>2017</v>
      </c>
      <c r="D2777">
        <v>0</v>
      </c>
    </row>
    <row r="2778" spans="1:4" hidden="1">
      <c r="A2778" t="s">
        <v>22</v>
      </c>
      <c r="B2778" t="s">
        <v>108</v>
      </c>
      <c r="C2778">
        <v>2018</v>
      </c>
      <c r="D2778">
        <v>2.0823800000000001</v>
      </c>
    </row>
    <row r="2779" spans="1:4" hidden="1">
      <c r="A2779" t="s">
        <v>26</v>
      </c>
      <c r="B2779" t="s">
        <v>108</v>
      </c>
      <c r="C2779">
        <v>2018</v>
      </c>
      <c r="D2779">
        <v>9.0189999999999992E-3</v>
      </c>
    </row>
    <row r="2780" spans="1:4" hidden="1">
      <c r="A2780" t="s">
        <v>24</v>
      </c>
      <c r="B2780" t="s">
        <v>108</v>
      </c>
      <c r="C2780">
        <v>2018</v>
      </c>
      <c r="D2780">
        <v>2.0733220000000001</v>
      </c>
    </row>
    <row r="2781" spans="1:4" hidden="1">
      <c r="A2781" t="s">
        <v>25</v>
      </c>
      <c r="B2781" t="s">
        <v>108</v>
      </c>
      <c r="C2781">
        <v>2018</v>
      </c>
      <c r="D2781">
        <v>3.900000000012227E-5</v>
      </c>
    </row>
    <row r="2782" spans="1:4" hidden="1">
      <c r="A2782" t="s">
        <v>22</v>
      </c>
      <c r="B2782" t="s">
        <v>108</v>
      </c>
      <c r="C2782">
        <v>2019</v>
      </c>
      <c r="D2782">
        <v>2.2487759999999999</v>
      </c>
    </row>
    <row r="2783" spans="1:4" hidden="1">
      <c r="A2783" t="s">
        <v>24</v>
      </c>
      <c r="B2783" t="s">
        <v>108</v>
      </c>
      <c r="C2783">
        <v>2019</v>
      </c>
      <c r="D2783">
        <v>2.2009029999999998</v>
      </c>
    </row>
    <row r="2784" spans="1:4" hidden="1">
      <c r="A2784" t="s">
        <v>25</v>
      </c>
      <c r="B2784" t="s">
        <v>108</v>
      </c>
      <c r="C2784">
        <v>2019</v>
      </c>
      <c r="D2784">
        <v>4.7873000000000054E-2</v>
      </c>
    </row>
    <row r="2785" spans="1:4" hidden="1">
      <c r="A2785" t="s">
        <v>22</v>
      </c>
      <c r="B2785" t="s">
        <v>108</v>
      </c>
      <c r="C2785">
        <v>2020</v>
      </c>
      <c r="D2785">
        <v>0.68303899999999995</v>
      </c>
    </row>
    <row r="2786" spans="1:4" hidden="1">
      <c r="A2786" t="s">
        <v>24</v>
      </c>
      <c r="B2786" t="s">
        <v>108</v>
      </c>
      <c r="C2786">
        <v>2020</v>
      </c>
      <c r="D2786">
        <v>0.65219899999999997</v>
      </c>
    </row>
    <row r="2787" spans="1:4" hidden="1">
      <c r="A2787" t="s">
        <v>25</v>
      </c>
      <c r="B2787" t="s">
        <v>108</v>
      </c>
      <c r="C2787">
        <v>2020</v>
      </c>
      <c r="D2787">
        <v>3.0839999999999979E-2</v>
      </c>
    </row>
    <row r="2788" spans="1:4" hidden="1">
      <c r="A2788" t="s">
        <v>22</v>
      </c>
      <c r="B2788" t="s">
        <v>108</v>
      </c>
      <c r="C2788">
        <v>2021</v>
      </c>
      <c r="D2788">
        <v>6.4994999999999997E-2</v>
      </c>
    </row>
    <row r="2789" spans="1:4" hidden="1">
      <c r="A2789" t="s">
        <v>22</v>
      </c>
      <c r="B2789" t="s">
        <v>109</v>
      </c>
      <c r="C2789">
        <v>2007</v>
      </c>
      <c r="D2789">
        <v>1.547779</v>
      </c>
    </row>
    <row r="2790" spans="1:4" hidden="1">
      <c r="A2790" t="s">
        <v>24</v>
      </c>
      <c r="B2790" t="s">
        <v>109</v>
      </c>
      <c r="C2790">
        <v>2007</v>
      </c>
      <c r="D2790">
        <v>1.547779</v>
      </c>
    </row>
    <row r="2791" spans="1:4" hidden="1">
      <c r="A2791" t="s">
        <v>25</v>
      </c>
      <c r="B2791" t="s">
        <v>109</v>
      </c>
      <c r="C2791">
        <v>2007</v>
      </c>
      <c r="D2791">
        <v>0</v>
      </c>
    </row>
    <row r="2792" spans="1:4" hidden="1">
      <c r="A2792" t="s">
        <v>22</v>
      </c>
      <c r="B2792" t="s">
        <v>109</v>
      </c>
      <c r="C2792">
        <v>2008</v>
      </c>
      <c r="D2792">
        <v>1.914925</v>
      </c>
    </row>
    <row r="2793" spans="1:4" hidden="1">
      <c r="A2793" t="s">
        <v>24</v>
      </c>
      <c r="B2793" t="s">
        <v>109</v>
      </c>
      <c r="C2793">
        <v>2008</v>
      </c>
      <c r="D2793">
        <v>1.914925</v>
      </c>
    </row>
    <row r="2794" spans="1:4" hidden="1">
      <c r="A2794" t="s">
        <v>25</v>
      </c>
      <c r="B2794" t="s">
        <v>109</v>
      </c>
      <c r="C2794">
        <v>2008</v>
      </c>
      <c r="D2794">
        <v>0</v>
      </c>
    </row>
    <row r="2795" spans="1:4" hidden="1">
      <c r="A2795" t="s">
        <v>22</v>
      </c>
      <c r="B2795" t="s">
        <v>109</v>
      </c>
      <c r="C2795">
        <v>2009</v>
      </c>
      <c r="D2795">
        <v>2.767509</v>
      </c>
    </row>
    <row r="2796" spans="1:4" hidden="1">
      <c r="A2796" t="s">
        <v>24</v>
      </c>
      <c r="B2796" t="s">
        <v>109</v>
      </c>
      <c r="C2796">
        <v>2009</v>
      </c>
      <c r="D2796">
        <v>2.7560609999999999</v>
      </c>
    </row>
    <row r="2797" spans="1:4" hidden="1">
      <c r="A2797" t="s">
        <v>25</v>
      </c>
      <c r="B2797" t="s">
        <v>109</v>
      </c>
      <c r="C2797">
        <v>2009</v>
      </c>
      <c r="D2797">
        <v>1.1448000000000125E-2</v>
      </c>
    </row>
    <row r="2798" spans="1:4" hidden="1">
      <c r="A2798" t="s">
        <v>22</v>
      </c>
      <c r="B2798" t="s">
        <v>109</v>
      </c>
      <c r="C2798">
        <v>2010</v>
      </c>
      <c r="D2798">
        <v>2.3289800000000001</v>
      </c>
    </row>
    <row r="2799" spans="1:4" hidden="1">
      <c r="A2799" t="s">
        <v>24</v>
      </c>
      <c r="B2799" t="s">
        <v>109</v>
      </c>
      <c r="C2799">
        <v>2010</v>
      </c>
      <c r="D2799">
        <v>2.3289800000000001</v>
      </c>
    </row>
    <row r="2800" spans="1:4" hidden="1">
      <c r="A2800" t="s">
        <v>25</v>
      </c>
      <c r="B2800" t="s">
        <v>109</v>
      </c>
      <c r="C2800">
        <v>2010</v>
      </c>
      <c r="D2800">
        <v>0</v>
      </c>
    </row>
    <row r="2801" spans="1:4" hidden="1">
      <c r="A2801" t="s">
        <v>22</v>
      </c>
      <c r="B2801" t="s">
        <v>109</v>
      </c>
      <c r="C2801">
        <v>2011</v>
      </c>
      <c r="D2801">
        <v>2.702461</v>
      </c>
    </row>
    <row r="2802" spans="1:4" hidden="1">
      <c r="A2802" t="s">
        <v>24</v>
      </c>
      <c r="B2802" t="s">
        <v>109</v>
      </c>
      <c r="C2802">
        <v>2011</v>
      </c>
      <c r="D2802">
        <v>2.702461</v>
      </c>
    </row>
    <row r="2803" spans="1:4" hidden="1">
      <c r="A2803" t="s">
        <v>25</v>
      </c>
      <c r="B2803" t="s">
        <v>109</v>
      </c>
      <c r="C2803">
        <v>2011</v>
      </c>
      <c r="D2803">
        <v>0</v>
      </c>
    </row>
    <row r="2804" spans="1:4" hidden="1">
      <c r="A2804" t="s">
        <v>22</v>
      </c>
      <c r="B2804" t="s">
        <v>109</v>
      </c>
      <c r="C2804">
        <v>2012</v>
      </c>
      <c r="D2804">
        <v>3.2813379999999999</v>
      </c>
    </row>
    <row r="2805" spans="1:4" hidden="1">
      <c r="A2805" t="s">
        <v>24</v>
      </c>
      <c r="B2805" t="s">
        <v>109</v>
      </c>
      <c r="C2805">
        <v>2012</v>
      </c>
      <c r="D2805">
        <v>3.2813379999999999</v>
      </c>
    </row>
    <row r="2806" spans="1:4" hidden="1">
      <c r="A2806" t="s">
        <v>25</v>
      </c>
      <c r="B2806" t="s">
        <v>109</v>
      </c>
      <c r="C2806">
        <v>2012</v>
      </c>
      <c r="D2806">
        <v>0</v>
      </c>
    </row>
    <row r="2807" spans="1:4" hidden="1">
      <c r="A2807" t="s">
        <v>22</v>
      </c>
      <c r="B2807" t="s">
        <v>109</v>
      </c>
      <c r="C2807">
        <v>2013</v>
      </c>
      <c r="D2807">
        <v>0.57255999999999996</v>
      </c>
    </row>
    <row r="2808" spans="1:4" hidden="1">
      <c r="A2808" t="s">
        <v>26</v>
      </c>
      <c r="B2808" t="s">
        <v>109</v>
      </c>
      <c r="C2808">
        <v>2013</v>
      </c>
      <c r="D2808">
        <v>0.57255999999999996</v>
      </c>
    </row>
    <row r="2809" spans="1:4" hidden="1">
      <c r="A2809" t="s">
        <v>25</v>
      </c>
      <c r="B2809" t="s">
        <v>109</v>
      </c>
      <c r="C2809">
        <v>2013</v>
      </c>
      <c r="D2809">
        <v>0</v>
      </c>
    </row>
    <row r="2810" spans="1:4" hidden="1">
      <c r="A2810" t="s">
        <v>22</v>
      </c>
      <c r="B2810" t="s">
        <v>109</v>
      </c>
      <c r="C2810">
        <v>2014</v>
      </c>
      <c r="D2810">
        <v>3.3566009999999999</v>
      </c>
    </row>
    <row r="2811" spans="1:4" hidden="1">
      <c r="A2811" t="s">
        <v>24</v>
      </c>
      <c r="B2811" t="s">
        <v>109</v>
      </c>
      <c r="C2811">
        <v>2014</v>
      </c>
      <c r="D2811">
        <v>3.321234</v>
      </c>
    </row>
    <row r="2812" spans="1:4" hidden="1">
      <c r="A2812" t="s">
        <v>25</v>
      </c>
      <c r="B2812" t="s">
        <v>109</v>
      </c>
      <c r="C2812">
        <v>2014</v>
      </c>
      <c r="D2812">
        <v>3.5366999999999926E-2</v>
      </c>
    </row>
    <row r="2813" spans="1:4" hidden="1">
      <c r="A2813" t="s">
        <v>22</v>
      </c>
      <c r="B2813" t="s">
        <v>109</v>
      </c>
      <c r="C2813">
        <v>2015</v>
      </c>
      <c r="D2813">
        <v>1.967876</v>
      </c>
    </row>
    <row r="2814" spans="1:4" hidden="1">
      <c r="A2814" t="s">
        <v>24</v>
      </c>
      <c r="B2814" t="s">
        <v>109</v>
      </c>
      <c r="C2814">
        <v>2015</v>
      </c>
      <c r="D2814">
        <v>1.9199280000000001</v>
      </c>
    </row>
    <row r="2815" spans="1:4" hidden="1">
      <c r="A2815" t="s">
        <v>25</v>
      </c>
      <c r="B2815" t="s">
        <v>109</v>
      </c>
      <c r="C2815">
        <v>2015</v>
      </c>
      <c r="D2815">
        <v>4.794799999999988E-2</v>
      </c>
    </row>
    <row r="2816" spans="1:4" hidden="1">
      <c r="A2816" t="s">
        <v>22</v>
      </c>
      <c r="B2816" t="s">
        <v>109</v>
      </c>
      <c r="C2816">
        <v>2016</v>
      </c>
      <c r="D2816">
        <v>1.303855</v>
      </c>
    </row>
    <row r="2817" spans="1:4" hidden="1">
      <c r="A2817" t="s">
        <v>24</v>
      </c>
      <c r="B2817" t="s">
        <v>109</v>
      </c>
      <c r="C2817">
        <v>2016</v>
      </c>
      <c r="D2817">
        <v>1.2711859999999999</v>
      </c>
    </row>
    <row r="2818" spans="1:4" hidden="1">
      <c r="A2818" t="s">
        <v>25</v>
      </c>
      <c r="B2818" t="s">
        <v>109</v>
      </c>
      <c r="C2818">
        <v>2016</v>
      </c>
      <c r="D2818">
        <v>3.2669000000000059E-2</v>
      </c>
    </row>
    <row r="2819" spans="1:4" hidden="1">
      <c r="A2819" t="s">
        <v>22</v>
      </c>
      <c r="B2819" t="s">
        <v>109</v>
      </c>
      <c r="C2819">
        <v>2017</v>
      </c>
      <c r="D2819">
        <v>3.568184</v>
      </c>
    </row>
    <row r="2820" spans="1:4" hidden="1">
      <c r="A2820" t="s">
        <v>24</v>
      </c>
      <c r="B2820" t="s">
        <v>109</v>
      </c>
      <c r="C2820">
        <v>2017</v>
      </c>
      <c r="D2820">
        <v>3.417484</v>
      </c>
    </row>
    <row r="2821" spans="1:4" hidden="1">
      <c r="A2821" t="s">
        <v>25</v>
      </c>
      <c r="B2821" t="s">
        <v>109</v>
      </c>
      <c r="C2821">
        <v>2017</v>
      </c>
      <c r="D2821">
        <v>0.15070000000000006</v>
      </c>
    </row>
    <row r="2822" spans="1:4" hidden="1">
      <c r="A2822" t="s">
        <v>22</v>
      </c>
      <c r="B2822" t="s">
        <v>109</v>
      </c>
      <c r="C2822">
        <v>2018</v>
      </c>
      <c r="D2822">
        <v>3.3847040000000002</v>
      </c>
    </row>
    <row r="2823" spans="1:4" hidden="1">
      <c r="A2823" t="s">
        <v>24</v>
      </c>
      <c r="B2823" t="s">
        <v>109</v>
      </c>
      <c r="C2823">
        <v>2018</v>
      </c>
      <c r="D2823">
        <v>3.3359380000000001</v>
      </c>
    </row>
    <row r="2824" spans="1:4" hidden="1">
      <c r="A2824" t="s">
        <v>25</v>
      </c>
      <c r="B2824" t="s">
        <v>109</v>
      </c>
      <c r="C2824">
        <v>2018</v>
      </c>
      <c r="D2824">
        <v>4.8766000000000087E-2</v>
      </c>
    </row>
    <row r="2825" spans="1:4" hidden="1">
      <c r="A2825" t="s">
        <v>22</v>
      </c>
      <c r="B2825" t="s">
        <v>109</v>
      </c>
      <c r="C2825">
        <v>2019</v>
      </c>
      <c r="D2825">
        <v>2.4985309999999998</v>
      </c>
    </row>
    <row r="2826" spans="1:4" hidden="1">
      <c r="A2826" t="s">
        <v>24</v>
      </c>
      <c r="B2826" t="s">
        <v>109</v>
      </c>
      <c r="C2826">
        <v>2019</v>
      </c>
      <c r="D2826">
        <v>2.4020820000000001</v>
      </c>
    </row>
    <row r="2827" spans="1:4" hidden="1">
      <c r="A2827" t="s">
        <v>25</v>
      </c>
      <c r="B2827" t="s">
        <v>109</v>
      </c>
      <c r="C2827">
        <v>2019</v>
      </c>
      <c r="D2827">
        <v>9.6448999999999785E-2</v>
      </c>
    </row>
    <row r="2828" spans="1:4" hidden="1">
      <c r="A2828" t="s">
        <v>22</v>
      </c>
      <c r="B2828" t="s">
        <v>109</v>
      </c>
      <c r="C2828">
        <v>2020</v>
      </c>
      <c r="D2828">
        <v>3.6190630000000001</v>
      </c>
    </row>
    <row r="2829" spans="1:4" hidden="1">
      <c r="A2829" t="s">
        <v>24</v>
      </c>
      <c r="B2829" t="s">
        <v>109</v>
      </c>
      <c r="C2829">
        <v>2020</v>
      </c>
      <c r="D2829">
        <v>3.4538959999999999</v>
      </c>
    </row>
    <row r="2830" spans="1:4" hidden="1">
      <c r="A2830" t="s">
        <v>25</v>
      </c>
      <c r="B2830" t="s">
        <v>109</v>
      </c>
      <c r="C2830">
        <v>2020</v>
      </c>
      <c r="D2830">
        <v>0.16516700000000029</v>
      </c>
    </row>
    <row r="2831" spans="1:4" hidden="1">
      <c r="A2831" t="s">
        <v>22</v>
      </c>
      <c r="B2831" t="s">
        <v>109</v>
      </c>
      <c r="C2831">
        <v>2021</v>
      </c>
      <c r="D2831">
        <v>1.508928</v>
      </c>
    </row>
    <row r="2832" spans="1:4" hidden="1">
      <c r="A2832" t="s">
        <v>24</v>
      </c>
      <c r="B2832" t="s">
        <v>109</v>
      </c>
      <c r="C2832">
        <v>2021</v>
      </c>
      <c r="D2832">
        <v>1.354225</v>
      </c>
    </row>
    <row r="2833" spans="1:4" hidden="1">
      <c r="A2833" t="s">
        <v>25</v>
      </c>
      <c r="B2833" t="s">
        <v>109</v>
      </c>
      <c r="C2833">
        <v>2021</v>
      </c>
      <c r="D2833">
        <v>0.15470300000000003</v>
      </c>
    </row>
    <row r="2834" spans="1:4" hidden="1">
      <c r="A2834" t="s">
        <v>22</v>
      </c>
      <c r="B2834" t="s">
        <v>110</v>
      </c>
      <c r="C2834">
        <v>2007</v>
      </c>
      <c r="D2834">
        <v>0.72068399999999999</v>
      </c>
    </row>
    <row r="2835" spans="1:4" hidden="1">
      <c r="A2835" t="s">
        <v>24</v>
      </c>
      <c r="B2835" t="s">
        <v>110</v>
      </c>
      <c r="C2835">
        <v>2007</v>
      </c>
      <c r="D2835">
        <v>0.72068399999999999</v>
      </c>
    </row>
    <row r="2836" spans="1:4" hidden="1">
      <c r="A2836" t="s">
        <v>25</v>
      </c>
      <c r="B2836" t="s">
        <v>110</v>
      </c>
      <c r="C2836">
        <v>2007</v>
      </c>
      <c r="D2836">
        <v>0</v>
      </c>
    </row>
    <row r="2837" spans="1:4" hidden="1">
      <c r="A2837" t="s">
        <v>22</v>
      </c>
      <c r="B2837" t="s">
        <v>110</v>
      </c>
      <c r="C2837">
        <v>2008</v>
      </c>
      <c r="D2837">
        <v>0.54312300000000002</v>
      </c>
    </row>
    <row r="2838" spans="1:4" hidden="1">
      <c r="A2838" t="s">
        <v>24</v>
      </c>
      <c r="B2838" t="s">
        <v>110</v>
      </c>
      <c r="C2838">
        <v>2008</v>
      </c>
      <c r="D2838">
        <v>0.54312300000000002</v>
      </c>
    </row>
    <row r="2839" spans="1:4" hidden="1">
      <c r="A2839" t="s">
        <v>25</v>
      </c>
      <c r="B2839" t="s">
        <v>110</v>
      </c>
      <c r="C2839">
        <v>2008</v>
      </c>
      <c r="D2839">
        <v>0</v>
      </c>
    </row>
    <row r="2840" spans="1:4" hidden="1">
      <c r="A2840" t="s">
        <v>22</v>
      </c>
      <c r="B2840" t="s">
        <v>110</v>
      </c>
      <c r="C2840">
        <v>2010</v>
      </c>
      <c r="D2840">
        <v>0.36684299999999997</v>
      </c>
    </row>
    <row r="2841" spans="1:4" hidden="1">
      <c r="A2841" t="s">
        <v>24</v>
      </c>
      <c r="B2841" t="s">
        <v>110</v>
      </c>
      <c r="C2841">
        <v>2010</v>
      </c>
      <c r="D2841">
        <v>0.224466</v>
      </c>
    </row>
    <row r="2842" spans="1:4" hidden="1">
      <c r="A2842" t="s">
        <v>25</v>
      </c>
      <c r="B2842" t="s">
        <v>110</v>
      </c>
      <c r="C2842">
        <v>2010</v>
      </c>
      <c r="D2842">
        <v>0.14237699999999998</v>
      </c>
    </row>
    <row r="2843" spans="1:4" hidden="1">
      <c r="A2843" t="s">
        <v>22</v>
      </c>
      <c r="B2843" t="s">
        <v>110</v>
      </c>
      <c r="C2843">
        <v>2011</v>
      </c>
      <c r="D2843">
        <v>0.14308599999999999</v>
      </c>
    </row>
    <row r="2844" spans="1:4" hidden="1">
      <c r="A2844" t="s">
        <v>24</v>
      </c>
      <c r="B2844" t="s">
        <v>110</v>
      </c>
      <c r="C2844">
        <v>2011</v>
      </c>
      <c r="D2844">
        <v>0.14308599999999999</v>
      </c>
    </row>
    <row r="2845" spans="1:4" hidden="1">
      <c r="A2845" t="s">
        <v>25</v>
      </c>
      <c r="B2845" t="s">
        <v>110</v>
      </c>
      <c r="C2845">
        <v>2011</v>
      </c>
      <c r="D2845">
        <v>0</v>
      </c>
    </row>
    <row r="2846" spans="1:4" hidden="1">
      <c r="A2846" t="s">
        <v>22</v>
      </c>
      <c r="B2846" t="s">
        <v>110</v>
      </c>
      <c r="C2846">
        <v>2020</v>
      </c>
      <c r="D2846">
        <v>4.0698999999999999E-2</v>
      </c>
    </row>
    <row r="2847" spans="1:4" hidden="1">
      <c r="A2847" t="s">
        <v>22</v>
      </c>
      <c r="B2847" t="s">
        <v>110</v>
      </c>
      <c r="C2847">
        <v>2021</v>
      </c>
      <c r="D2847">
        <v>7.9550000000000003E-3</v>
      </c>
    </row>
    <row r="2848" spans="1:4" hidden="1">
      <c r="A2848" t="s">
        <v>22</v>
      </c>
      <c r="B2848" t="s">
        <v>111</v>
      </c>
      <c r="C2848">
        <v>2007</v>
      </c>
      <c r="D2848">
        <v>0.80967699999999998</v>
      </c>
    </row>
    <row r="2849" spans="1:4" hidden="1">
      <c r="A2849" t="s">
        <v>24</v>
      </c>
      <c r="B2849" t="s">
        <v>111</v>
      </c>
      <c r="C2849">
        <v>2007</v>
      </c>
      <c r="D2849">
        <v>0.80967699999999998</v>
      </c>
    </row>
    <row r="2850" spans="1:4" hidden="1">
      <c r="A2850" t="s">
        <v>25</v>
      </c>
      <c r="B2850" t="s">
        <v>111</v>
      </c>
      <c r="C2850">
        <v>2007</v>
      </c>
      <c r="D2850">
        <v>0</v>
      </c>
    </row>
    <row r="2851" spans="1:4" hidden="1">
      <c r="A2851" t="s">
        <v>22</v>
      </c>
      <c r="B2851" t="s">
        <v>111</v>
      </c>
      <c r="C2851">
        <v>2008</v>
      </c>
      <c r="D2851">
        <v>1.0083930000000001</v>
      </c>
    </row>
    <row r="2852" spans="1:4" hidden="1">
      <c r="A2852" t="s">
        <v>24</v>
      </c>
      <c r="B2852" t="s">
        <v>111</v>
      </c>
      <c r="C2852">
        <v>2008</v>
      </c>
      <c r="D2852">
        <v>1.0083930000000001</v>
      </c>
    </row>
    <row r="2853" spans="1:4" hidden="1">
      <c r="A2853" t="s">
        <v>25</v>
      </c>
      <c r="B2853" t="s">
        <v>111</v>
      </c>
      <c r="C2853">
        <v>2008</v>
      </c>
      <c r="D2853">
        <v>0</v>
      </c>
    </row>
    <row r="2854" spans="1:4" hidden="1">
      <c r="A2854" t="s">
        <v>22</v>
      </c>
      <c r="B2854" t="s">
        <v>111</v>
      </c>
      <c r="C2854">
        <v>2009</v>
      </c>
      <c r="D2854">
        <v>0.82920000000000005</v>
      </c>
    </row>
    <row r="2855" spans="1:4" hidden="1">
      <c r="A2855" t="s">
        <v>24</v>
      </c>
      <c r="B2855" t="s">
        <v>111</v>
      </c>
      <c r="C2855">
        <v>2009</v>
      </c>
      <c r="D2855">
        <v>0.82920000000000005</v>
      </c>
    </row>
    <row r="2856" spans="1:4" hidden="1">
      <c r="A2856" t="s">
        <v>25</v>
      </c>
      <c r="B2856" t="s">
        <v>111</v>
      </c>
      <c r="C2856">
        <v>2009</v>
      </c>
      <c r="D2856">
        <v>0</v>
      </c>
    </row>
    <row r="2857" spans="1:4" hidden="1">
      <c r="A2857" t="s">
        <v>22</v>
      </c>
      <c r="B2857" t="s">
        <v>111</v>
      </c>
      <c r="C2857">
        <v>2010</v>
      </c>
      <c r="D2857">
        <v>0.543072</v>
      </c>
    </row>
    <row r="2858" spans="1:4" hidden="1">
      <c r="A2858" t="s">
        <v>24</v>
      </c>
      <c r="B2858" t="s">
        <v>111</v>
      </c>
      <c r="C2858">
        <v>2010</v>
      </c>
      <c r="D2858">
        <v>0.543072</v>
      </c>
    </row>
    <row r="2859" spans="1:4" hidden="1">
      <c r="A2859" t="s">
        <v>25</v>
      </c>
      <c r="B2859" t="s">
        <v>111</v>
      </c>
      <c r="C2859">
        <v>2010</v>
      </c>
      <c r="D2859">
        <v>0</v>
      </c>
    </row>
    <row r="2860" spans="1:4" hidden="1">
      <c r="A2860" t="s">
        <v>22</v>
      </c>
      <c r="B2860" t="s">
        <v>111</v>
      </c>
      <c r="C2860">
        <v>2011</v>
      </c>
      <c r="D2860">
        <v>1.5208010000000001</v>
      </c>
    </row>
    <row r="2861" spans="1:4" hidden="1">
      <c r="A2861" t="s">
        <v>24</v>
      </c>
      <c r="B2861" t="s">
        <v>111</v>
      </c>
      <c r="C2861">
        <v>2011</v>
      </c>
      <c r="D2861">
        <v>1.5208010000000001</v>
      </c>
    </row>
    <row r="2862" spans="1:4" hidden="1">
      <c r="A2862" t="s">
        <v>25</v>
      </c>
      <c r="B2862" t="s">
        <v>111</v>
      </c>
      <c r="C2862">
        <v>2011</v>
      </c>
      <c r="D2862">
        <v>0</v>
      </c>
    </row>
    <row r="2863" spans="1:4" hidden="1">
      <c r="A2863" t="s">
        <v>22</v>
      </c>
      <c r="B2863" t="s">
        <v>111</v>
      </c>
      <c r="C2863">
        <v>2012</v>
      </c>
      <c r="D2863">
        <v>1.1423220000000001</v>
      </c>
    </row>
    <row r="2864" spans="1:4" hidden="1">
      <c r="A2864" t="s">
        <v>24</v>
      </c>
      <c r="B2864" t="s">
        <v>111</v>
      </c>
      <c r="C2864">
        <v>2012</v>
      </c>
      <c r="D2864">
        <v>1.1423220000000001</v>
      </c>
    </row>
    <row r="2865" spans="1:4" hidden="1">
      <c r="A2865" t="s">
        <v>25</v>
      </c>
      <c r="B2865" t="s">
        <v>111</v>
      </c>
      <c r="C2865">
        <v>2012</v>
      </c>
      <c r="D2865">
        <v>0</v>
      </c>
    </row>
    <row r="2866" spans="1:4" hidden="1">
      <c r="A2866" t="s">
        <v>22</v>
      </c>
      <c r="B2866" t="s">
        <v>111</v>
      </c>
      <c r="C2866">
        <v>2013</v>
      </c>
      <c r="D2866">
        <v>2.1798329999999999</v>
      </c>
    </row>
    <row r="2867" spans="1:4" hidden="1">
      <c r="A2867" t="s">
        <v>24</v>
      </c>
      <c r="B2867" t="s">
        <v>111</v>
      </c>
      <c r="C2867">
        <v>2013</v>
      </c>
      <c r="D2867">
        <v>2.1798329999999999</v>
      </c>
    </row>
    <row r="2868" spans="1:4" hidden="1">
      <c r="A2868" t="s">
        <v>25</v>
      </c>
      <c r="B2868" t="s">
        <v>111</v>
      </c>
      <c r="C2868">
        <v>2013</v>
      </c>
      <c r="D2868">
        <v>0</v>
      </c>
    </row>
    <row r="2869" spans="1:4" hidden="1">
      <c r="A2869" t="s">
        <v>22</v>
      </c>
      <c r="B2869" t="s">
        <v>111</v>
      </c>
      <c r="C2869">
        <v>2014</v>
      </c>
      <c r="D2869">
        <v>1.254121</v>
      </c>
    </row>
    <row r="2870" spans="1:4" hidden="1">
      <c r="A2870" t="s">
        <v>24</v>
      </c>
      <c r="B2870" t="s">
        <v>111</v>
      </c>
      <c r="C2870">
        <v>2014</v>
      </c>
      <c r="D2870">
        <v>1.042028</v>
      </c>
    </row>
    <row r="2871" spans="1:4" hidden="1">
      <c r="A2871" t="s">
        <v>25</v>
      </c>
      <c r="B2871" t="s">
        <v>111</v>
      </c>
      <c r="C2871">
        <v>2014</v>
      </c>
      <c r="D2871">
        <v>0.21209300000000009</v>
      </c>
    </row>
    <row r="2872" spans="1:4" hidden="1">
      <c r="A2872" t="s">
        <v>22</v>
      </c>
      <c r="B2872" t="s">
        <v>111</v>
      </c>
      <c r="C2872">
        <v>2015</v>
      </c>
      <c r="D2872">
        <v>1.0434030000000001</v>
      </c>
    </row>
    <row r="2873" spans="1:4" hidden="1">
      <c r="A2873" t="s">
        <v>24</v>
      </c>
      <c r="B2873" t="s">
        <v>111</v>
      </c>
      <c r="C2873">
        <v>2015</v>
      </c>
      <c r="D2873">
        <v>0.53629099999999996</v>
      </c>
    </row>
    <row r="2874" spans="1:4" hidden="1">
      <c r="A2874" t="s">
        <v>25</v>
      </c>
      <c r="B2874" t="s">
        <v>111</v>
      </c>
      <c r="C2874">
        <v>2015</v>
      </c>
      <c r="D2874">
        <v>0.50711200000000012</v>
      </c>
    </row>
    <row r="2875" spans="1:4" hidden="1">
      <c r="A2875" t="s">
        <v>22</v>
      </c>
      <c r="B2875" t="s">
        <v>111</v>
      </c>
      <c r="C2875">
        <v>2016</v>
      </c>
      <c r="D2875">
        <v>1.699579</v>
      </c>
    </row>
    <row r="2876" spans="1:4" hidden="1">
      <c r="A2876" t="s">
        <v>24</v>
      </c>
      <c r="B2876" t="s">
        <v>111</v>
      </c>
      <c r="C2876">
        <v>2016</v>
      </c>
      <c r="D2876">
        <v>1.3381259999999999</v>
      </c>
    </row>
    <row r="2877" spans="1:4" hidden="1">
      <c r="A2877" t="s">
        <v>25</v>
      </c>
      <c r="B2877" t="s">
        <v>111</v>
      </c>
      <c r="C2877">
        <v>2016</v>
      </c>
      <c r="D2877">
        <v>0.36145300000000002</v>
      </c>
    </row>
    <row r="2878" spans="1:4" hidden="1">
      <c r="A2878" t="s">
        <v>22</v>
      </c>
      <c r="B2878" t="s">
        <v>111</v>
      </c>
      <c r="C2878">
        <v>2017</v>
      </c>
      <c r="D2878">
        <v>1.195605</v>
      </c>
    </row>
    <row r="2879" spans="1:4" hidden="1">
      <c r="A2879" t="s">
        <v>24</v>
      </c>
      <c r="B2879" t="s">
        <v>111</v>
      </c>
      <c r="C2879">
        <v>2017</v>
      </c>
      <c r="D2879">
        <v>0.85492000000000001</v>
      </c>
    </row>
    <row r="2880" spans="1:4" hidden="1">
      <c r="A2880" t="s">
        <v>25</v>
      </c>
      <c r="B2880" t="s">
        <v>111</v>
      </c>
      <c r="C2880">
        <v>2017</v>
      </c>
      <c r="D2880">
        <v>0.34068500000000002</v>
      </c>
    </row>
    <row r="2881" spans="1:4" hidden="1">
      <c r="A2881" t="s">
        <v>22</v>
      </c>
      <c r="B2881" t="s">
        <v>111</v>
      </c>
      <c r="C2881">
        <v>2018</v>
      </c>
      <c r="D2881">
        <v>0.71828199999999998</v>
      </c>
    </row>
    <row r="2882" spans="1:4" hidden="1">
      <c r="A2882" t="s">
        <v>24</v>
      </c>
      <c r="B2882" t="s">
        <v>111</v>
      </c>
      <c r="C2882">
        <v>2018</v>
      </c>
      <c r="D2882">
        <v>0.40858699999999998</v>
      </c>
    </row>
    <row r="2883" spans="1:4" hidden="1">
      <c r="A2883" t="s">
        <v>25</v>
      </c>
      <c r="B2883" t="s">
        <v>111</v>
      </c>
      <c r="C2883">
        <v>2018</v>
      </c>
      <c r="D2883">
        <v>0.309695</v>
      </c>
    </row>
    <row r="2884" spans="1:4" hidden="1">
      <c r="A2884" t="s">
        <v>22</v>
      </c>
      <c r="B2884" t="s">
        <v>111</v>
      </c>
      <c r="C2884">
        <v>2019</v>
      </c>
      <c r="D2884">
        <v>1.0365519999999999</v>
      </c>
    </row>
    <row r="2885" spans="1:4" hidden="1">
      <c r="A2885" t="s">
        <v>24</v>
      </c>
      <c r="B2885" t="s">
        <v>111</v>
      </c>
      <c r="C2885">
        <v>2019</v>
      </c>
      <c r="D2885">
        <v>0.73283200000000004</v>
      </c>
    </row>
    <row r="2886" spans="1:4" hidden="1">
      <c r="A2886" t="s">
        <v>25</v>
      </c>
      <c r="B2886" t="s">
        <v>111</v>
      </c>
      <c r="C2886">
        <v>2019</v>
      </c>
      <c r="D2886">
        <v>0.30371999999999988</v>
      </c>
    </row>
    <row r="2887" spans="1:4" hidden="1">
      <c r="A2887" t="s">
        <v>22</v>
      </c>
      <c r="B2887" t="s">
        <v>111</v>
      </c>
      <c r="C2887">
        <v>2020</v>
      </c>
      <c r="D2887">
        <v>1.1269929999999999</v>
      </c>
    </row>
    <row r="2888" spans="1:4" hidden="1">
      <c r="A2888" t="s">
        <v>24</v>
      </c>
      <c r="B2888" t="s">
        <v>111</v>
      </c>
      <c r="C2888">
        <v>2020</v>
      </c>
      <c r="D2888">
        <v>0.80057800000000001</v>
      </c>
    </row>
    <row r="2889" spans="1:4" hidden="1">
      <c r="A2889" t="s">
        <v>25</v>
      </c>
      <c r="B2889" t="s">
        <v>111</v>
      </c>
      <c r="C2889">
        <v>2020</v>
      </c>
      <c r="D2889">
        <v>0.3264149999999999</v>
      </c>
    </row>
    <row r="2890" spans="1:4" hidden="1">
      <c r="A2890" t="s">
        <v>22</v>
      </c>
      <c r="B2890" t="s">
        <v>111</v>
      </c>
      <c r="C2890">
        <v>2021</v>
      </c>
      <c r="D2890">
        <v>3.8989999999999997E-2</v>
      </c>
    </row>
    <row r="2891" spans="1:4" hidden="1">
      <c r="A2891" t="s">
        <v>24</v>
      </c>
      <c r="B2891" t="s">
        <v>111</v>
      </c>
      <c r="C2891">
        <v>2021</v>
      </c>
      <c r="D2891">
        <v>1.15E-2</v>
      </c>
    </row>
    <row r="2892" spans="1:4" hidden="1">
      <c r="A2892" t="s">
        <v>25</v>
      </c>
      <c r="B2892" t="s">
        <v>111</v>
      </c>
      <c r="C2892">
        <v>2021</v>
      </c>
      <c r="D2892">
        <v>2.7489999999999997E-2</v>
      </c>
    </row>
    <row r="2893" spans="1:4" hidden="1">
      <c r="A2893" t="s">
        <v>22</v>
      </c>
      <c r="B2893" t="s">
        <v>112</v>
      </c>
      <c r="C2893">
        <v>2007</v>
      </c>
      <c r="D2893">
        <v>1.0005630000000001</v>
      </c>
    </row>
    <row r="2894" spans="1:4" hidden="1">
      <c r="A2894" t="s">
        <v>22</v>
      </c>
      <c r="B2894" t="s">
        <v>112</v>
      </c>
      <c r="C2894">
        <v>2008</v>
      </c>
      <c r="D2894">
        <v>4.8152780000000002</v>
      </c>
    </row>
    <row r="2895" spans="1:4" hidden="1">
      <c r="A2895" t="s">
        <v>26</v>
      </c>
      <c r="B2895" t="s">
        <v>112</v>
      </c>
      <c r="C2895">
        <v>2008</v>
      </c>
      <c r="D2895">
        <v>8.3446000000000006E-2</v>
      </c>
    </row>
    <row r="2896" spans="1:4" hidden="1">
      <c r="A2896" t="s">
        <v>24</v>
      </c>
      <c r="B2896" t="s">
        <v>112</v>
      </c>
      <c r="C2896">
        <v>2008</v>
      </c>
      <c r="D2896">
        <v>4.4245340000000004</v>
      </c>
    </row>
    <row r="2897" spans="1:4" hidden="1">
      <c r="A2897" t="s">
        <v>25</v>
      </c>
      <c r="B2897" t="s">
        <v>112</v>
      </c>
      <c r="C2897">
        <v>2008</v>
      </c>
      <c r="D2897">
        <v>0.3072979999999994</v>
      </c>
    </row>
    <row r="2898" spans="1:4" hidden="1">
      <c r="A2898" t="s">
        <v>22</v>
      </c>
      <c r="B2898" t="s">
        <v>112</v>
      </c>
      <c r="C2898">
        <v>2009</v>
      </c>
      <c r="D2898">
        <v>4.3513739999999999</v>
      </c>
    </row>
    <row r="2899" spans="1:4" hidden="1">
      <c r="A2899" t="s">
        <v>26</v>
      </c>
      <c r="B2899" t="s">
        <v>112</v>
      </c>
      <c r="C2899">
        <v>2009</v>
      </c>
      <c r="D2899">
        <v>4.6690740000000002</v>
      </c>
    </row>
    <row r="2900" spans="1:4" hidden="1">
      <c r="A2900" t="s">
        <v>25</v>
      </c>
      <c r="B2900" t="s">
        <v>112</v>
      </c>
      <c r="C2900">
        <v>2009</v>
      </c>
      <c r="D2900">
        <v>-0.31770000000000032</v>
      </c>
    </row>
    <row r="2901" spans="1:4" hidden="1">
      <c r="A2901" t="s">
        <v>22</v>
      </c>
      <c r="B2901" t="s">
        <v>112</v>
      </c>
      <c r="C2901">
        <v>2010</v>
      </c>
      <c r="D2901">
        <v>4.8719049999999999</v>
      </c>
    </row>
    <row r="2902" spans="1:4" hidden="1">
      <c r="A2902" t="s">
        <v>26</v>
      </c>
      <c r="B2902" t="s">
        <v>112</v>
      </c>
      <c r="C2902">
        <v>2010</v>
      </c>
      <c r="D2902">
        <v>3.1883249999999999</v>
      </c>
    </row>
    <row r="2903" spans="1:4" hidden="1">
      <c r="A2903" t="s">
        <v>24</v>
      </c>
      <c r="B2903" t="s">
        <v>112</v>
      </c>
      <c r="C2903">
        <v>2010</v>
      </c>
      <c r="D2903">
        <v>1.2633939999999999</v>
      </c>
    </row>
    <row r="2904" spans="1:4" hidden="1">
      <c r="A2904" t="s">
        <v>25</v>
      </c>
      <c r="B2904" t="s">
        <v>112</v>
      </c>
      <c r="C2904">
        <v>2010</v>
      </c>
      <c r="D2904">
        <v>0.42018600000000017</v>
      </c>
    </row>
    <row r="2905" spans="1:4" hidden="1">
      <c r="A2905" t="s">
        <v>22</v>
      </c>
      <c r="B2905" t="s">
        <v>112</v>
      </c>
      <c r="C2905">
        <v>2011</v>
      </c>
      <c r="D2905">
        <v>14.178808999999999</v>
      </c>
    </row>
    <row r="2906" spans="1:4" hidden="1">
      <c r="A2906" t="s">
        <v>26</v>
      </c>
      <c r="B2906" t="s">
        <v>112</v>
      </c>
      <c r="C2906">
        <v>2011</v>
      </c>
      <c r="D2906">
        <v>5.7777260000000004</v>
      </c>
    </row>
    <row r="2907" spans="1:4" hidden="1">
      <c r="A2907" t="s">
        <v>25</v>
      </c>
      <c r="B2907" t="s">
        <v>112</v>
      </c>
      <c r="C2907">
        <v>2011</v>
      </c>
      <c r="D2907">
        <v>8.4010829999999999</v>
      </c>
    </row>
    <row r="2908" spans="1:4" hidden="1">
      <c r="A2908" t="s">
        <v>22</v>
      </c>
      <c r="B2908" t="s">
        <v>112</v>
      </c>
      <c r="C2908">
        <v>2012</v>
      </c>
      <c r="D2908">
        <v>10.697835</v>
      </c>
    </row>
    <row r="2909" spans="1:4" hidden="1">
      <c r="A2909" t="s">
        <v>26</v>
      </c>
      <c r="B2909" t="s">
        <v>112</v>
      </c>
      <c r="C2909">
        <v>2012</v>
      </c>
      <c r="D2909">
        <v>5.4909499999999998</v>
      </c>
    </row>
    <row r="2910" spans="1:4" hidden="1">
      <c r="A2910" t="s">
        <v>24</v>
      </c>
      <c r="B2910" t="s">
        <v>112</v>
      </c>
      <c r="C2910">
        <v>2012</v>
      </c>
      <c r="D2910">
        <v>2.1276540000000002</v>
      </c>
    </row>
    <row r="2911" spans="1:4" hidden="1">
      <c r="A2911" t="s">
        <v>25</v>
      </c>
      <c r="B2911" t="s">
        <v>112</v>
      </c>
      <c r="C2911">
        <v>2012</v>
      </c>
      <c r="D2911">
        <v>3.0792310000000001</v>
      </c>
    </row>
    <row r="2912" spans="1:4" hidden="1">
      <c r="A2912" t="s">
        <v>22</v>
      </c>
      <c r="B2912" t="s">
        <v>112</v>
      </c>
      <c r="C2912">
        <v>2013</v>
      </c>
      <c r="D2912">
        <v>14.943434999999999</v>
      </c>
    </row>
    <row r="2913" spans="1:4" hidden="1">
      <c r="A2913" t="s">
        <v>26</v>
      </c>
      <c r="B2913" t="s">
        <v>112</v>
      </c>
      <c r="C2913">
        <v>2013</v>
      </c>
      <c r="D2913">
        <v>6.8274030000000003</v>
      </c>
    </row>
    <row r="2914" spans="1:4" hidden="1">
      <c r="A2914" t="s">
        <v>24</v>
      </c>
      <c r="B2914" t="s">
        <v>112</v>
      </c>
      <c r="C2914">
        <v>2013</v>
      </c>
      <c r="D2914">
        <v>4.8685210000000003</v>
      </c>
    </row>
    <row r="2915" spans="1:4" hidden="1">
      <c r="A2915" t="s">
        <v>25</v>
      </c>
      <c r="B2915" t="s">
        <v>112</v>
      </c>
      <c r="C2915">
        <v>2013</v>
      </c>
      <c r="D2915">
        <v>3.2475109999999976</v>
      </c>
    </row>
    <row r="2916" spans="1:4" hidden="1">
      <c r="A2916" t="s">
        <v>22</v>
      </c>
      <c r="B2916" t="s">
        <v>112</v>
      </c>
      <c r="C2916">
        <v>2014</v>
      </c>
      <c r="D2916">
        <v>6.2864959999999996</v>
      </c>
    </row>
    <row r="2917" spans="1:4" hidden="1">
      <c r="A2917" t="s">
        <v>26</v>
      </c>
      <c r="B2917" t="s">
        <v>112</v>
      </c>
      <c r="C2917">
        <v>2014</v>
      </c>
      <c r="D2917">
        <v>4.1050310000000003</v>
      </c>
    </row>
    <row r="2918" spans="1:4" hidden="1">
      <c r="A2918" t="s">
        <v>24</v>
      </c>
      <c r="B2918" t="s">
        <v>112</v>
      </c>
      <c r="C2918">
        <v>2014</v>
      </c>
      <c r="D2918">
        <v>1.1979789999999999</v>
      </c>
    </row>
    <row r="2919" spans="1:4" hidden="1">
      <c r="A2919" t="s">
        <v>25</v>
      </c>
      <c r="B2919" t="s">
        <v>112</v>
      </c>
      <c r="C2919">
        <v>2014</v>
      </c>
      <c r="D2919">
        <v>0.98348599999999919</v>
      </c>
    </row>
    <row r="2920" spans="1:4" hidden="1">
      <c r="A2920" t="s">
        <v>22</v>
      </c>
      <c r="B2920" t="s">
        <v>112</v>
      </c>
      <c r="C2920">
        <v>2015</v>
      </c>
      <c r="D2920">
        <v>7.0541960000000001</v>
      </c>
    </row>
    <row r="2921" spans="1:4" hidden="1">
      <c r="A2921" t="s">
        <v>26</v>
      </c>
      <c r="B2921" t="s">
        <v>112</v>
      </c>
      <c r="C2921">
        <v>2015</v>
      </c>
      <c r="D2921">
        <v>2.4406020000000002</v>
      </c>
    </row>
    <row r="2922" spans="1:4" hidden="1">
      <c r="A2922" t="s">
        <v>24</v>
      </c>
      <c r="B2922" t="s">
        <v>112</v>
      </c>
      <c r="C2922">
        <v>2015</v>
      </c>
      <c r="D2922">
        <v>3.9002460000000001</v>
      </c>
    </row>
    <row r="2923" spans="1:4" hidden="1">
      <c r="A2923" t="s">
        <v>25</v>
      </c>
      <c r="B2923" t="s">
        <v>112</v>
      </c>
      <c r="C2923">
        <v>2015</v>
      </c>
      <c r="D2923">
        <v>0.71334799999999987</v>
      </c>
    </row>
    <row r="2924" spans="1:4" hidden="1">
      <c r="A2924" t="s">
        <v>22</v>
      </c>
      <c r="B2924" t="s">
        <v>112</v>
      </c>
      <c r="C2924">
        <v>2016</v>
      </c>
      <c r="D2924">
        <v>17.100767000000001</v>
      </c>
    </row>
    <row r="2925" spans="1:4" hidden="1">
      <c r="A2925" t="s">
        <v>26</v>
      </c>
      <c r="B2925" t="s">
        <v>112</v>
      </c>
      <c r="C2925">
        <v>2016</v>
      </c>
      <c r="D2925">
        <v>2.736621</v>
      </c>
    </row>
    <row r="2926" spans="1:4" hidden="1">
      <c r="A2926" t="s">
        <v>24</v>
      </c>
      <c r="B2926" t="s">
        <v>112</v>
      </c>
      <c r="C2926">
        <v>2016</v>
      </c>
      <c r="D2926">
        <v>12.940312</v>
      </c>
    </row>
    <row r="2927" spans="1:4" hidden="1">
      <c r="A2927" t="s">
        <v>25</v>
      </c>
      <c r="B2927" t="s">
        <v>112</v>
      </c>
      <c r="C2927">
        <v>2016</v>
      </c>
      <c r="D2927">
        <v>1.4238340000000012</v>
      </c>
    </row>
    <row r="2928" spans="1:4" hidden="1">
      <c r="A2928" t="s">
        <v>22</v>
      </c>
      <c r="B2928" t="s">
        <v>112</v>
      </c>
      <c r="C2928">
        <v>2017</v>
      </c>
      <c r="D2928">
        <v>27.770624000000002</v>
      </c>
    </row>
    <row r="2929" spans="1:4" hidden="1">
      <c r="A2929" t="s">
        <v>26</v>
      </c>
      <c r="B2929" t="s">
        <v>112</v>
      </c>
      <c r="C2929">
        <v>2017</v>
      </c>
      <c r="D2929">
        <v>6.948766</v>
      </c>
    </row>
    <row r="2930" spans="1:4" hidden="1">
      <c r="A2930" t="s">
        <v>24</v>
      </c>
      <c r="B2930" t="s">
        <v>112</v>
      </c>
      <c r="C2930">
        <v>2017</v>
      </c>
      <c r="D2930">
        <v>17.151605</v>
      </c>
    </row>
    <row r="2931" spans="1:4" hidden="1">
      <c r="A2931" t="s">
        <v>25</v>
      </c>
      <c r="B2931" t="s">
        <v>112</v>
      </c>
      <c r="C2931">
        <v>2017</v>
      </c>
      <c r="D2931">
        <v>3.6702530000000024</v>
      </c>
    </row>
    <row r="2932" spans="1:4" hidden="1">
      <c r="A2932" t="s">
        <v>22</v>
      </c>
      <c r="B2932" t="s">
        <v>112</v>
      </c>
      <c r="C2932">
        <v>2018</v>
      </c>
      <c r="D2932">
        <v>26.612714</v>
      </c>
    </row>
    <row r="2933" spans="1:4" hidden="1">
      <c r="A2933" t="s">
        <v>26</v>
      </c>
      <c r="B2933" t="s">
        <v>112</v>
      </c>
      <c r="C2933">
        <v>2018</v>
      </c>
      <c r="D2933">
        <v>7.3460010000000002</v>
      </c>
    </row>
    <row r="2934" spans="1:4" hidden="1">
      <c r="A2934" t="s">
        <v>24</v>
      </c>
      <c r="B2934" t="s">
        <v>112</v>
      </c>
      <c r="C2934">
        <v>2018</v>
      </c>
      <c r="D2934">
        <v>17.607212000000001</v>
      </c>
    </row>
    <row r="2935" spans="1:4" hidden="1">
      <c r="A2935" t="s">
        <v>25</v>
      </c>
      <c r="B2935" t="s">
        <v>112</v>
      </c>
      <c r="C2935">
        <v>2018</v>
      </c>
      <c r="D2935">
        <v>1.6595009999999988</v>
      </c>
    </row>
    <row r="2936" spans="1:4" hidden="1">
      <c r="A2936" t="s">
        <v>22</v>
      </c>
      <c r="B2936" t="s">
        <v>112</v>
      </c>
      <c r="C2936">
        <v>2019</v>
      </c>
      <c r="D2936">
        <v>22.032330000000002</v>
      </c>
    </row>
    <row r="2937" spans="1:4" hidden="1">
      <c r="A2937" t="s">
        <v>26</v>
      </c>
      <c r="B2937" t="s">
        <v>112</v>
      </c>
      <c r="C2937">
        <v>2019</v>
      </c>
      <c r="D2937">
        <v>4.7454499999999999</v>
      </c>
    </row>
    <row r="2938" spans="1:4" hidden="1">
      <c r="A2938" t="s">
        <v>24</v>
      </c>
      <c r="B2938" t="s">
        <v>112</v>
      </c>
      <c r="C2938">
        <v>2019</v>
      </c>
      <c r="D2938">
        <v>10.345643000000001</v>
      </c>
    </row>
    <row r="2939" spans="1:4" hidden="1">
      <c r="A2939" t="s">
        <v>25</v>
      </c>
      <c r="B2939" t="s">
        <v>112</v>
      </c>
      <c r="C2939">
        <v>2019</v>
      </c>
      <c r="D2939">
        <v>6.941237000000001</v>
      </c>
    </row>
    <row r="2940" spans="1:4" hidden="1">
      <c r="A2940" t="s">
        <v>22</v>
      </c>
      <c r="B2940" t="s">
        <v>112</v>
      </c>
      <c r="C2940">
        <v>2020</v>
      </c>
      <c r="D2940">
        <v>26.410530000000001</v>
      </c>
    </row>
    <row r="2941" spans="1:4" hidden="1">
      <c r="A2941" t="s">
        <v>26</v>
      </c>
      <c r="B2941" t="s">
        <v>112</v>
      </c>
      <c r="C2941">
        <v>2020</v>
      </c>
      <c r="D2941">
        <v>3.9725250000000001</v>
      </c>
    </row>
    <row r="2942" spans="1:4" hidden="1">
      <c r="A2942" t="s">
        <v>24</v>
      </c>
      <c r="B2942" t="s">
        <v>112</v>
      </c>
      <c r="C2942">
        <v>2020</v>
      </c>
      <c r="D2942">
        <v>17.419664999999998</v>
      </c>
    </row>
    <row r="2943" spans="1:4" hidden="1">
      <c r="A2943" t="s">
        <v>25</v>
      </c>
      <c r="B2943" t="s">
        <v>112</v>
      </c>
      <c r="C2943">
        <v>2020</v>
      </c>
      <c r="D2943">
        <v>5.018340000000002</v>
      </c>
    </row>
    <row r="2944" spans="1:4" hidden="1">
      <c r="A2944" t="s">
        <v>22</v>
      </c>
      <c r="B2944" t="s">
        <v>112</v>
      </c>
      <c r="C2944">
        <v>2021</v>
      </c>
      <c r="D2944">
        <v>16.726934</v>
      </c>
    </row>
    <row r="2945" spans="1:4" hidden="1">
      <c r="A2945" t="s">
        <v>26</v>
      </c>
      <c r="B2945" t="s">
        <v>112</v>
      </c>
      <c r="C2945">
        <v>2021</v>
      </c>
      <c r="D2945">
        <v>5.8862800000000002</v>
      </c>
    </row>
    <row r="2946" spans="1:4" hidden="1">
      <c r="A2946" t="s">
        <v>24</v>
      </c>
      <c r="B2946" t="s">
        <v>112</v>
      </c>
      <c r="C2946">
        <v>2021</v>
      </c>
      <c r="D2946">
        <v>7.7226530000000002</v>
      </c>
    </row>
    <row r="2947" spans="1:4" hidden="1">
      <c r="A2947" t="s">
        <v>25</v>
      </c>
      <c r="B2947" t="s">
        <v>112</v>
      </c>
      <c r="C2947">
        <v>2021</v>
      </c>
      <c r="D2947">
        <v>3.1180009999999996</v>
      </c>
    </row>
    <row r="2948" spans="1:4" hidden="1">
      <c r="A2948" t="s">
        <v>22</v>
      </c>
      <c r="B2948" t="s">
        <v>113</v>
      </c>
      <c r="C2948">
        <v>2008</v>
      </c>
      <c r="D2948">
        <v>6.5849999999999997E-3</v>
      </c>
    </row>
    <row r="2949" spans="1:4" hidden="1">
      <c r="A2949" t="s">
        <v>22</v>
      </c>
      <c r="B2949" t="s">
        <v>113</v>
      </c>
      <c r="C2949">
        <v>2009</v>
      </c>
      <c r="D2949">
        <v>6.7139000000000004E-2</v>
      </c>
    </row>
    <row r="2950" spans="1:4" hidden="1">
      <c r="A2950" t="s">
        <v>22</v>
      </c>
      <c r="B2950" t="s">
        <v>113</v>
      </c>
      <c r="C2950">
        <v>2010</v>
      </c>
      <c r="D2950">
        <v>9.3211879999999994</v>
      </c>
    </row>
    <row r="2951" spans="1:4" hidden="1">
      <c r="A2951" t="s">
        <v>24</v>
      </c>
      <c r="B2951" t="s">
        <v>113</v>
      </c>
      <c r="C2951">
        <v>2010</v>
      </c>
      <c r="D2951">
        <v>9.0890140000000006</v>
      </c>
    </row>
    <row r="2952" spans="1:4" hidden="1">
      <c r="A2952" t="s">
        <v>25</v>
      </c>
      <c r="B2952" t="s">
        <v>113</v>
      </c>
      <c r="C2952">
        <v>2010</v>
      </c>
      <c r="D2952">
        <v>0.23217399999999877</v>
      </c>
    </row>
    <row r="2953" spans="1:4" hidden="1">
      <c r="A2953" t="s">
        <v>22</v>
      </c>
      <c r="B2953" t="s">
        <v>113</v>
      </c>
      <c r="C2953">
        <v>2011</v>
      </c>
      <c r="D2953">
        <v>3.7863199999999999</v>
      </c>
    </row>
    <row r="2954" spans="1:4" hidden="1">
      <c r="A2954" t="s">
        <v>26</v>
      </c>
      <c r="B2954" t="s">
        <v>113</v>
      </c>
      <c r="C2954">
        <v>2011</v>
      </c>
      <c r="D2954">
        <v>0.53266899999999995</v>
      </c>
    </row>
    <row r="2955" spans="1:4" hidden="1">
      <c r="A2955" t="s">
        <v>24</v>
      </c>
      <c r="B2955" t="s">
        <v>113</v>
      </c>
      <c r="C2955">
        <v>2011</v>
      </c>
      <c r="D2955">
        <v>1.0582050000000001</v>
      </c>
    </row>
    <row r="2956" spans="1:4" hidden="1">
      <c r="A2956" t="s">
        <v>25</v>
      </c>
      <c r="B2956" t="s">
        <v>113</v>
      </c>
      <c r="C2956">
        <v>2011</v>
      </c>
      <c r="D2956">
        <v>2.195446</v>
      </c>
    </row>
    <row r="2957" spans="1:4" hidden="1">
      <c r="A2957" t="s">
        <v>22</v>
      </c>
      <c r="B2957" t="s">
        <v>113</v>
      </c>
      <c r="C2957">
        <v>2012</v>
      </c>
      <c r="D2957">
        <v>18.941331000000002</v>
      </c>
    </row>
    <row r="2958" spans="1:4" hidden="1">
      <c r="A2958" t="s">
        <v>26</v>
      </c>
      <c r="B2958" t="s">
        <v>113</v>
      </c>
      <c r="C2958">
        <v>2012</v>
      </c>
      <c r="D2958">
        <v>6.2931000000000001E-2</v>
      </c>
    </row>
    <row r="2959" spans="1:4" hidden="1">
      <c r="A2959" t="s">
        <v>24</v>
      </c>
      <c r="B2959" t="s">
        <v>113</v>
      </c>
      <c r="C2959">
        <v>2012</v>
      </c>
      <c r="D2959">
        <v>18.846261999999999</v>
      </c>
    </row>
    <row r="2960" spans="1:4" hidden="1">
      <c r="A2960" t="s">
        <v>25</v>
      </c>
      <c r="B2960" t="s">
        <v>113</v>
      </c>
      <c r="C2960">
        <v>2012</v>
      </c>
      <c r="D2960">
        <v>3.2138000000003331E-2</v>
      </c>
    </row>
    <row r="2961" spans="1:4" hidden="1">
      <c r="A2961" t="s">
        <v>22</v>
      </c>
      <c r="B2961" t="s">
        <v>113</v>
      </c>
      <c r="C2961">
        <v>2013</v>
      </c>
      <c r="D2961">
        <v>18.925471000000002</v>
      </c>
    </row>
    <row r="2962" spans="1:4" hidden="1">
      <c r="A2962" t="s">
        <v>26</v>
      </c>
      <c r="B2962" t="s">
        <v>113</v>
      </c>
      <c r="C2962">
        <v>2013</v>
      </c>
      <c r="D2962">
        <v>8.5070000000000007E-3</v>
      </c>
    </row>
    <row r="2963" spans="1:4" hidden="1">
      <c r="A2963" t="s">
        <v>34</v>
      </c>
      <c r="B2963" t="s">
        <v>113</v>
      </c>
      <c r="C2963">
        <v>2013</v>
      </c>
      <c r="D2963">
        <v>0.70513000000000003</v>
      </c>
    </row>
    <row r="2964" spans="1:4" hidden="1">
      <c r="A2964" t="s">
        <v>24</v>
      </c>
      <c r="B2964" t="s">
        <v>113</v>
      </c>
      <c r="C2964">
        <v>2013</v>
      </c>
      <c r="D2964">
        <v>18.178052999999998</v>
      </c>
    </row>
    <row r="2965" spans="1:4" hidden="1">
      <c r="A2965" t="s">
        <v>25</v>
      </c>
      <c r="B2965" t="s">
        <v>113</v>
      </c>
      <c r="C2965">
        <v>2013</v>
      </c>
      <c r="D2965">
        <v>3.3781000000001171E-2</v>
      </c>
    </row>
    <row r="2966" spans="1:4" hidden="1">
      <c r="A2966" t="s">
        <v>22</v>
      </c>
      <c r="B2966" t="s">
        <v>113</v>
      </c>
      <c r="C2966">
        <v>2014</v>
      </c>
      <c r="D2966">
        <v>29.315227</v>
      </c>
    </row>
    <row r="2967" spans="1:4" hidden="1">
      <c r="A2967" t="s">
        <v>26</v>
      </c>
      <c r="B2967" t="s">
        <v>113</v>
      </c>
      <c r="C2967">
        <v>2014</v>
      </c>
      <c r="D2967">
        <v>0.96886000000000005</v>
      </c>
    </row>
    <row r="2968" spans="1:4" hidden="1">
      <c r="A2968" t="s">
        <v>34</v>
      </c>
      <c r="B2968" t="s">
        <v>113</v>
      </c>
      <c r="C2968">
        <v>2014</v>
      </c>
      <c r="D2968">
        <v>0.97162800000000005</v>
      </c>
    </row>
    <row r="2969" spans="1:4" hidden="1">
      <c r="A2969" t="s">
        <v>24</v>
      </c>
      <c r="B2969" t="s">
        <v>113</v>
      </c>
      <c r="C2969">
        <v>2014</v>
      </c>
      <c r="D2969">
        <v>26.939734000000001</v>
      </c>
    </row>
    <row r="2970" spans="1:4" hidden="1">
      <c r="A2970" t="s">
        <v>25</v>
      </c>
      <c r="B2970" t="s">
        <v>113</v>
      </c>
      <c r="C2970">
        <v>2014</v>
      </c>
      <c r="D2970">
        <v>0.43500500000000031</v>
      </c>
    </row>
    <row r="2971" spans="1:4" hidden="1">
      <c r="A2971" t="s">
        <v>22</v>
      </c>
      <c r="B2971" t="s">
        <v>113</v>
      </c>
      <c r="C2971">
        <v>2015</v>
      </c>
      <c r="D2971">
        <v>15.507106</v>
      </c>
    </row>
    <row r="2972" spans="1:4" hidden="1">
      <c r="A2972" t="s">
        <v>26</v>
      </c>
      <c r="B2972" t="s">
        <v>113</v>
      </c>
      <c r="C2972">
        <v>2015</v>
      </c>
      <c r="D2972">
        <v>3.2319100000000001</v>
      </c>
    </row>
    <row r="2973" spans="1:4" hidden="1">
      <c r="A2973" t="s">
        <v>34</v>
      </c>
      <c r="B2973" t="s">
        <v>113</v>
      </c>
      <c r="C2973">
        <v>2015</v>
      </c>
      <c r="D2973">
        <v>0.97243800000000002</v>
      </c>
    </row>
    <row r="2974" spans="1:4" hidden="1">
      <c r="A2974" t="s">
        <v>24</v>
      </c>
      <c r="B2974" t="s">
        <v>113</v>
      </c>
      <c r="C2974">
        <v>2015</v>
      </c>
      <c r="D2974">
        <v>10.372289</v>
      </c>
    </row>
    <row r="2975" spans="1:4" hidden="1">
      <c r="A2975" t="s">
        <v>25</v>
      </c>
      <c r="B2975" t="s">
        <v>113</v>
      </c>
      <c r="C2975">
        <v>2015</v>
      </c>
      <c r="D2975">
        <v>0.93046899999999866</v>
      </c>
    </row>
    <row r="2976" spans="1:4" hidden="1">
      <c r="A2976" t="s">
        <v>22</v>
      </c>
      <c r="B2976" t="s">
        <v>113</v>
      </c>
      <c r="C2976">
        <v>2016</v>
      </c>
      <c r="D2976">
        <v>48.195926</v>
      </c>
    </row>
    <row r="2977" spans="1:4" hidden="1">
      <c r="A2977" t="s">
        <v>26</v>
      </c>
      <c r="B2977" t="s">
        <v>113</v>
      </c>
      <c r="C2977">
        <v>2016</v>
      </c>
      <c r="D2977">
        <v>6.391419</v>
      </c>
    </row>
    <row r="2978" spans="1:4" hidden="1">
      <c r="A2978" t="s">
        <v>34</v>
      </c>
      <c r="B2978" t="s">
        <v>113</v>
      </c>
      <c r="C2978">
        <v>2016</v>
      </c>
      <c r="D2978">
        <v>1.301258</v>
      </c>
    </row>
    <row r="2979" spans="1:4" hidden="1">
      <c r="A2979" t="s">
        <v>24</v>
      </c>
      <c r="B2979" t="s">
        <v>113</v>
      </c>
      <c r="C2979">
        <v>2016</v>
      </c>
      <c r="D2979">
        <v>39.850529000000002</v>
      </c>
    </row>
    <row r="2980" spans="1:4" hidden="1">
      <c r="A2980" t="s">
        <v>25</v>
      </c>
      <c r="B2980" t="s">
        <v>113</v>
      </c>
      <c r="C2980">
        <v>2016</v>
      </c>
      <c r="D2980">
        <v>0.65272000000000219</v>
      </c>
    </row>
    <row r="2981" spans="1:4" hidden="1">
      <c r="A2981" t="s">
        <v>22</v>
      </c>
      <c r="B2981" t="s">
        <v>113</v>
      </c>
      <c r="C2981">
        <v>2017</v>
      </c>
      <c r="D2981">
        <v>42.748358000000003</v>
      </c>
    </row>
    <row r="2982" spans="1:4" hidden="1">
      <c r="A2982" t="s">
        <v>26</v>
      </c>
      <c r="B2982" t="s">
        <v>113</v>
      </c>
      <c r="C2982">
        <v>2017</v>
      </c>
      <c r="D2982">
        <v>5.1201869999999996</v>
      </c>
    </row>
    <row r="2983" spans="1:4" hidden="1">
      <c r="A2983" t="s">
        <v>34</v>
      </c>
      <c r="B2983" t="s">
        <v>113</v>
      </c>
      <c r="C2983">
        <v>2017</v>
      </c>
      <c r="D2983">
        <v>3.5161720000000001</v>
      </c>
    </row>
    <row r="2984" spans="1:4" hidden="1">
      <c r="A2984" t="s">
        <v>24</v>
      </c>
      <c r="B2984" t="s">
        <v>113</v>
      </c>
      <c r="C2984">
        <v>2017</v>
      </c>
      <c r="D2984">
        <v>34.011822000000002</v>
      </c>
    </row>
    <row r="2985" spans="1:4" hidden="1">
      <c r="A2985" t="s">
        <v>25</v>
      </c>
      <c r="B2985" t="s">
        <v>113</v>
      </c>
      <c r="C2985">
        <v>2017</v>
      </c>
      <c r="D2985">
        <v>0.10017700000000218</v>
      </c>
    </row>
    <row r="2986" spans="1:4" hidden="1">
      <c r="A2986" t="s">
        <v>22</v>
      </c>
      <c r="B2986" t="s">
        <v>113</v>
      </c>
      <c r="C2986">
        <v>2018</v>
      </c>
      <c r="D2986">
        <v>26.610564</v>
      </c>
    </row>
    <row r="2987" spans="1:4" hidden="1">
      <c r="A2987" t="s">
        <v>26</v>
      </c>
      <c r="B2987" t="s">
        <v>113</v>
      </c>
      <c r="C2987">
        <v>2018</v>
      </c>
      <c r="D2987">
        <v>9.1755289999999992</v>
      </c>
    </row>
    <row r="2988" spans="1:4" hidden="1">
      <c r="A2988" t="s">
        <v>24</v>
      </c>
      <c r="B2988" t="s">
        <v>113</v>
      </c>
      <c r="C2988">
        <v>2018</v>
      </c>
      <c r="D2988">
        <v>17.417307000000001</v>
      </c>
    </row>
    <row r="2989" spans="1:4" hidden="1">
      <c r="A2989" t="s">
        <v>25</v>
      </c>
      <c r="B2989" t="s">
        <v>113</v>
      </c>
      <c r="C2989">
        <v>2018</v>
      </c>
      <c r="D2989">
        <v>1.7728000000001742E-2</v>
      </c>
    </row>
    <row r="2990" spans="1:4" hidden="1">
      <c r="A2990" t="s">
        <v>22</v>
      </c>
      <c r="B2990" t="s">
        <v>113</v>
      </c>
      <c r="C2990">
        <v>2019</v>
      </c>
      <c r="D2990">
        <v>43.167676999999998</v>
      </c>
    </row>
    <row r="2991" spans="1:4" hidden="1">
      <c r="A2991" t="s">
        <v>26</v>
      </c>
      <c r="B2991" t="s">
        <v>113</v>
      </c>
      <c r="C2991">
        <v>2019</v>
      </c>
      <c r="D2991">
        <v>7.1036320000000002</v>
      </c>
    </row>
    <row r="2992" spans="1:4" hidden="1">
      <c r="A2992" t="s">
        <v>34</v>
      </c>
      <c r="B2992" t="s">
        <v>113</v>
      </c>
      <c r="C2992">
        <v>2019</v>
      </c>
      <c r="D2992">
        <v>1.842919</v>
      </c>
    </row>
    <row r="2993" spans="1:4" hidden="1">
      <c r="A2993" t="s">
        <v>24</v>
      </c>
      <c r="B2993" t="s">
        <v>113</v>
      </c>
      <c r="C2993">
        <v>2019</v>
      </c>
      <c r="D2993">
        <v>33.734305999999997</v>
      </c>
    </row>
    <row r="2994" spans="1:4" hidden="1">
      <c r="A2994" t="s">
        <v>25</v>
      </c>
      <c r="B2994" t="s">
        <v>113</v>
      </c>
      <c r="C2994">
        <v>2019</v>
      </c>
      <c r="D2994">
        <v>0.48682000000000158</v>
      </c>
    </row>
    <row r="2995" spans="1:4" hidden="1">
      <c r="A2995" t="s">
        <v>22</v>
      </c>
      <c r="B2995" t="s">
        <v>113</v>
      </c>
      <c r="C2995">
        <v>2020</v>
      </c>
      <c r="D2995">
        <v>44.555078999999999</v>
      </c>
    </row>
    <row r="2996" spans="1:4" hidden="1">
      <c r="A2996" t="s">
        <v>26</v>
      </c>
      <c r="B2996" t="s">
        <v>113</v>
      </c>
      <c r="C2996">
        <v>2020</v>
      </c>
      <c r="D2996">
        <v>7.8440539999999999</v>
      </c>
    </row>
    <row r="2997" spans="1:4" hidden="1">
      <c r="A2997" t="s">
        <v>34</v>
      </c>
      <c r="B2997" t="s">
        <v>113</v>
      </c>
      <c r="C2997">
        <v>2020</v>
      </c>
      <c r="D2997">
        <v>1.1456310000000001</v>
      </c>
    </row>
    <row r="2998" spans="1:4" hidden="1">
      <c r="A2998" t="s">
        <v>24</v>
      </c>
      <c r="B2998" t="s">
        <v>113</v>
      </c>
      <c r="C2998">
        <v>2020</v>
      </c>
      <c r="D2998">
        <v>34.962035</v>
      </c>
    </row>
    <row r="2999" spans="1:4" hidden="1">
      <c r="A2999" t="s">
        <v>25</v>
      </c>
      <c r="B2999" t="s">
        <v>113</v>
      </c>
      <c r="C2999">
        <v>2020</v>
      </c>
      <c r="D2999">
        <v>0.60335899999999754</v>
      </c>
    </row>
    <row r="3000" spans="1:4" hidden="1">
      <c r="A3000" t="s">
        <v>22</v>
      </c>
      <c r="B3000" t="s">
        <v>113</v>
      </c>
      <c r="C3000">
        <v>2021</v>
      </c>
      <c r="D3000">
        <v>41.550435999999998</v>
      </c>
    </row>
    <row r="3001" spans="1:4" hidden="1">
      <c r="A3001" t="s">
        <v>26</v>
      </c>
      <c r="B3001" t="s">
        <v>113</v>
      </c>
      <c r="C3001">
        <v>2021</v>
      </c>
      <c r="D3001">
        <v>5.5561999999999996</v>
      </c>
    </row>
    <row r="3002" spans="1:4" hidden="1">
      <c r="A3002" t="s">
        <v>34</v>
      </c>
      <c r="B3002" t="s">
        <v>113</v>
      </c>
      <c r="C3002">
        <v>2021</v>
      </c>
      <c r="D3002">
        <v>0.91817099999999996</v>
      </c>
    </row>
    <row r="3003" spans="1:4" hidden="1">
      <c r="A3003" t="s">
        <v>24</v>
      </c>
      <c r="B3003" t="s">
        <v>113</v>
      </c>
      <c r="C3003">
        <v>2021</v>
      </c>
      <c r="D3003">
        <v>35.007292999999997</v>
      </c>
    </row>
    <row r="3004" spans="1:4" hidden="1">
      <c r="A3004" t="s">
        <v>25</v>
      </c>
      <c r="B3004" t="s">
        <v>113</v>
      </c>
      <c r="C3004">
        <v>2021</v>
      </c>
      <c r="D3004">
        <v>6.877200000000272E-2</v>
      </c>
    </row>
    <row r="3005" spans="1:4" hidden="1">
      <c r="A3005" t="s">
        <v>22</v>
      </c>
      <c r="B3005" t="s">
        <v>114</v>
      </c>
      <c r="C3005">
        <v>2007</v>
      </c>
      <c r="D3005">
        <v>2.9336169999999999</v>
      </c>
    </row>
    <row r="3006" spans="1:4" hidden="1">
      <c r="A3006" t="s">
        <v>24</v>
      </c>
      <c r="B3006" t="s">
        <v>114</v>
      </c>
      <c r="C3006">
        <v>2007</v>
      </c>
      <c r="D3006">
        <v>2.6107360000000002</v>
      </c>
    </row>
    <row r="3007" spans="1:4" hidden="1">
      <c r="A3007" t="s">
        <v>25</v>
      </c>
      <c r="B3007" t="s">
        <v>114</v>
      </c>
      <c r="C3007">
        <v>2007</v>
      </c>
      <c r="D3007">
        <v>0.32288099999999975</v>
      </c>
    </row>
    <row r="3008" spans="1:4" hidden="1">
      <c r="A3008" t="s">
        <v>22</v>
      </c>
      <c r="B3008" t="s">
        <v>114</v>
      </c>
      <c r="C3008">
        <v>2008</v>
      </c>
      <c r="D3008">
        <v>1.8078460000000001</v>
      </c>
    </row>
    <row r="3009" spans="1:4" hidden="1">
      <c r="A3009" t="s">
        <v>26</v>
      </c>
      <c r="B3009" t="s">
        <v>114</v>
      </c>
      <c r="C3009">
        <v>2008</v>
      </c>
      <c r="D3009">
        <v>8.3990999999999996E-2</v>
      </c>
    </row>
    <row r="3010" spans="1:4" hidden="1">
      <c r="A3010" t="s">
        <v>24</v>
      </c>
      <c r="B3010" t="s">
        <v>114</v>
      </c>
      <c r="C3010">
        <v>2008</v>
      </c>
      <c r="D3010">
        <v>1.7238549999999999</v>
      </c>
    </row>
    <row r="3011" spans="1:4" hidden="1">
      <c r="A3011" t="s">
        <v>25</v>
      </c>
      <c r="B3011" t="s">
        <v>114</v>
      </c>
      <c r="C3011">
        <v>2008</v>
      </c>
      <c r="D3011">
        <v>2.2204460492503131E-16</v>
      </c>
    </row>
    <row r="3012" spans="1:4" hidden="1">
      <c r="A3012" t="s">
        <v>22</v>
      </c>
      <c r="B3012" t="s">
        <v>114</v>
      </c>
      <c r="C3012">
        <v>2009</v>
      </c>
      <c r="D3012">
        <v>7.7246940000000004</v>
      </c>
    </row>
    <row r="3013" spans="1:4" hidden="1">
      <c r="A3013" t="s">
        <v>26</v>
      </c>
      <c r="B3013" t="s">
        <v>114</v>
      </c>
      <c r="C3013">
        <v>2009</v>
      </c>
      <c r="D3013">
        <v>1.3487800000000001</v>
      </c>
    </row>
    <row r="3014" spans="1:4" hidden="1">
      <c r="A3014" t="s">
        <v>24</v>
      </c>
      <c r="B3014" t="s">
        <v>114</v>
      </c>
      <c r="C3014">
        <v>2009</v>
      </c>
      <c r="D3014">
        <v>6.3759139999999999</v>
      </c>
    </row>
    <row r="3015" spans="1:4" hidden="1">
      <c r="A3015" t="s">
        <v>25</v>
      </c>
      <c r="B3015" t="s">
        <v>114</v>
      </c>
      <c r="C3015">
        <v>2009</v>
      </c>
      <c r="D3015">
        <v>8.8817841970012523E-16</v>
      </c>
    </row>
    <row r="3016" spans="1:4" hidden="1">
      <c r="A3016" t="s">
        <v>22</v>
      </c>
      <c r="B3016" t="s">
        <v>114</v>
      </c>
      <c r="C3016">
        <v>2010</v>
      </c>
      <c r="D3016">
        <v>2.1589420000000001</v>
      </c>
    </row>
    <row r="3017" spans="1:4" hidden="1">
      <c r="A3017" t="s">
        <v>26</v>
      </c>
      <c r="B3017" t="s">
        <v>114</v>
      </c>
      <c r="C3017">
        <v>2010</v>
      </c>
      <c r="D3017">
        <v>2.0306890000000002</v>
      </c>
    </row>
    <row r="3018" spans="1:4" hidden="1">
      <c r="A3018" t="s">
        <v>25</v>
      </c>
      <c r="B3018" t="s">
        <v>114</v>
      </c>
      <c r="C3018">
        <v>2010</v>
      </c>
      <c r="D3018">
        <v>0.12825299999999995</v>
      </c>
    </row>
    <row r="3019" spans="1:4" hidden="1">
      <c r="A3019" t="s">
        <v>22</v>
      </c>
      <c r="B3019" t="s">
        <v>114</v>
      </c>
      <c r="C3019">
        <v>2011</v>
      </c>
      <c r="D3019">
        <v>2.0832079999999999</v>
      </c>
    </row>
    <row r="3020" spans="1:4" hidden="1">
      <c r="A3020" t="s">
        <v>26</v>
      </c>
      <c r="B3020" t="s">
        <v>114</v>
      </c>
      <c r="C3020">
        <v>2011</v>
      </c>
      <c r="D3020">
        <v>1.9341010000000001</v>
      </c>
    </row>
    <row r="3021" spans="1:4" hidden="1">
      <c r="A3021" t="s">
        <v>24</v>
      </c>
      <c r="B3021" t="s">
        <v>114</v>
      </c>
      <c r="C3021">
        <v>2011</v>
      </c>
      <c r="D3021">
        <v>0.14910699999999999</v>
      </c>
    </row>
    <row r="3022" spans="1:4" hidden="1">
      <c r="A3022" t="s">
        <v>25</v>
      </c>
      <c r="B3022" t="s">
        <v>114</v>
      </c>
      <c r="C3022">
        <v>2011</v>
      </c>
      <c r="D3022">
        <v>0</v>
      </c>
    </row>
    <row r="3023" spans="1:4" hidden="1">
      <c r="A3023" t="s">
        <v>22</v>
      </c>
      <c r="B3023" t="s">
        <v>114</v>
      </c>
      <c r="C3023">
        <v>2012</v>
      </c>
      <c r="D3023">
        <v>4.0931509999999998</v>
      </c>
    </row>
    <row r="3024" spans="1:4" hidden="1">
      <c r="A3024" t="s">
        <v>24</v>
      </c>
      <c r="B3024" t="s">
        <v>114</v>
      </c>
      <c r="C3024">
        <v>2012</v>
      </c>
      <c r="D3024">
        <v>4.0931509999999998</v>
      </c>
    </row>
    <row r="3025" spans="1:4" hidden="1">
      <c r="A3025" t="s">
        <v>25</v>
      </c>
      <c r="B3025" t="s">
        <v>114</v>
      </c>
      <c r="C3025">
        <v>2012</v>
      </c>
      <c r="D3025">
        <v>0</v>
      </c>
    </row>
    <row r="3026" spans="1:4" hidden="1">
      <c r="A3026" t="s">
        <v>22</v>
      </c>
      <c r="B3026" t="s">
        <v>114</v>
      </c>
      <c r="C3026">
        <v>2013</v>
      </c>
      <c r="D3026">
        <v>2.7638310000000001</v>
      </c>
    </row>
    <row r="3027" spans="1:4" hidden="1">
      <c r="A3027" t="s">
        <v>26</v>
      </c>
      <c r="B3027" t="s">
        <v>114</v>
      </c>
      <c r="C3027">
        <v>2013</v>
      </c>
      <c r="D3027">
        <v>2.3369789999999999</v>
      </c>
    </row>
    <row r="3028" spans="1:4" hidden="1">
      <c r="A3028" t="s">
        <v>24</v>
      </c>
      <c r="B3028" t="s">
        <v>114</v>
      </c>
      <c r="C3028">
        <v>2013</v>
      </c>
      <c r="D3028">
        <v>0.41703299999999999</v>
      </c>
    </row>
    <row r="3029" spans="1:4" hidden="1">
      <c r="A3029" t="s">
        <v>25</v>
      </c>
      <c r="B3029" t="s">
        <v>114</v>
      </c>
      <c r="C3029">
        <v>2013</v>
      </c>
      <c r="D3029">
        <v>9.8190000000002442E-3</v>
      </c>
    </row>
    <row r="3030" spans="1:4" hidden="1">
      <c r="A3030" t="s">
        <v>22</v>
      </c>
      <c r="B3030" t="s">
        <v>114</v>
      </c>
      <c r="C3030">
        <v>2014</v>
      </c>
      <c r="D3030">
        <v>8.1224530000000001</v>
      </c>
    </row>
    <row r="3031" spans="1:4" hidden="1">
      <c r="A3031" t="s">
        <v>26</v>
      </c>
      <c r="B3031" t="s">
        <v>114</v>
      </c>
      <c r="C3031">
        <v>2014</v>
      </c>
      <c r="D3031">
        <v>2.936426</v>
      </c>
    </row>
    <row r="3032" spans="1:4" hidden="1">
      <c r="A3032" t="s">
        <v>24</v>
      </c>
      <c r="B3032" t="s">
        <v>114</v>
      </c>
      <c r="C3032">
        <v>2014</v>
      </c>
      <c r="D3032">
        <v>5.1816760000000004</v>
      </c>
    </row>
    <row r="3033" spans="1:4" hidden="1">
      <c r="A3033" t="s">
        <v>25</v>
      </c>
      <c r="B3033" t="s">
        <v>114</v>
      </c>
      <c r="C3033">
        <v>2014</v>
      </c>
      <c r="D3033">
        <v>4.3509999999997717E-3</v>
      </c>
    </row>
    <row r="3034" spans="1:4" hidden="1">
      <c r="A3034" t="s">
        <v>22</v>
      </c>
      <c r="B3034" t="s">
        <v>114</v>
      </c>
      <c r="C3034">
        <v>2015</v>
      </c>
      <c r="D3034">
        <v>3.6912120000000002</v>
      </c>
    </row>
    <row r="3035" spans="1:4" hidden="1">
      <c r="A3035" t="s">
        <v>26</v>
      </c>
      <c r="B3035" t="s">
        <v>114</v>
      </c>
      <c r="C3035">
        <v>2015</v>
      </c>
      <c r="D3035">
        <v>3.3052329999999999</v>
      </c>
    </row>
    <row r="3036" spans="1:4" hidden="1">
      <c r="A3036" t="s">
        <v>24</v>
      </c>
      <c r="B3036" t="s">
        <v>114</v>
      </c>
      <c r="C3036">
        <v>2015</v>
      </c>
      <c r="D3036">
        <v>0.38597900000000002</v>
      </c>
    </row>
    <row r="3037" spans="1:4" hidden="1">
      <c r="A3037" t="s">
        <v>25</v>
      </c>
      <c r="B3037" t="s">
        <v>114</v>
      </c>
      <c r="C3037">
        <v>2015</v>
      </c>
      <c r="D3037">
        <v>4.4408920985006262E-16</v>
      </c>
    </row>
    <row r="3038" spans="1:4" hidden="1">
      <c r="A3038" t="s">
        <v>22</v>
      </c>
      <c r="B3038" t="s">
        <v>114</v>
      </c>
      <c r="C3038">
        <v>2016</v>
      </c>
      <c r="D3038">
        <v>7.3771519999999997</v>
      </c>
    </row>
    <row r="3039" spans="1:4" hidden="1">
      <c r="A3039" t="s">
        <v>24</v>
      </c>
      <c r="B3039" t="s">
        <v>114</v>
      </c>
      <c r="C3039">
        <v>2016</v>
      </c>
      <c r="D3039">
        <v>7.3272009999999996</v>
      </c>
    </row>
    <row r="3040" spans="1:4" hidden="1">
      <c r="A3040" t="s">
        <v>25</v>
      </c>
      <c r="B3040" t="s">
        <v>114</v>
      </c>
      <c r="C3040">
        <v>2016</v>
      </c>
      <c r="D3040">
        <v>4.9951000000000079E-2</v>
      </c>
    </row>
    <row r="3041" spans="1:4" hidden="1">
      <c r="A3041" t="s">
        <v>22</v>
      </c>
      <c r="B3041" t="s">
        <v>114</v>
      </c>
      <c r="C3041">
        <v>2017</v>
      </c>
      <c r="D3041">
        <v>10.687357</v>
      </c>
    </row>
    <row r="3042" spans="1:4" hidden="1">
      <c r="A3042" t="s">
        <v>26</v>
      </c>
      <c r="B3042" t="s">
        <v>114</v>
      </c>
      <c r="C3042">
        <v>2017</v>
      </c>
      <c r="D3042">
        <v>2.5379999999999999E-3</v>
      </c>
    </row>
    <row r="3043" spans="1:4" hidden="1">
      <c r="A3043" t="s">
        <v>24</v>
      </c>
      <c r="B3043" t="s">
        <v>114</v>
      </c>
      <c r="C3043">
        <v>2017</v>
      </c>
      <c r="D3043">
        <v>10.565262000000001</v>
      </c>
    </row>
    <row r="3044" spans="1:4" hidden="1">
      <c r="A3044" t="s">
        <v>25</v>
      </c>
      <c r="B3044" t="s">
        <v>114</v>
      </c>
      <c r="C3044">
        <v>2017</v>
      </c>
      <c r="D3044">
        <v>0.11955700000000036</v>
      </c>
    </row>
    <row r="3045" spans="1:4" hidden="1">
      <c r="A3045" t="s">
        <v>22</v>
      </c>
      <c r="B3045" t="s">
        <v>114</v>
      </c>
      <c r="C3045">
        <v>2018</v>
      </c>
      <c r="D3045">
        <v>1.7589999999999999E-3</v>
      </c>
    </row>
    <row r="3046" spans="1:4" hidden="1">
      <c r="A3046" t="s">
        <v>22</v>
      </c>
      <c r="B3046" t="s">
        <v>114</v>
      </c>
      <c r="C3046">
        <v>2019</v>
      </c>
      <c r="D3046">
        <v>5.2950000000000002E-3</v>
      </c>
    </row>
    <row r="3047" spans="1:4" hidden="1">
      <c r="A3047" t="s">
        <v>22</v>
      </c>
      <c r="B3047" t="s">
        <v>114</v>
      </c>
      <c r="C3047">
        <v>2020</v>
      </c>
      <c r="D3047">
        <v>1.8366E-2</v>
      </c>
    </row>
    <row r="3048" spans="1:4" hidden="1">
      <c r="A3048" t="s">
        <v>22</v>
      </c>
      <c r="B3048" t="s">
        <v>114</v>
      </c>
      <c r="C3048">
        <v>2021</v>
      </c>
      <c r="D3048">
        <v>3.6648E-2</v>
      </c>
    </row>
    <row r="3049" spans="1:4" hidden="1">
      <c r="A3049" t="s">
        <v>22</v>
      </c>
      <c r="B3049" t="s">
        <v>115</v>
      </c>
      <c r="C3049">
        <v>2007</v>
      </c>
      <c r="D3049">
        <v>2.1082809999999998</v>
      </c>
    </row>
    <row r="3050" spans="1:4" hidden="1">
      <c r="A3050" t="s">
        <v>24</v>
      </c>
      <c r="B3050" t="s">
        <v>115</v>
      </c>
      <c r="C3050">
        <v>2007</v>
      </c>
      <c r="D3050">
        <v>1.5928610000000001</v>
      </c>
    </row>
    <row r="3051" spans="1:4" hidden="1">
      <c r="A3051" t="s">
        <v>25</v>
      </c>
      <c r="B3051" t="s">
        <v>115</v>
      </c>
      <c r="C3051">
        <v>2007</v>
      </c>
      <c r="D3051">
        <v>0.51541999999999977</v>
      </c>
    </row>
    <row r="3052" spans="1:4" hidden="1">
      <c r="A3052" t="s">
        <v>22</v>
      </c>
      <c r="B3052" t="s">
        <v>115</v>
      </c>
      <c r="C3052">
        <v>2008</v>
      </c>
      <c r="D3052">
        <v>1.862519</v>
      </c>
    </row>
    <row r="3053" spans="1:4" hidden="1">
      <c r="A3053" t="s">
        <v>24</v>
      </c>
      <c r="B3053" t="s">
        <v>115</v>
      </c>
      <c r="C3053">
        <v>2008</v>
      </c>
      <c r="D3053">
        <v>1.862519</v>
      </c>
    </row>
    <row r="3054" spans="1:4" hidden="1">
      <c r="A3054" t="s">
        <v>25</v>
      </c>
      <c r="B3054" t="s">
        <v>115</v>
      </c>
      <c r="C3054">
        <v>2008</v>
      </c>
      <c r="D3054">
        <v>0</v>
      </c>
    </row>
    <row r="3055" spans="1:4" hidden="1">
      <c r="A3055" t="s">
        <v>22</v>
      </c>
      <c r="B3055" t="s">
        <v>115</v>
      </c>
      <c r="C3055">
        <v>2009</v>
      </c>
      <c r="D3055">
        <v>5.0328410000000003</v>
      </c>
    </row>
    <row r="3056" spans="1:4" hidden="1">
      <c r="A3056" t="s">
        <v>24</v>
      </c>
      <c r="B3056" t="s">
        <v>115</v>
      </c>
      <c r="C3056">
        <v>2009</v>
      </c>
      <c r="D3056">
        <v>4.4965520000000003</v>
      </c>
    </row>
    <row r="3057" spans="1:4" hidden="1">
      <c r="A3057" t="s">
        <v>25</v>
      </c>
      <c r="B3057" t="s">
        <v>115</v>
      </c>
      <c r="C3057">
        <v>2009</v>
      </c>
      <c r="D3057">
        <v>0.53628900000000002</v>
      </c>
    </row>
    <row r="3058" spans="1:4" hidden="1">
      <c r="A3058" t="s">
        <v>22</v>
      </c>
      <c r="B3058" t="s">
        <v>115</v>
      </c>
      <c r="C3058">
        <v>2010</v>
      </c>
      <c r="D3058">
        <v>8.1301900000000007</v>
      </c>
    </row>
    <row r="3059" spans="1:4" hidden="1">
      <c r="A3059" t="s">
        <v>24</v>
      </c>
      <c r="B3059" t="s">
        <v>115</v>
      </c>
      <c r="C3059">
        <v>2010</v>
      </c>
      <c r="D3059">
        <v>7.620978</v>
      </c>
    </row>
    <row r="3060" spans="1:4" hidden="1">
      <c r="A3060" t="s">
        <v>25</v>
      </c>
      <c r="B3060" t="s">
        <v>115</v>
      </c>
      <c r="C3060">
        <v>2010</v>
      </c>
      <c r="D3060">
        <v>0.50921200000000066</v>
      </c>
    </row>
    <row r="3061" spans="1:4" hidden="1">
      <c r="A3061" t="s">
        <v>22</v>
      </c>
      <c r="B3061" t="s">
        <v>115</v>
      </c>
      <c r="C3061">
        <v>2011</v>
      </c>
      <c r="D3061">
        <v>6.8624929999999997</v>
      </c>
    </row>
    <row r="3062" spans="1:4" hidden="1">
      <c r="A3062" t="s">
        <v>26</v>
      </c>
      <c r="B3062" t="s">
        <v>115</v>
      </c>
      <c r="C3062">
        <v>2011</v>
      </c>
      <c r="D3062">
        <v>8.7206000000000006E-2</v>
      </c>
    </row>
    <row r="3063" spans="1:4" hidden="1">
      <c r="A3063" t="s">
        <v>24</v>
      </c>
      <c r="B3063" t="s">
        <v>115</v>
      </c>
      <c r="C3063">
        <v>2011</v>
      </c>
      <c r="D3063">
        <v>6.2997759999999996</v>
      </c>
    </row>
    <row r="3064" spans="1:4" hidden="1">
      <c r="A3064" t="s">
        <v>25</v>
      </c>
      <c r="B3064" t="s">
        <v>115</v>
      </c>
      <c r="C3064">
        <v>2011</v>
      </c>
      <c r="D3064">
        <v>0.47551100000000002</v>
      </c>
    </row>
    <row r="3065" spans="1:4" hidden="1">
      <c r="A3065" t="s">
        <v>22</v>
      </c>
      <c r="B3065" t="s">
        <v>115</v>
      </c>
      <c r="C3065">
        <v>2012</v>
      </c>
      <c r="D3065">
        <v>2.613073</v>
      </c>
    </row>
    <row r="3066" spans="1:4" hidden="1">
      <c r="A3066" t="s">
        <v>24</v>
      </c>
      <c r="B3066" t="s">
        <v>115</v>
      </c>
      <c r="C3066">
        <v>2012</v>
      </c>
      <c r="D3066">
        <v>2.1896239999999998</v>
      </c>
    </row>
    <row r="3067" spans="1:4" hidden="1">
      <c r="A3067" t="s">
        <v>25</v>
      </c>
      <c r="B3067" t="s">
        <v>115</v>
      </c>
      <c r="C3067">
        <v>2012</v>
      </c>
      <c r="D3067">
        <v>0.42344900000000019</v>
      </c>
    </row>
    <row r="3068" spans="1:4" hidden="1">
      <c r="A3068" t="s">
        <v>22</v>
      </c>
      <c r="B3068" t="s">
        <v>115</v>
      </c>
      <c r="C3068">
        <v>2013</v>
      </c>
      <c r="D3068">
        <v>7.1157539999999999</v>
      </c>
    </row>
    <row r="3069" spans="1:4" hidden="1">
      <c r="A3069" t="s">
        <v>24</v>
      </c>
      <c r="B3069" t="s">
        <v>115</v>
      </c>
      <c r="C3069">
        <v>2013</v>
      </c>
      <c r="D3069">
        <v>6.5525880000000001</v>
      </c>
    </row>
    <row r="3070" spans="1:4" hidden="1">
      <c r="A3070" t="s">
        <v>25</v>
      </c>
      <c r="B3070" t="s">
        <v>115</v>
      </c>
      <c r="C3070">
        <v>2013</v>
      </c>
      <c r="D3070">
        <v>0.56316599999999983</v>
      </c>
    </row>
    <row r="3071" spans="1:4" hidden="1">
      <c r="A3071" t="s">
        <v>22</v>
      </c>
      <c r="B3071" t="s">
        <v>115</v>
      </c>
      <c r="C3071">
        <v>2014</v>
      </c>
      <c r="D3071">
        <v>5.7409420000000004</v>
      </c>
    </row>
    <row r="3072" spans="1:4" hidden="1">
      <c r="A3072" t="s">
        <v>24</v>
      </c>
      <c r="B3072" t="s">
        <v>115</v>
      </c>
      <c r="C3072">
        <v>2014</v>
      </c>
      <c r="D3072">
        <v>5.1506439999999998</v>
      </c>
    </row>
    <row r="3073" spans="1:4" hidden="1">
      <c r="A3073" t="s">
        <v>25</v>
      </c>
      <c r="B3073" t="s">
        <v>115</v>
      </c>
      <c r="C3073">
        <v>2014</v>
      </c>
      <c r="D3073">
        <v>0.59029800000000066</v>
      </c>
    </row>
    <row r="3074" spans="1:4" hidden="1">
      <c r="A3074" t="s">
        <v>22</v>
      </c>
      <c r="B3074" t="s">
        <v>115</v>
      </c>
      <c r="C3074">
        <v>2015</v>
      </c>
      <c r="D3074">
        <v>8.6959780000000002</v>
      </c>
    </row>
    <row r="3075" spans="1:4" hidden="1">
      <c r="A3075" t="s">
        <v>24</v>
      </c>
      <c r="B3075" t="s">
        <v>115</v>
      </c>
      <c r="C3075">
        <v>2015</v>
      </c>
      <c r="D3075">
        <v>8.2106530000000006</v>
      </c>
    </row>
    <row r="3076" spans="1:4" hidden="1">
      <c r="A3076" t="s">
        <v>25</v>
      </c>
      <c r="B3076" t="s">
        <v>115</v>
      </c>
      <c r="C3076">
        <v>2015</v>
      </c>
      <c r="D3076">
        <v>0.48532499999999956</v>
      </c>
    </row>
    <row r="3077" spans="1:4" hidden="1">
      <c r="A3077" t="s">
        <v>22</v>
      </c>
      <c r="B3077" t="s">
        <v>115</v>
      </c>
      <c r="C3077">
        <v>2016</v>
      </c>
      <c r="D3077">
        <v>4.5979479999999997</v>
      </c>
    </row>
    <row r="3078" spans="1:4" hidden="1">
      <c r="A3078" t="s">
        <v>24</v>
      </c>
      <c r="B3078" t="s">
        <v>115</v>
      </c>
      <c r="C3078">
        <v>2016</v>
      </c>
      <c r="D3078">
        <v>4.0755340000000002</v>
      </c>
    </row>
    <row r="3079" spans="1:4" hidden="1">
      <c r="A3079" t="s">
        <v>25</v>
      </c>
      <c r="B3079" t="s">
        <v>115</v>
      </c>
      <c r="C3079">
        <v>2016</v>
      </c>
      <c r="D3079">
        <v>0.52241399999999949</v>
      </c>
    </row>
    <row r="3080" spans="1:4" hidden="1">
      <c r="A3080" t="s">
        <v>22</v>
      </c>
      <c r="B3080" t="s">
        <v>115</v>
      </c>
      <c r="C3080">
        <v>2017</v>
      </c>
      <c r="D3080">
        <v>6.8115019999999999</v>
      </c>
    </row>
    <row r="3081" spans="1:4" hidden="1">
      <c r="A3081" t="s">
        <v>24</v>
      </c>
      <c r="B3081" t="s">
        <v>115</v>
      </c>
      <c r="C3081">
        <v>2017</v>
      </c>
      <c r="D3081">
        <v>6.3836069999999996</v>
      </c>
    </row>
    <row r="3082" spans="1:4" hidden="1">
      <c r="A3082" t="s">
        <v>25</v>
      </c>
      <c r="B3082" t="s">
        <v>115</v>
      </c>
      <c r="C3082">
        <v>2017</v>
      </c>
      <c r="D3082">
        <v>0.42789500000000036</v>
      </c>
    </row>
    <row r="3083" spans="1:4" hidden="1">
      <c r="A3083" t="s">
        <v>22</v>
      </c>
      <c r="B3083" t="s">
        <v>115</v>
      </c>
      <c r="C3083">
        <v>2018</v>
      </c>
      <c r="D3083">
        <v>8.7233619999999998</v>
      </c>
    </row>
    <row r="3084" spans="1:4" hidden="1">
      <c r="A3084" t="s">
        <v>24</v>
      </c>
      <c r="B3084" t="s">
        <v>115</v>
      </c>
      <c r="C3084">
        <v>2018</v>
      </c>
      <c r="D3084">
        <v>8.486504</v>
      </c>
    </row>
    <row r="3085" spans="1:4" hidden="1">
      <c r="A3085" t="s">
        <v>25</v>
      </c>
      <c r="B3085" t="s">
        <v>115</v>
      </c>
      <c r="C3085">
        <v>2018</v>
      </c>
      <c r="D3085">
        <v>0.23685799999999979</v>
      </c>
    </row>
    <row r="3086" spans="1:4" hidden="1">
      <c r="A3086" t="s">
        <v>22</v>
      </c>
      <c r="B3086" t="s">
        <v>115</v>
      </c>
      <c r="C3086">
        <v>2019</v>
      </c>
      <c r="D3086">
        <v>6.0246940000000002</v>
      </c>
    </row>
    <row r="3087" spans="1:4" hidden="1">
      <c r="A3087" t="s">
        <v>24</v>
      </c>
      <c r="B3087" t="s">
        <v>115</v>
      </c>
      <c r="C3087">
        <v>2019</v>
      </c>
      <c r="D3087">
        <v>5.7590570000000003</v>
      </c>
    </row>
    <row r="3088" spans="1:4" hidden="1">
      <c r="A3088" t="s">
        <v>25</v>
      </c>
      <c r="B3088" t="s">
        <v>115</v>
      </c>
      <c r="C3088">
        <v>2019</v>
      </c>
      <c r="D3088">
        <v>0.2656369999999999</v>
      </c>
    </row>
    <row r="3089" spans="1:4" hidden="1">
      <c r="A3089" t="s">
        <v>22</v>
      </c>
      <c r="B3089" t="s">
        <v>115</v>
      </c>
      <c r="C3089">
        <v>2020</v>
      </c>
      <c r="D3089">
        <v>8.5755839999999992</v>
      </c>
    </row>
    <row r="3090" spans="1:4" hidden="1">
      <c r="A3090" t="s">
        <v>24</v>
      </c>
      <c r="B3090" t="s">
        <v>115</v>
      </c>
      <c r="C3090">
        <v>2020</v>
      </c>
      <c r="D3090">
        <v>8.3991129999999998</v>
      </c>
    </row>
    <row r="3091" spans="1:4" hidden="1">
      <c r="A3091" t="s">
        <v>25</v>
      </c>
      <c r="B3091" t="s">
        <v>115</v>
      </c>
      <c r="C3091">
        <v>2020</v>
      </c>
      <c r="D3091">
        <v>0.17647099999999938</v>
      </c>
    </row>
    <row r="3092" spans="1:4" hidden="1">
      <c r="A3092" t="s">
        <v>22</v>
      </c>
      <c r="B3092" t="s">
        <v>115</v>
      </c>
      <c r="C3092">
        <v>2021</v>
      </c>
      <c r="D3092">
        <v>7.3418320000000001</v>
      </c>
    </row>
    <row r="3093" spans="1:4" hidden="1">
      <c r="A3093" t="s">
        <v>24</v>
      </c>
      <c r="B3093" t="s">
        <v>115</v>
      </c>
      <c r="C3093">
        <v>2021</v>
      </c>
      <c r="D3093">
        <v>7.1820040000000001</v>
      </c>
    </row>
    <row r="3094" spans="1:4" hidden="1">
      <c r="A3094" t="s">
        <v>25</v>
      </c>
      <c r="B3094" t="s">
        <v>115</v>
      </c>
      <c r="C3094">
        <v>2021</v>
      </c>
      <c r="D3094">
        <v>0.15982800000000008</v>
      </c>
    </row>
    <row r="3095" spans="1:4" hidden="1">
      <c r="A3095" t="s">
        <v>22</v>
      </c>
      <c r="B3095" t="s">
        <v>116</v>
      </c>
      <c r="C3095">
        <v>2007</v>
      </c>
      <c r="D3095">
        <v>0.300373</v>
      </c>
    </row>
    <row r="3096" spans="1:4" hidden="1">
      <c r="A3096" t="s">
        <v>24</v>
      </c>
      <c r="B3096" t="s">
        <v>116</v>
      </c>
      <c r="C3096">
        <v>2007</v>
      </c>
      <c r="D3096">
        <v>0.300373</v>
      </c>
    </row>
    <row r="3097" spans="1:4" hidden="1">
      <c r="A3097" t="s">
        <v>25</v>
      </c>
      <c r="B3097" t="s">
        <v>116</v>
      </c>
      <c r="C3097">
        <v>2007</v>
      </c>
      <c r="D3097">
        <v>0</v>
      </c>
    </row>
    <row r="3098" spans="1:4" hidden="1">
      <c r="A3098" t="s">
        <v>22</v>
      </c>
      <c r="B3098" t="s">
        <v>116</v>
      </c>
      <c r="C3098">
        <v>2008</v>
      </c>
      <c r="D3098">
        <v>0.71617399999999998</v>
      </c>
    </row>
    <row r="3099" spans="1:4" hidden="1">
      <c r="A3099" t="s">
        <v>24</v>
      </c>
      <c r="B3099" t="s">
        <v>116</v>
      </c>
      <c r="C3099">
        <v>2008</v>
      </c>
      <c r="D3099">
        <v>0.67975300000000005</v>
      </c>
    </row>
    <row r="3100" spans="1:4" hidden="1">
      <c r="A3100" t="s">
        <v>25</v>
      </c>
      <c r="B3100" t="s">
        <v>116</v>
      </c>
      <c r="C3100">
        <v>2008</v>
      </c>
      <c r="D3100">
        <v>3.6420999999999926E-2</v>
      </c>
    </row>
    <row r="3101" spans="1:4" hidden="1">
      <c r="A3101" t="s">
        <v>22</v>
      </c>
      <c r="B3101" t="s">
        <v>116</v>
      </c>
      <c r="C3101">
        <v>2009</v>
      </c>
      <c r="D3101">
        <v>2.3780000000000001</v>
      </c>
    </row>
    <row r="3102" spans="1:4" hidden="1">
      <c r="A3102" t="s">
        <v>24</v>
      </c>
      <c r="B3102" t="s">
        <v>116</v>
      </c>
      <c r="C3102">
        <v>2009</v>
      </c>
      <c r="D3102">
        <v>2.3780000000000001</v>
      </c>
    </row>
    <row r="3103" spans="1:4" hidden="1">
      <c r="A3103" t="s">
        <v>25</v>
      </c>
      <c r="B3103" t="s">
        <v>116</v>
      </c>
      <c r="C3103">
        <v>2009</v>
      </c>
      <c r="D3103">
        <v>0</v>
      </c>
    </row>
    <row r="3104" spans="1:4" hidden="1">
      <c r="A3104" t="s">
        <v>22</v>
      </c>
      <c r="B3104" t="s">
        <v>116</v>
      </c>
      <c r="C3104">
        <v>2010</v>
      </c>
      <c r="D3104">
        <v>1.166498</v>
      </c>
    </row>
    <row r="3105" spans="1:4" hidden="1">
      <c r="A3105" t="s">
        <v>24</v>
      </c>
      <c r="B3105" t="s">
        <v>116</v>
      </c>
      <c r="C3105">
        <v>2010</v>
      </c>
      <c r="D3105">
        <v>1.166498</v>
      </c>
    </row>
    <row r="3106" spans="1:4" hidden="1">
      <c r="A3106" t="s">
        <v>25</v>
      </c>
      <c r="B3106" t="s">
        <v>116</v>
      </c>
      <c r="C3106">
        <v>2010</v>
      </c>
      <c r="D3106">
        <v>0</v>
      </c>
    </row>
    <row r="3107" spans="1:4" hidden="1">
      <c r="A3107" t="s">
        <v>22</v>
      </c>
      <c r="B3107" t="s">
        <v>116</v>
      </c>
      <c r="C3107">
        <v>2011</v>
      </c>
      <c r="D3107">
        <v>0.78362100000000001</v>
      </c>
    </row>
    <row r="3108" spans="1:4" hidden="1">
      <c r="A3108" t="s">
        <v>24</v>
      </c>
      <c r="B3108" t="s">
        <v>116</v>
      </c>
      <c r="C3108">
        <v>2011</v>
      </c>
      <c r="D3108">
        <v>0.78362100000000001</v>
      </c>
    </row>
    <row r="3109" spans="1:4" hidden="1">
      <c r="A3109" t="s">
        <v>25</v>
      </c>
      <c r="B3109" t="s">
        <v>116</v>
      </c>
      <c r="C3109">
        <v>2011</v>
      </c>
      <c r="D3109">
        <v>0</v>
      </c>
    </row>
    <row r="3110" spans="1:4" hidden="1">
      <c r="A3110" t="s">
        <v>22</v>
      </c>
      <c r="B3110" t="s">
        <v>116</v>
      </c>
      <c r="C3110">
        <v>2012</v>
      </c>
      <c r="D3110">
        <v>1.5475140000000001</v>
      </c>
    </row>
    <row r="3111" spans="1:4" hidden="1">
      <c r="A3111" t="s">
        <v>24</v>
      </c>
      <c r="B3111" t="s">
        <v>116</v>
      </c>
      <c r="C3111">
        <v>2012</v>
      </c>
      <c r="D3111">
        <v>1.537901</v>
      </c>
    </row>
    <row r="3112" spans="1:4" hidden="1">
      <c r="A3112" t="s">
        <v>25</v>
      </c>
      <c r="B3112" t="s">
        <v>116</v>
      </c>
      <c r="C3112">
        <v>2012</v>
      </c>
      <c r="D3112">
        <v>9.6130000000000937E-3</v>
      </c>
    </row>
    <row r="3113" spans="1:4" hidden="1">
      <c r="A3113" t="s">
        <v>22</v>
      </c>
      <c r="B3113" t="s">
        <v>116</v>
      </c>
      <c r="C3113">
        <v>2013</v>
      </c>
      <c r="D3113">
        <v>0.83635599999999999</v>
      </c>
    </row>
    <row r="3114" spans="1:4" hidden="1">
      <c r="A3114" t="s">
        <v>24</v>
      </c>
      <c r="B3114" t="s">
        <v>116</v>
      </c>
      <c r="C3114">
        <v>2013</v>
      </c>
      <c r="D3114">
        <v>0.83635599999999999</v>
      </c>
    </row>
    <row r="3115" spans="1:4" hidden="1">
      <c r="A3115" t="s">
        <v>25</v>
      </c>
      <c r="B3115" t="s">
        <v>116</v>
      </c>
      <c r="C3115">
        <v>2013</v>
      </c>
      <c r="D3115">
        <v>0</v>
      </c>
    </row>
    <row r="3116" spans="1:4" hidden="1">
      <c r="A3116" t="s">
        <v>22</v>
      </c>
      <c r="B3116" t="s">
        <v>116</v>
      </c>
      <c r="C3116">
        <v>2014</v>
      </c>
      <c r="D3116">
        <v>2.6201029999999998</v>
      </c>
    </row>
    <row r="3117" spans="1:4" hidden="1">
      <c r="A3117" t="s">
        <v>24</v>
      </c>
      <c r="B3117" t="s">
        <v>116</v>
      </c>
      <c r="C3117">
        <v>2014</v>
      </c>
      <c r="D3117">
        <v>2.6201029999999998</v>
      </c>
    </row>
    <row r="3118" spans="1:4" hidden="1">
      <c r="A3118" t="s">
        <v>25</v>
      </c>
      <c r="B3118" t="s">
        <v>116</v>
      </c>
      <c r="C3118">
        <v>2014</v>
      </c>
      <c r="D3118">
        <v>0</v>
      </c>
    </row>
    <row r="3119" spans="1:4" hidden="1">
      <c r="A3119" t="s">
        <v>22</v>
      </c>
      <c r="B3119" t="s">
        <v>116</v>
      </c>
      <c r="C3119">
        <v>2015</v>
      </c>
      <c r="D3119">
        <v>0.62518200000000002</v>
      </c>
    </row>
    <row r="3120" spans="1:4" hidden="1">
      <c r="A3120" t="s">
        <v>24</v>
      </c>
      <c r="B3120" t="s">
        <v>116</v>
      </c>
      <c r="C3120">
        <v>2015</v>
      </c>
      <c r="D3120">
        <v>0.62518200000000002</v>
      </c>
    </row>
    <row r="3121" spans="1:4" hidden="1">
      <c r="A3121" t="s">
        <v>25</v>
      </c>
      <c r="B3121" t="s">
        <v>116</v>
      </c>
      <c r="C3121">
        <v>2015</v>
      </c>
      <c r="D3121">
        <v>0</v>
      </c>
    </row>
    <row r="3122" spans="1:4" hidden="1">
      <c r="A3122" t="s">
        <v>22</v>
      </c>
      <c r="B3122" t="s">
        <v>116</v>
      </c>
      <c r="C3122">
        <v>2016</v>
      </c>
      <c r="D3122">
        <v>2.6748029999999998</v>
      </c>
    </row>
    <row r="3123" spans="1:4" hidden="1">
      <c r="A3123" t="s">
        <v>24</v>
      </c>
      <c r="B3123" t="s">
        <v>116</v>
      </c>
      <c r="C3123">
        <v>2016</v>
      </c>
      <c r="D3123">
        <v>2.6748029999999998</v>
      </c>
    </row>
    <row r="3124" spans="1:4" hidden="1">
      <c r="A3124" t="s">
        <v>25</v>
      </c>
      <c r="B3124" t="s">
        <v>116</v>
      </c>
      <c r="C3124">
        <v>2016</v>
      </c>
      <c r="D3124">
        <v>0</v>
      </c>
    </row>
    <row r="3125" spans="1:4" hidden="1">
      <c r="A3125" t="s">
        <v>22</v>
      </c>
      <c r="B3125" t="s">
        <v>116</v>
      </c>
      <c r="C3125">
        <v>2017</v>
      </c>
      <c r="D3125">
        <v>3.248507</v>
      </c>
    </row>
    <row r="3126" spans="1:4" hidden="1">
      <c r="A3126" t="s">
        <v>24</v>
      </c>
      <c r="B3126" t="s">
        <v>116</v>
      </c>
      <c r="C3126">
        <v>2017</v>
      </c>
      <c r="D3126">
        <v>3.2444359999999999</v>
      </c>
    </row>
    <row r="3127" spans="1:4" hidden="1">
      <c r="A3127" t="s">
        <v>25</v>
      </c>
      <c r="B3127" t="s">
        <v>116</v>
      </c>
      <c r="C3127">
        <v>2017</v>
      </c>
      <c r="D3127">
        <v>4.0710000000001578E-3</v>
      </c>
    </row>
    <row r="3128" spans="1:4" hidden="1">
      <c r="A3128" t="s">
        <v>22</v>
      </c>
      <c r="B3128" t="s">
        <v>116</v>
      </c>
      <c r="C3128">
        <v>2018</v>
      </c>
      <c r="D3128">
        <v>1.6658500000000001</v>
      </c>
    </row>
    <row r="3129" spans="1:4" hidden="1">
      <c r="A3129" t="s">
        <v>24</v>
      </c>
      <c r="B3129" t="s">
        <v>116</v>
      </c>
      <c r="C3129">
        <v>2018</v>
      </c>
      <c r="D3129">
        <v>1.6658500000000001</v>
      </c>
    </row>
    <row r="3130" spans="1:4" hidden="1">
      <c r="A3130" t="s">
        <v>25</v>
      </c>
      <c r="B3130" t="s">
        <v>116</v>
      </c>
      <c r="C3130">
        <v>2018</v>
      </c>
      <c r="D3130">
        <v>0</v>
      </c>
    </row>
    <row r="3131" spans="1:4" hidden="1">
      <c r="A3131" t="s">
        <v>22</v>
      </c>
      <c r="B3131" t="s">
        <v>116</v>
      </c>
      <c r="C3131">
        <v>2019</v>
      </c>
      <c r="D3131">
        <v>1.067056</v>
      </c>
    </row>
    <row r="3132" spans="1:4" hidden="1">
      <c r="A3132" t="s">
        <v>24</v>
      </c>
      <c r="B3132" t="s">
        <v>116</v>
      </c>
      <c r="C3132">
        <v>2019</v>
      </c>
      <c r="D3132">
        <v>1.0266219999999999</v>
      </c>
    </row>
    <row r="3133" spans="1:4" hidden="1">
      <c r="A3133" t="s">
        <v>25</v>
      </c>
      <c r="B3133" t="s">
        <v>116</v>
      </c>
      <c r="C3133">
        <v>2019</v>
      </c>
      <c r="D3133">
        <v>4.0434000000000081E-2</v>
      </c>
    </row>
    <row r="3134" spans="1:4" hidden="1">
      <c r="A3134" t="s">
        <v>22</v>
      </c>
      <c r="B3134" t="s">
        <v>116</v>
      </c>
      <c r="C3134">
        <v>2020</v>
      </c>
      <c r="D3134">
        <v>2.5397630000000002</v>
      </c>
    </row>
    <row r="3135" spans="1:4" hidden="1">
      <c r="A3135" t="s">
        <v>24</v>
      </c>
      <c r="B3135" t="s">
        <v>116</v>
      </c>
      <c r="C3135">
        <v>2020</v>
      </c>
      <c r="D3135">
        <v>2.5230600000000001</v>
      </c>
    </row>
    <row r="3136" spans="1:4" hidden="1">
      <c r="A3136" t="s">
        <v>25</v>
      </c>
      <c r="B3136" t="s">
        <v>116</v>
      </c>
      <c r="C3136">
        <v>2020</v>
      </c>
      <c r="D3136">
        <v>1.6703000000000134E-2</v>
      </c>
    </row>
    <row r="3137" spans="1:4" hidden="1">
      <c r="A3137" t="s">
        <v>22</v>
      </c>
      <c r="B3137" t="s">
        <v>116</v>
      </c>
      <c r="C3137">
        <v>2021</v>
      </c>
      <c r="D3137">
        <v>1.5920430000000001</v>
      </c>
    </row>
    <row r="3138" spans="1:4" hidden="1">
      <c r="A3138" t="s">
        <v>24</v>
      </c>
      <c r="B3138" t="s">
        <v>116</v>
      </c>
      <c r="C3138">
        <v>2021</v>
      </c>
      <c r="D3138">
        <v>1.555258</v>
      </c>
    </row>
    <row r="3139" spans="1:4" hidden="1">
      <c r="A3139" t="s">
        <v>25</v>
      </c>
      <c r="B3139" t="s">
        <v>116</v>
      </c>
      <c r="C3139">
        <v>2021</v>
      </c>
      <c r="D3139">
        <v>3.6785000000000068E-2</v>
      </c>
    </row>
    <row r="3140" spans="1:4" hidden="1">
      <c r="A3140" t="s">
        <v>22</v>
      </c>
      <c r="B3140" t="s">
        <v>117</v>
      </c>
      <c r="C3140">
        <v>2007</v>
      </c>
      <c r="D3140">
        <v>1.6061240000000001</v>
      </c>
    </row>
    <row r="3141" spans="1:4" hidden="1">
      <c r="A3141" t="s">
        <v>24</v>
      </c>
      <c r="B3141" t="s">
        <v>117</v>
      </c>
      <c r="C3141">
        <v>2007</v>
      </c>
      <c r="D3141">
        <v>1.6061240000000001</v>
      </c>
    </row>
    <row r="3142" spans="1:4" hidden="1">
      <c r="A3142" t="s">
        <v>25</v>
      </c>
      <c r="B3142" t="s">
        <v>117</v>
      </c>
      <c r="C3142">
        <v>2007</v>
      </c>
      <c r="D3142">
        <v>0</v>
      </c>
    </row>
    <row r="3143" spans="1:4" hidden="1">
      <c r="A3143" t="s">
        <v>22</v>
      </c>
      <c r="B3143" t="s">
        <v>117</v>
      </c>
      <c r="C3143">
        <v>2008</v>
      </c>
      <c r="D3143">
        <v>2.8409909999999998</v>
      </c>
    </row>
    <row r="3144" spans="1:4" hidden="1">
      <c r="A3144" t="s">
        <v>24</v>
      </c>
      <c r="B3144" t="s">
        <v>117</v>
      </c>
      <c r="C3144">
        <v>2008</v>
      </c>
      <c r="D3144">
        <v>2.8409909999999998</v>
      </c>
    </row>
    <row r="3145" spans="1:4" hidden="1">
      <c r="A3145" t="s">
        <v>25</v>
      </c>
      <c r="B3145" t="s">
        <v>117</v>
      </c>
      <c r="C3145">
        <v>2008</v>
      </c>
      <c r="D3145">
        <v>0</v>
      </c>
    </row>
    <row r="3146" spans="1:4" hidden="1">
      <c r="A3146" t="s">
        <v>22</v>
      </c>
      <c r="B3146" t="s">
        <v>117</v>
      </c>
      <c r="C3146">
        <v>2010</v>
      </c>
      <c r="D3146">
        <v>1.3352219999999999</v>
      </c>
    </row>
    <row r="3147" spans="1:4" hidden="1">
      <c r="A3147" t="s">
        <v>24</v>
      </c>
      <c r="B3147" t="s">
        <v>117</v>
      </c>
      <c r="C3147">
        <v>2010</v>
      </c>
      <c r="D3147">
        <v>1.3352219999999999</v>
      </c>
    </row>
    <row r="3148" spans="1:4" hidden="1">
      <c r="A3148" t="s">
        <v>25</v>
      </c>
      <c r="B3148" t="s">
        <v>117</v>
      </c>
      <c r="C3148">
        <v>2010</v>
      </c>
      <c r="D3148">
        <v>0</v>
      </c>
    </row>
    <row r="3149" spans="1:4" hidden="1">
      <c r="A3149" t="s">
        <v>22</v>
      </c>
      <c r="B3149" t="s">
        <v>117</v>
      </c>
      <c r="C3149">
        <v>2011</v>
      </c>
      <c r="D3149">
        <v>1.040071</v>
      </c>
    </row>
    <row r="3150" spans="1:4" hidden="1">
      <c r="A3150" t="s">
        <v>24</v>
      </c>
      <c r="B3150" t="s">
        <v>117</v>
      </c>
      <c r="C3150">
        <v>2011</v>
      </c>
      <c r="D3150">
        <v>0.41533700000000001</v>
      </c>
    </row>
    <row r="3151" spans="1:4" hidden="1">
      <c r="A3151" t="s">
        <v>25</v>
      </c>
      <c r="B3151" t="s">
        <v>117</v>
      </c>
      <c r="C3151">
        <v>2011</v>
      </c>
      <c r="D3151">
        <v>0.6247339999999999</v>
      </c>
    </row>
    <row r="3152" spans="1:4" hidden="1">
      <c r="A3152" t="s">
        <v>22</v>
      </c>
      <c r="B3152" t="s">
        <v>117</v>
      </c>
      <c r="C3152">
        <v>2012</v>
      </c>
      <c r="D3152">
        <v>0.59765599999999997</v>
      </c>
    </row>
    <row r="3153" spans="1:4" hidden="1">
      <c r="A3153" t="s">
        <v>22</v>
      </c>
      <c r="B3153" t="s">
        <v>117</v>
      </c>
      <c r="C3153">
        <v>2013</v>
      </c>
      <c r="D3153">
        <v>0.63460899999999998</v>
      </c>
    </row>
    <row r="3154" spans="1:4" hidden="1">
      <c r="A3154" t="s">
        <v>22</v>
      </c>
      <c r="B3154" t="s">
        <v>117</v>
      </c>
      <c r="C3154">
        <v>2014</v>
      </c>
      <c r="D3154">
        <v>7.5192540000000001</v>
      </c>
    </row>
    <row r="3155" spans="1:4" hidden="1">
      <c r="A3155" t="s">
        <v>24</v>
      </c>
      <c r="B3155" t="s">
        <v>117</v>
      </c>
      <c r="C3155">
        <v>2014</v>
      </c>
      <c r="D3155">
        <v>6.9771039999999998</v>
      </c>
    </row>
    <row r="3156" spans="1:4" hidden="1">
      <c r="A3156" t="s">
        <v>25</v>
      </c>
      <c r="B3156" t="s">
        <v>117</v>
      </c>
      <c r="C3156">
        <v>2014</v>
      </c>
      <c r="D3156">
        <v>0.54215000000000035</v>
      </c>
    </row>
    <row r="3157" spans="1:4" hidden="1">
      <c r="A3157" t="s">
        <v>22</v>
      </c>
      <c r="B3157" t="s">
        <v>117</v>
      </c>
      <c r="C3157">
        <v>2015</v>
      </c>
      <c r="D3157">
        <v>0.55890899999999999</v>
      </c>
    </row>
    <row r="3158" spans="1:4" hidden="1">
      <c r="A3158" t="s">
        <v>24</v>
      </c>
      <c r="B3158" t="s">
        <v>117</v>
      </c>
      <c r="C3158">
        <v>2015</v>
      </c>
      <c r="D3158">
        <v>6.6477999999999995E-2</v>
      </c>
    </row>
    <row r="3159" spans="1:4" hidden="1">
      <c r="A3159" t="s">
        <v>25</v>
      </c>
      <c r="B3159" t="s">
        <v>117</v>
      </c>
      <c r="C3159">
        <v>2015</v>
      </c>
      <c r="D3159">
        <v>0.49243100000000001</v>
      </c>
    </row>
    <row r="3160" spans="1:4" hidden="1">
      <c r="A3160" t="s">
        <v>22</v>
      </c>
      <c r="B3160" t="s">
        <v>117</v>
      </c>
      <c r="C3160">
        <v>2016</v>
      </c>
      <c r="D3160">
        <v>10.829596</v>
      </c>
    </row>
    <row r="3161" spans="1:4" hidden="1">
      <c r="A3161" t="s">
        <v>24</v>
      </c>
      <c r="B3161" t="s">
        <v>117</v>
      </c>
      <c r="C3161">
        <v>2016</v>
      </c>
      <c r="D3161">
        <v>10.306259000000001</v>
      </c>
    </row>
    <row r="3162" spans="1:4" hidden="1">
      <c r="A3162" t="s">
        <v>25</v>
      </c>
      <c r="B3162" t="s">
        <v>117</v>
      </c>
      <c r="C3162">
        <v>2016</v>
      </c>
      <c r="D3162">
        <v>0.52333699999999972</v>
      </c>
    </row>
    <row r="3163" spans="1:4" hidden="1">
      <c r="A3163" t="s">
        <v>22</v>
      </c>
      <c r="B3163" t="s">
        <v>117</v>
      </c>
      <c r="C3163">
        <v>2017</v>
      </c>
      <c r="D3163">
        <v>8.6490189999999991</v>
      </c>
    </row>
    <row r="3164" spans="1:4" hidden="1">
      <c r="A3164" t="s">
        <v>24</v>
      </c>
      <c r="B3164" t="s">
        <v>117</v>
      </c>
      <c r="C3164">
        <v>2017</v>
      </c>
      <c r="D3164">
        <v>8.2323889999999995</v>
      </c>
    </row>
    <row r="3165" spans="1:4" hidden="1">
      <c r="A3165" t="s">
        <v>25</v>
      </c>
      <c r="B3165" t="s">
        <v>117</v>
      </c>
      <c r="C3165">
        <v>2017</v>
      </c>
      <c r="D3165">
        <v>0.41662999999999961</v>
      </c>
    </row>
    <row r="3166" spans="1:4" hidden="1">
      <c r="A3166" t="s">
        <v>22</v>
      </c>
      <c r="B3166" t="s">
        <v>117</v>
      </c>
      <c r="C3166">
        <v>2018</v>
      </c>
      <c r="D3166">
        <v>10.84971</v>
      </c>
    </row>
    <row r="3167" spans="1:4" hidden="1">
      <c r="A3167" t="s">
        <v>24</v>
      </c>
      <c r="B3167" t="s">
        <v>117</v>
      </c>
      <c r="C3167">
        <v>2018</v>
      </c>
      <c r="D3167">
        <v>10.466333000000001</v>
      </c>
    </row>
    <row r="3168" spans="1:4" hidden="1">
      <c r="A3168" t="s">
        <v>25</v>
      </c>
      <c r="B3168" t="s">
        <v>117</v>
      </c>
      <c r="C3168">
        <v>2018</v>
      </c>
      <c r="D3168">
        <v>0.38337699999999941</v>
      </c>
    </row>
    <row r="3169" spans="1:4" hidden="1">
      <c r="A3169" t="s">
        <v>22</v>
      </c>
      <c r="B3169" t="s">
        <v>117</v>
      </c>
      <c r="C3169">
        <v>2019</v>
      </c>
      <c r="D3169">
        <v>10.672810999999999</v>
      </c>
    </row>
    <row r="3170" spans="1:4" hidden="1">
      <c r="A3170" t="s">
        <v>24</v>
      </c>
      <c r="B3170" t="s">
        <v>117</v>
      </c>
      <c r="C3170">
        <v>2019</v>
      </c>
      <c r="D3170">
        <v>10.263548</v>
      </c>
    </row>
    <row r="3171" spans="1:4" hidden="1">
      <c r="A3171" t="s">
        <v>25</v>
      </c>
      <c r="B3171" t="s">
        <v>117</v>
      </c>
      <c r="C3171">
        <v>2019</v>
      </c>
      <c r="D3171">
        <v>0.40926299999999927</v>
      </c>
    </row>
    <row r="3172" spans="1:4" hidden="1">
      <c r="A3172" t="s">
        <v>22</v>
      </c>
      <c r="B3172" t="s">
        <v>117</v>
      </c>
      <c r="C3172">
        <v>2020</v>
      </c>
      <c r="D3172">
        <v>10.732462</v>
      </c>
    </row>
    <row r="3173" spans="1:4" hidden="1">
      <c r="A3173" t="s">
        <v>24</v>
      </c>
      <c r="B3173" t="s">
        <v>117</v>
      </c>
      <c r="C3173">
        <v>2020</v>
      </c>
      <c r="D3173">
        <v>10.306656</v>
      </c>
    </row>
    <row r="3174" spans="1:4" hidden="1">
      <c r="A3174" t="s">
        <v>25</v>
      </c>
      <c r="B3174" t="s">
        <v>117</v>
      </c>
      <c r="C3174">
        <v>2020</v>
      </c>
      <c r="D3174">
        <v>0.42580599999999968</v>
      </c>
    </row>
    <row r="3175" spans="1:4" hidden="1">
      <c r="A3175" t="s">
        <v>22</v>
      </c>
      <c r="B3175" t="s">
        <v>117</v>
      </c>
      <c r="C3175">
        <v>2021</v>
      </c>
      <c r="D3175">
        <v>7.2991760000000001</v>
      </c>
    </row>
    <row r="3176" spans="1:4" hidden="1">
      <c r="A3176" t="s">
        <v>24</v>
      </c>
      <c r="B3176" t="s">
        <v>117</v>
      </c>
      <c r="C3176">
        <v>2021</v>
      </c>
      <c r="D3176">
        <v>6.8836240000000002</v>
      </c>
    </row>
    <row r="3177" spans="1:4" hidden="1">
      <c r="A3177" t="s">
        <v>25</v>
      </c>
      <c r="B3177" t="s">
        <v>117</v>
      </c>
      <c r="C3177">
        <v>2021</v>
      </c>
      <c r="D3177">
        <v>0.41555199999999992</v>
      </c>
    </row>
    <row r="3178" spans="1:4" hidden="1">
      <c r="A3178" t="s">
        <v>22</v>
      </c>
      <c r="B3178" t="s">
        <v>118</v>
      </c>
      <c r="C3178">
        <v>2007</v>
      </c>
      <c r="D3178">
        <v>5.3159450000000001</v>
      </c>
    </row>
    <row r="3179" spans="1:4" hidden="1">
      <c r="A3179" t="s">
        <v>24</v>
      </c>
      <c r="B3179" t="s">
        <v>118</v>
      </c>
      <c r="C3179">
        <v>2007</v>
      </c>
      <c r="D3179">
        <v>5.3159450000000001</v>
      </c>
    </row>
    <row r="3180" spans="1:4" hidden="1">
      <c r="A3180" t="s">
        <v>25</v>
      </c>
      <c r="B3180" t="s">
        <v>118</v>
      </c>
      <c r="C3180">
        <v>2007</v>
      </c>
      <c r="D3180">
        <v>0</v>
      </c>
    </row>
    <row r="3181" spans="1:4" hidden="1">
      <c r="A3181" t="s">
        <v>22</v>
      </c>
      <c r="B3181" t="s">
        <v>118</v>
      </c>
      <c r="C3181">
        <v>2008</v>
      </c>
      <c r="D3181">
        <v>11.996568999999999</v>
      </c>
    </row>
    <row r="3182" spans="1:4" hidden="1">
      <c r="A3182" t="s">
        <v>26</v>
      </c>
      <c r="B3182" t="s">
        <v>118</v>
      </c>
      <c r="C3182">
        <v>2008</v>
      </c>
      <c r="D3182">
        <v>2.0147729999999999</v>
      </c>
    </row>
    <row r="3183" spans="1:4" hidden="1">
      <c r="A3183" t="s">
        <v>24</v>
      </c>
      <c r="B3183" t="s">
        <v>118</v>
      </c>
      <c r="C3183">
        <v>2008</v>
      </c>
      <c r="D3183">
        <v>9.9817959999999992</v>
      </c>
    </row>
    <row r="3184" spans="1:4" hidden="1">
      <c r="A3184" t="s">
        <v>25</v>
      </c>
      <c r="B3184" t="s">
        <v>118</v>
      </c>
      <c r="C3184">
        <v>2008</v>
      </c>
      <c r="D3184">
        <v>0</v>
      </c>
    </row>
    <row r="3185" spans="1:4" hidden="1">
      <c r="A3185" t="s">
        <v>22</v>
      </c>
      <c r="B3185" t="s">
        <v>118</v>
      </c>
      <c r="C3185">
        <v>2009</v>
      </c>
      <c r="D3185">
        <v>11.402177999999999</v>
      </c>
    </row>
    <row r="3186" spans="1:4" hidden="1">
      <c r="A3186" t="s">
        <v>26</v>
      </c>
      <c r="B3186" t="s">
        <v>118</v>
      </c>
      <c r="C3186">
        <v>2009</v>
      </c>
      <c r="D3186">
        <v>1.838471</v>
      </c>
    </row>
    <row r="3187" spans="1:4" hidden="1">
      <c r="A3187" t="s">
        <v>24</v>
      </c>
      <c r="B3187" t="s">
        <v>118</v>
      </c>
      <c r="C3187">
        <v>2009</v>
      </c>
      <c r="D3187">
        <v>9.4717649999999995</v>
      </c>
    </row>
    <row r="3188" spans="1:4" hidden="1">
      <c r="A3188" t="s">
        <v>25</v>
      </c>
      <c r="B3188" t="s">
        <v>118</v>
      </c>
      <c r="C3188">
        <v>2009</v>
      </c>
      <c r="D3188">
        <v>9.1941999999999524E-2</v>
      </c>
    </row>
    <row r="3189" spans="1:4" hidden="1">
      <c r="A3189" t="s">
        <v>22</v>
      </c>
      <c r="B3189" t="s">
        <v>118</v>
      </c>
      <c r="C3189">
        <v>2010</v>
      </c>
      <c r="D3189">
        <v>33.637991999999997</v>
      </c>
    </row>
    <row r="3190" spans="1:4" hidden="1">
      <c r="A3190" t="s">
        <v>26</v>
      </c>
      <c r="B3190" t="s">
        <v>118</v>
      </c>
      <c r="C3190">
        <v>2010</v>
      </c>
      <c r="D3190">
        <v>9.4139879999999998</v>
      </c>
    </row>
    <row r="3191" spans="1:4" hidden="1">
      <c r="A3191" t="s">
        <v>24</v>
      </c>
      <c r="B3191" t="s">
        <v>118</v>
      </c>
      <c r="C3191">
        <v>2010</v>
      </c>
      <c r="D3191">
        <v>24.081087</v>
      </c>
    </row>
    <row r="3192" spans="1:4" hidden="1">
      <c r="A3192" t="s">
        <v>25</v>
      </c>
      <c r="B3192" t="s">
        <v>118</v>
      </c>
      <c r="C3192">
        <v>2010</v>
      </c>
      <c r="D3192">
        <v>0.14291699999999707</v>
      </c>
    </row>
    <row r="3193" spans="1:4" hidden="1">
      <c r="A3193" t="s">
        <v>22</v>
      </c>
      <c r="B3193" t="s">
        <v>118</v>
      </c>
      <c r="C3193">
        <v>2011</v>
      </c>
      <c r="D3193">
        <v>20.574712000000002</v>
      </c>
    </row>
    <row r="3194" spans="1:4" hidden="1">
      <c r="A3194" t="s">
        <v>26</v>
      </c>
      <c r="B3194" t="s">
        <v>118</v>
      </c>
      <c r="C3194">
        <v>2011</v>
      </c>
      <c r="D3194">
        <v>9.5043399999999991</v>
      </c>
    </row>
    <row r="3195" spans="1:4" hidden="1">
      <c r="A3195" t="s">
        <v>24</v>
      </c>
      <c r="B3195" t="s">
        <v>118</v>
      </c>
      <c r="C3195">
        <v>2011</v>
      </c>
      <c r="D3195">
        <v>11.042579</v>
      </c>
    </row>
    <row r="3196" spans="1:4" hidden="1">
      <c r="A3196" t="s">
        <v>25</v>
      </c>
      <c r="B3196" t="s">
        <v>118</v>
      </c>
      <c r="C3196">
        <v>2011</v>
      </c>
      <c r="D3196">
        <v>2.7793000000002621E-2</v>
      </c>
    </row>
    <row r="3197" spans="1:4" hidden="1">
      <c r="A3197" t="s">
        <v>22</v>
      </c>
      <c r="B3197" t="s">
        <v>118</v>
      </c>
      <c r="C3197">
        <v>2012</v>
      </c>
      <c r="D3197">
        <v>26.809685999999999</v>
      </c>
    </row>
    <row r="3198" spans="1:4" hidden="1">
      <c r="A3198" t="s">
        <v>26</v>
      </c>
      <c r="B3198" t="s">
        <v>118</v>
      </c>
      <c r="C3198">
        <v>2012</v>
      </c>
      <c r="D3198">
        <v>9.6128730000000004</v>
      </c>
    </row>
    <row r="3199" spans="1:4" hidden="1">
      <c r="A3199" t="s">
        <v>24</v>
      </c>
      <c r="B3199" t="s">
        <v>118</v>
      </c>
      <c r="C3199">
        <v>2012</v>
      </c>
      <c r="D3199">
        <v>17.196812999999999</v>
      </c>
    </row>
    <row r="3200" spans="1:4" hidden="1">
      <c r="A3200" t="s">
        <v>25</v>
      </c>
      <c r="B3200" t="s">
        <v>118</v>
      </c>
      <c r="C3200">
        <v>2012</v>
      </c>
      <c r="D3200">
        <v>0</v>
      </c>
    </row>
    <row r="3201" spans="1:4" hidden="1">
      <c r="A3201" t="s">
        <v>22</v>
      </c>
      <c r="B3201" t="s">
        <v>118</v>
      </c>
      <c r="C3201">
        <v>2013</v>
      </c>
      <c r="D3201">
        <v>34.214317999999999</v>
      </c>
    </row>
    <row r="3202" spans="1:4" hidden="1">
      <c r="A3202" t="s">
        <v>26</v>
      </c>
      <c r="B3202" t="s">
        <v>118</v>
      </c>
      <c r="C3202">
        <v>2013</v>
      </c>
      <c r="D3202">
        <v>10.055355</v>
      </c>
    </row>
    <row r="3203" spans="1:4" hidden="1">
      <c r="A3203" t="s">
        <v>24</v>
      </c>
      <c r="B3203" t="s">
        <v>118</v>
      </c>
      <c r="C3203">
        <v>2013</v>
      </c>
      <c r="D3203">
        <v>24.158963</v>
      </c>
    </row>
    <row r="3204" spans="1:4" hidden="1">
      <c r="A3204" t="s">
        <v>25</v>
      </c>
      <c r="B3204" t="s">
        <v>118</v>
      </c>
      <c r="C3204">
        <v>2013</v>
      </c>
      <c r="D3204">
        <v>0</v>
      </c>
    </row>
    <row r="3205" spans="1:4" hidden="1">
      <c r="A3205" t="s">
        <v>22</v>
      </c>
      <c r="B3205" t="s">
        <v>118</v>
      </c>
      <c r="C3205">
        <v>2014</v>
      </c>
      <c r="D3205">
        <v>35.775699000000003</v>
      </c>
    </row>
    <row r="3206" spans="1:4" hidden="1">
      <c r="A3206" t="s">
        <v>26</v>
      </c>
      <c r="B3206" t="s">
        <v>118</v>
      </c>
      <c r="C3206">
        <v>2014</v>
      </c>
      <c r="D3206">
        <v>15.508213</v>
      </c>
    </row>
    <row r="3207" spans="1:4" hidden="1">
      <c r="A3207" t="s">
        <v>24</v>
      </c>
      <c r="B3207" t="s">
        <v>118</v>
      </c>
      <c r="C3207">
        <v>2014</v>
      </c>
      <c r="D3207">
        <v>19.848164000000001</v>
      </c>
    </row>
    <row r="3208" spans="1:4" hidden="1">
      <c r="A3208" t="s">
        <v>25</v>
      </c>
      <c r="B3208" t="s">
        <v>118</v>
      </c>
      <c r="C3208">
        <v>2014</v>
      </c>
      <c r="D3208">
        <v>0.41932200000000108</v>
      </c>
    </row>
    <row r="3209" spans="1:4" hidden="1">
      <c r="A3209" t="s">
        <v>22</v>
      </c>
      <c r="B3209" t="s">
        <v>118</v>
      </c>
      <c r="C3209">
        <v>2015</v>
      </c>
      <c r="D3209">
        <v>45.873488999999999</v>
      </c>
    </row>
    <row r="3210" spans="1:4" hidden="1">
      <c r="A3210" t="s">
        <v>26</v>
      </c>
      <c r="B3210" t="s">
        <v>118</v>
      </c>
      <c r="C3210">
        <v>2015</v>
      </c>
      <c r="D3210">
        <v>8.986421</v>
      </c>
    </row>
    <row r="3211" spans="1:4" hidden="1">
      <c r="A3211" t="s">
        <v>24</v>
      </c>
      <c r="B3211" t="s">
        <v>118</v>
      </c>
      <c r="C3211">
        <v>2015</v>
      </c>
      <c r="D3211">
        <v>35.450083999999997</v>
      </c>
    </row>
    <row r="3212" spans="1:4" hidden="1">
      <c r="A3212" t="s">
        <v>25</v>
      </c>
      <c r="B3212" t="s">
        <v>118</v>
      </c>
      <c r="C3212">
        <v>2015</v>
      </c>
      <c r="D3212">
        <v>1.4369840000000025</v>
      </c>
    </row>
    <row r="3213" spans="1:4" hidden="1">
      <c r="A3213" t="s">
        <v>22</v>
      </c>
      <c r="B3213" t="s">
        <v>118</v>
      </c>
      <c r="C3213">
        <v>2016</v>
      </c>
      <c r="D3213">
        <v>44.675562999999997</v>
      </c>
    </row>
    <row r="3214" spans="1:4" hidden="1">
      <c r="A3214" t="s">
        <v>26</v>
      </c>
      <c r="B3214" t="s">
        <v>118</v>
      </c>
      <c r="C3214">
        <v>2016</v>
      </c>
      <c r="D3214">
        <v>9.2486929999999994</v>
      </c>
    </row>
    <row r="3215" spans="1:4" hidden="1">
      <c r="A3215" t="s">
        <v>24</v>
      </c>
      <c r="B3215" t="s">
        <v>118</v>
      </c>
      <c r="C3215">
        <v>2016</v>
      </c>
      <c r="D3215">
        <v>35.025486999999998</v>
      </c>
    </row>
    <row r="3216" spans="1:4" hidden="1">
      <c r="A3216" t="s">
        <v>25</v>
      </c>
      <c r="B3216" t="s">
        <v>118</v>
      </c>
      <c r="C3216">
        <v>2016</v>
      </c>
      <c r="D3216">
        <v>0.4013829999999956</v>
      </c>
    </row>
    <row r="3217" spans="1:4" hidden="1">
      <c r="A3217" t="s">
        <v>22</v>
      </c>
      <c r="B3217" t="s">
        <v>118</v>
      </c>
      <c r="C3217">
        <v>2017</v>
      </c>
      <c r="D3217">
        <v>86.021738999999997</v>
      </c>
    </row>
    <row r="3218" spans="1:4" hidden="1">
      <c r="A3218" t="s">
        <v>26</v>
      </c>
      <c r="B3218" t="s">
        <v>118</v>
      </c>
      <c r="C3218">
        <v>2017</v>
      </c>
      <c r="D3218">
        <v>17.900476999999999</v>
      </c>
    </row>
    <row r="3219" spans="1:4" hidden="1">
      <c r="A3219" t="s">
        <v>24</v>
      </c>
      <c r="B3219" t="s">
        <v>118</v>
      </c>
      <c r="C3219">
        <v>2017</v>
      </c>
      <c r="D3219">
        <v>67.628882000000004</v>
      </c>
    </row>
    <row r="3220" spans="1:4" hidden="1">
      <c r="A3220" t="s">
        <v>25</v>
      </c>
      <c r="B3220" t="s">
        <v>118</v>
      </c>
      <c r="C3220">
        <v>2017</v>
      </c>
      <c r="D3220">
        <v>0.49237999999999715</v>
      </c>
    </row>
    <row r="3221" spans="1:4" hidden="1">
      <c r="A3221" t="s">
        <v>22</v>
      </c>
      <c r="B3221" t="s">
        <v>118</v>
      </c>
      <c r="C3221">
        <v>2018</v>
      </c>
      <c r="D3221">
        <v>44.438665</v>
      </c>
    </row>
    <row r="3222" spans="1:4" hidden="1">
      <c r="A3222" t="s">
        <v>26</v>
      </c>
      <c r="B3222" t="s">
        <v>118</v>
      </c>
      <c r="C3222">
        <v>2018</v>
      </c>
      <c r="D3222">
        <v>12.717015999999999</v>
      </c>
    </row>
    <row r="3223" spans="1:4" hidden="1">
      <c r="A3223" t="s">
        <v>24</v>
      </c>
      <c r="B3223" t="s">
        <v>118</v>
      </c>
      <c r="C3223">
        <v>2018</v>
      </c>
      <c r="D3223">
        <v>31.521729000000001</v>
      </c>
    </row>
    <row r="3224" spans="1:4" hidden="1">
      <c r="A3224" t="s">
        <v>25</v>
      </c>
      <c r="B3224" t="s">
        <v>118</v>
      </c>
      <c r="C3224">
        <v>2018</v>
      </c>
      <c r="D3224">
        <v>0.19991999999999877</v>
      </c>
    </row>
    <row r="3225" spans="1:4" hidden="1">
      <c r="A3225" t="s">
        <v>22</v>
      </c>
      <c r="B3225" t="s">
        <v>118</v>
      </c>
      <c r="C3225">
        <v>2019</v>
      </c>
      <c r="D3225">
        <v>50.238999999999997</v>
      </c>
    </row>
    <row r="3226" spans="1:4" hidden="1">
      <c r="A3226" t="s">
        <v>26</v>
      </c>
      <c r="B3226" t="s">
        <v>118</v>
      </c>
      <c r="C3226">
        <v>2019</v>
      </c>
      <c r="D3226">
        <v>10.919522000000001</v>
      </c>
    </row>
    <row r="3227" spans="1:4" hidden="1">
      <c r="A3227" t="s">
        <v>24</v>
      </c>
      <c r="B3227" t="s">
        <v>118</v>
      </c>
      <c r="C3227">
        <v>2019</v>
      </c>
      <c r="D3227">
        <v>38.921874000000003</v>
      </c>
    </row>
    <row r="3228" spans="1:4" hidden="1">
      <c r="A3228" t="s">
        <v>25</v>
      </c>
      <c r="B3228" t="s">
        <v>118</v>
      </c>
      <c r="C3228">
        <v>2019</v>
      </c>
      <c r="D3228">
        <v>0.39760399999999407</v>
      </c>
    </row>
    <row r="3229" spans="1:4" hidden="1">
      <c r="A3229" t="s">
        <v>22</v>
      </c>
      <c r="B3229" t="s">
        <v>118</v>
      </c>
      <c r="C3229">
        <v>2020</v>
      </c>
      <c r="D3229">
        <v>69.013839000000004</v>
      </c>
    </row>
    <row r="3230" spans="1:4" hidden="1">
      <c r="A3230" t="s">
        <v>26</v>
      </c>
      <c r="B3230" t="s">
        <v>118</v>
      </c>
      <c r="C3230">
        <v>2020</v>
      </c>
      <c r="D3230">
        <v>21.674019000000001</v>
      </c>
    </row>
    <row r="3231" spans="1:4" hidden="1">
      <c r="A3231" t="s">
        <v>24</v>
      </c>
      <c r="B3231" t="s">
        <v>118</v>
      </c>
      <c r="C3231">
        <v>2020</v>
      </c>
      <c r="D3231">
        <v>47.316707999999998</v>
      </c>
    </row>
    <row r="3232" spans="1:4" hidden="1">
      <c r="A3232" t="s">
        <v>25</v>
      </c>
      <c r="B3232" t="s">
        <v>118</v>
      </c>
      <c r="C3232">
        <v>2020</v>
      </c>
      <c r="D3232">
        <v>2.311200000001179E-2</v>
      </c>
    </row>
    <row r="3233" spans="1:4" hidden="1">
      <c r="A3233" t="s">
        <v>22</v>
      </c>
      <c r="B3233" t="s">
        <v>118</v>
      </c>
      <c r="C3233">
        <v>2021</v>
      </c>
      <c r="D3233">
        <v>78.370002999999997</v>
      </c>
    </row>
    <row r="3234" spans="1:4" hidden="1">
      <c r="A3234" t="s">
        <v>26</v>
      </c>
      <c r="B3234" t="s">
        <v>118</v>
      </c>
      <c r="C3234">
        <v>2021</v>
      </c>
      <c r="D3234">
        <v>18.433759999999999</v>
      </c>
    </row>
    <row r="3235" spans="1:4" hidden="1">
      <c r="A3235" t="s">
        <v>24</v>
      </c>
      <c r="B3235" t="s">
        <v>118</v>
      </c>
      <c r="C3235">
        <v>2021</v>
      </c>
      <c r="D3235">
        <v>59.783557999999999</v>
      </c>
    </row>
    <row r="3236" spans="1:4" hidden="1">
      <c r="A3236" t="s">
        <v>25</v>
      </c>
      <c r="B3236" t="s">
        <v>118</v>
      </c>
      <c r="C3236">
        <v>2021</v>
      </c>
      <c r="D3236">
        <v>0.15268499999999108</v>
      </c>
    </row>
    <row r="3237" spans="1:4" hidden="1">
      <c r="A3237" t="s">
        <v>22</v>
      </c>
      <c r="B3237" t="s">
        <v>119</v>
      </c>
      <c r="C3237">
        <v>2007</v>
      </c>
      <c r="D3237">
        <v>0.63549599999999995</v>
      </c>
    </row>
    <row r="3238" spans="1:4" hidden="1">
      <c r="A3238" t="s">
        <v>24</v>
      </c>
      <c r="B3238" t="s">
        <v>119</v>
      </c>
      <c r="C3238">
        <v>2007</v>
      </c>
      <c r="D3238">
        <v>0.63549599999999995</v>
      </c>
    </row>
    <row r="3239" spans="1:4" hidden="1">
      <c r="A3239" t="s">
        <v>25</v>
      </c>
      <c r="B3239" t="s">
        <v>119</v>
      </c>
      <c r="C3239">
        <v>2007</v>
      </c>
      <c r="D3239">
        <v>0</v>
      </c>
    </row>
    <row r="3240" spans="1:4" hidden="1">
      <c r="A3240" t="s">
        <v>22</v>
      </c>
      <c r="B3240" t="s">
        <v>119</v>
      </c>
      <c r="C3240">
        <v>2008</v>
      </c>
      <c r="D3240">
        <v>0.52575799999999995</v>
      </c>
    </row>
    <row r="3241" spans="1:4" hidden="1">
      <c r="A3241" t="s">
        <v>24</v>
      </c>
      <c r="B3241" t="s">
        <v>119</v>
      </c>
      <c r="C3241">
        <v>2008</v>
      </c>
      <c r="D3241">
        <v>0.52575799999999995</v>
      </c>
    </row>
    <row r="3242" spans="1:4" hidden="1">
      <c r="A3242" t="s">
        <v>25</v>
      </c>
      <c r="B3242" t="s">
        <v>119</v>
      </c>
      <c r="C3242">
        <v>2008</v>
      </c>
      <c r="D3242">
        <v>0</v>
      </c>
    </row>
    <row r="3243" spans="1:4" hidden="1">
      <c r="A3243" t="s">
        <v>22</v>
      </c>
      <c r="B3243" t="s">
        <v>119</v>
      </c>
      <c r="C3243">
        <v>2009</v>
      </c>
      <c r="D3243">
        <v>0.50534100000000004</v>
      </c>
    </row>
    <row r="3244" spans="1:4" hidden="1">
      <c r="A3244" t="s">
        <v>24</v>
      </c>
      <c r="B3244" t="s">
        <v>119</v>
      </c>
      <c r="C3244">
        <v>2009</v>
      </c>
      <c r="D3244">
        <v>0.50534100000000004</v>
      </c>
    </row>
    <row r="3245" spans="1:4" hidden="1">
      <c r="A3245" t="s">
        <v>25</v>
      </c>
      <c r="B3245" t="s">
        <v>119</v>
      </c>
      <c r="C3245">
        <v>2009</v>
      </c>
      <c r="D3245">
        <v>0</v>
      </c>
    </row>
    <row r="3246" spans="1:4" hidden="1">
      <c r="A3246" t="s">
        <v>22</v>
      </c>
      <c r="B3246" t="s">
        <v>119</v>
      </c>
      <c r="C3246">
        <v>2010</v>
      </c>
      <c r="D3246">
        <v>0.50415299999999996</v>
      </c>
    </row>
    <row r="3247" spans="1:4" hidden="1">
      <c r="A3247" t="s">
        <v>24</v>
      </c>
      <c r="B3247" t="s">
        <v>119</v>
      </c>
      <c r="C3247">
        <v>2010</v>
      </c>
      <c r="D3247">
        <v>0.50415299999999996</v>
      </c>
    </row>
    <row r="3248" spans="1:4" hidden="1">
      <c r="A3248" t="s">
        <v>25</v>
      </c>
      <c r="B3248" t="s">
        <v>119</v>
      </c>
      <c r="C3248">
        <v>2010</v>
      </c>
      <c r="D3248">
        <v>0</v>
      </c>
    </row>
    <row r="3249" spans="1:4" hidden="1">
      <c r="A3249" t="s">
        <v>22</v>
      </c>
      <c r="B3249" t="s">
        <v>119</v>
      </c>
      <c r="C3249">
        <v>2011</v>
      </c>
      <c r="D3249">
        <v>1.88764</v>
      </c>
    </row>
    <row r="3250" spans="1:4" hidden="1">
      <c r="A3250" t="s">
        <v>24</v>
      </c>
      <c r="B3250" t="s">
        <v>119</v>
      </c>
      <c r="C3250">
        <v>2011</v>
      </c>
      <c r="D3250">
        <v>1.88764</v>
      </c>
    </row>
    <row r="3251" spans="1:4" hidden="1">
      <c r="A3251" t="s">
        <v>25</v>
      </c>
      <c r="B3251" t="s">
        <v>119</v>
      </c>
      <c r="C3251">
        <v>2011</v>
      </c>
      <c r="D3251">
        <v>0</v>
      </c>
    </row>
    <row r="3252" spans="1:4" hidden="1">
      <c r="A3252" t="s">
        <v>22</v>
      </c>
      <c r="B3252" t="s">
        <v>119</v>
      </c>
      <c r="C3252">
        <v>2013</v>
      </c>
      <c r="D3252">
        <v>2.0894159999999999</v>
      </c>
    </row>
    <row r="3253" spans="1:4" hidden="1">
      <c r="A3253" t="s">
        <v>24</v>
      </c>
      <c r="B3253" t="s">
        <v>119</v>
      </c>
      <c r="C3253">
        <v>2013</v>
      </c>
      <c r="D3253">
        <v>2.0894159999999999</v>
      </c>
    </row>
    <row r="3254" spans="1:4" hidden="1">
      <c r="A3254" t="s">
        <v>25</v>
      </c>
      <c r="B3254" t="s">
        <v>119</v>
      </c>
      <c r="C3254">
        <v>2013</v>
      </c>
      <c r="D3254">
        <v>0</v>
      </c>
    </row>
    <row r="3255" spans="1:4" hidden="1">
      <c r="A3255" t="s">
        <v>22</v>
      </c>
      <c r="B3255" t="s">
        <v>119</v>
      </c>
      <c r="C3255">
        <v>2014</v>
      </c>
      <c r="D3255">
        <v>0.52696200000000004</v>
      </c>
    </row>
    <row r="3256" spans="1:4" hidden="1">
      <c r="A3256" t="s">
        <v>24</v>
      </c>
      <c r="B3256" t="s">
        <v>119</v>
      </c>
      <c r="C3256">
        <v>2014</v>
      </c>
      <c r="D3256">
        <v>0.52696200000000004</v>
      </c>
    </row>
    <row r="3257" spans="1:4" hidden="1">
      <c r="A3257" t="s">
        <v>25</v>
      </c>
      <c r="B3257" t="s">
        <v>119</v>
      </c>
      <c r="C3257">
        <v>2014</v>
      </c>
      <c r="D3257">
        <v>0</v>
      </c>
    </row>
    <row r="3258" spans="1:4" hidden="1">
      <c r="A3258" t="s">
        <v>22</v>
      </c>
      <c r="B3258" t="s">
        <v>119</v>
      </c>
      <c r="C3258">
        <v>2015</v>
      </c>
      <c r="D3258">
        <v>1.2825249999999999</v>
      </c>
    </row>
    <row r="3259" spans="1:4" hidden="1">
      <c r="A3259" t="s">
        <v>24</v>
      </c>
      <c r="B3259" t="s">
        <v>119</v>
      </c>
      <c r="C3259">
        <v>2015</v>
      </c>
      <c r="D3259">
        <v>1.2825249999999999</v>
      </c>
    </row>
    <row r="3260" spans="1:4" hidden="1">
      <c r="A3260" t="s">
        <v>25</v>
      </c>
      <c r="B3260" t="s">
        <v>119</v>
      </c>
      <c r="C3260">
        <v>2015</v>
      </c>
      <c r="D3260">
        <v>0</v>
      </c>
    </row>
    <row r="3261" spans="1:4" hidden="1">
      <c r="A3261" t="s">
        <v>22</v>
      </c>
      <c r="B3261" t="s">
        <v>119</v>
      </c>
      <c r="C3261">
        <v>2016</v>
      </c>
      <c r="D3261">
        <v>0.31889499999999998</v>
      </c>
    </row>
    <row r="3262" spans="1:4" hidden="1">
      <c r="A3262" t="s">
        <v>24</v>
      </c>
      <c r="B3262" t="s">
        <v>119</v>
      </c>
      <c r="C3262">
        <v>2016</v>
      </c>
      <c r="D3262">
        <v>0.31889499999999998</v>
      </c>
    </row>
    <row r="3263" spans="1:4" hidden="1">
      <c r="A3263" t="s">
        <v>25</v>
      </c>
      <c r="B3263" t="s">
        <v>119</v>
      </c>
      <c r="C3263">
        <v>2016</v>
      </c>
      <c r="D3263">
        <v>0</v>
      </c>
    </row>
    <row r="3264" spans="1:4" hidden="1">
      <c r="A3264" t="s">
        <v>22</v>
      </c>
      <c r="B3264" t="s">
        <v>119</v>
      </c>
      <c r="C3264">
        <v>2017</v>
      </c>
      <c r="D3264">
        <v>8.8192999999999994E-2</v>
      </c>
    </row>
    <row r="3265" spans="1:4" hidden="1">
      <c r="A3265" t="s">
        <v>24</v>
      </c>
      <c r="B3265" t="s">
        <v>119</v>
      </c>
      <c r="C3265">
        <v>2017</v>
      </c>
      <c r="D3265">
        <v>8.8192999999999994E-2</v>
      </c>
    </row>
    <row r="3266" spans="1:4" hidden="1">
      <c r="A3266" t="s">
        <v>25</v>
      </c>
      <c r="B3266" t="s">
        <v>119</v>
      </c>
      <c r="C3266">
        <v>2017</v>
      </c>
      <c r="D3266">
        <v>0</v>
      </c>
    </row>
    <row r="3267" spans="1:4" hidden="1">
      <c r="A3267" t="s">
        <v>22</v>
      </c>
      <c r="B3267" t="s">
        <v>119</v>
      </c>
      <c r="C3267">
        <v>2018</v>
      </c>
      <c r="D3267">
        <v>4.2890000000000003E-3</v>
      </c>
    </row>
    <row r="3268" spans="1:4" hidden="1">
      <c r="A3268" t="s">
        <v>26</v>
      </c>
      <c r="B3268" t="s">
        <v>119</v>
      </c>
      <c r="C3268">
        <v>2018</v>
      </c>
      <c r="D3268">
        <v>4.2890000000000003E-3</v>
      </c>
    </row>
    <row r="3269" spans="1:4" hidden="1">
      <c r="A3269" t="s">
        <v>25</v>
      </c>
      <c r="B3269" t="s">
        <v>119</v>
      </c>
      <c r="C3269">
        <v>2018</v>
      </c>
      <c r="D3269">
        <v>0</v>
      </c>
    </row>
    <row r="3270" spans="1:4" hidden="1">
      <c r="A3270" t="s">
        <v>22</v>
      </c>
      <c r="B3270" t="s">
        <v>119</v>
      </c>
      <c r="C3270">
        <v>2020</v>
      </c>
      <c r="D3270">
        <v>2.5565000000000001E-2</v>
      </c>
    </row>
    <row r="3271" spans="1:4" hidden="1">
      <c r="A3271" t="s">
        <v>22</v>
      </c>
      <c r="B3271" t="s">
        <v>119</v>
      </c>
      <c r="C3271">
        <v>2021</v>
      </c>
      <c r="D3271">
        <v>2.879E-2</v>
      </c>
    </row>
    <row r="3272" spans="1:4" hidden="1">
      <c r="A3272" t="s">
        <v>22</v>
      </c>
      <c r="B3272" t="s">
        <v>120</v>
      </c>
      <c r="C3272">
        <v>2007</v>
      </c>
      <c r="D3272">
        <v>15.831825</v>
      </c>
    </row>
    <row r="3273" spans="1:4" hidden="1">
      <c r="A3273" t="s">
        <v>26</v>
      </c>
      <c r="B3273" t="s">
        <v>120</v>
      </c>
      <c r="C3273">
        <v>2007</v>
      </c>
      <c r="D3273">
        <v>3.00312</v>
      </c>
    </row>
    <row r="3274" spans="1:4" hidden="1">
      <c r="A3274" t="s">
        <v>24</v>
      </c>
      <c r="B3274" t="s">
        <v>120</v>
      </c>
      <c r="C3274">
        <v>2007</v>
      </c>
      <c r="D3274">
        <v>11.962515</v>
      </c>
    </row>
    <row r="3275" spans="1:4" hidden="1">
      <c r="A3275" t="s">
        <v>25</v>
      </c>
      <c r="B3275" t="s">
        <v>120</v>
      </c>
      <c r="C3275">
        <v>2007</v>
      </c>
      <c r="D3275">
        <v>0.86619000000000135</v>
      </c>
    </row>
    <row r="3276" spans="1:4" hidden="1">
      <c r="A3276" t="s">
        <v>22</v>
      </c>
      <c r="B3276" t="s">
        <v>120</v>
      </c>
      <c r="C3276">
        <v>2008</v>
      </c>
      <c r="D3276">
        <v>10.925706999999999</v>
      </c>
    </row>
    <row r="3277" spans="1:4" hidden="1">
      <c r="A3277" t="s">
        <v>26</v>
      </c>
      <c r="B3277" t="s">
        <v>120</v>
      </c>
      <c r="C3277">
        <v>2008</v>
      </c>
      <c r="D3277">
        <v>1.1526590000000001</v>
      </c>
    </row>
    <row r="3278" spans="1:4" hidden="1">
      <c r="A3278" t="s">
        <v>24</v>
      </c>
      <c r="B3278" t="s">
        <v>120</v>
      </c>
      <c r="C3278">
        <v>2008</v>
      </c>
      <c r="D3278">
        <v>7.4633120000000002</v>
      </c>
    </row>
    <row r="3279" spans="1:4" hidden="1">
      <c r="A3279" t="s">
        <v>25</v>
      </c>
      <c r="B3279" t="s">
        <v>120</v>
      </c>
      <c r="C3279">
        <v>2008</v>
      </c>
      <c r="D3279">
        <v>2.3097359999999991</v>
      </c>
    </row>
    <row r="3280" spans="1:4" hidden="1">
      <c r="A3280" t="s">
        <v>22</v>
      </c>
      <c r="B3280" t="s">
        <v>120</v>
      </c>
      <c r="C3280">
        <v>2009</v>
      </c>
      <c r="D3280">
        <v>11.802042</v>
      </c>
    </row>
    <row r="3281" spans="1:4" hidden="1">
      <c r="A3281" t="s">
        <v>26</v>
      </c>
      <c r="B3281" t="s">
        <v>120</v>
      </c>
      <c r="C3281">
        <v>2009</v>
      </c>
      <c r="D3281">
        <v>0.105895</v>
      </c>
    </row>
    <row r="3282" spans="1:4" hidden="1">
      <c r="A3282" t="s">
        <v>24</v>
      </c>
      <c r="B3282" t="s">
        <v>120</v>
      </c>
      <c r="C3282">
        <v>2009</v>
      </c>
      <c r="D3282">
        <v>11.086465</v>
      </c>
    </row>
    <row r="3283" spans="1:4" hidden="1">
      <c r="A3283" t="s">
        <v>25</v>
      </c>
      <c r="B3283" t="s">
        <v>120</v>
      </c>
      <c r="C3283">
        <v>2009</v>
      </c>
      <c r="D3283">
        <v>0.60968199999999939</v>
      </c>
    </row>
    <row r="3284" spans="1:4" hidden="1">
      <c r="A3284" t="s">
        <v>22</v>
      </c>
      <c r="B3284" t="s">
        <v>120</v>
      </c>
      <c r="C3284">
        <v>2010</v>
      </c>
      <c r="D3284">
        <v>23.681889999999999</v>
      </c>
    </row>
    <row r="3285" spans="1:4" hidden="1">
      <c r="A3285" t="s">
        <v>26</v>
      </c>
      <c r="B3285" t="s">
        <v>120</v>
      </c>
      <c r="C3285">
        <v>2010</v>
      </c>
      <c r="D3285">
        <v>0.15991</v>
      </c>
    </row>
    <row r="3286" spans="1:4" hidden="1">
      <c r="A3286" t="s">
        <v>24</v>
      </c>
      <c r="B3286" t="s">
        <v>120</v>
      </c>
      <c r="C3286">
        <v>2010</v>
      </c>
      <c r="D3286">
        <v>23.429829000000002</v>
      </c>
    </row>
    <row r="3287" spans="1:4" hidden="1">
      <c r="A3287" t="s">
        <v>25</v>
      </c>
      <c r="B3287" t="s">
        <v>120</v>
      </c>
      <c r="C3287">
        <v>2010</v>
      </c>
      <c r="D3287">
        <v>9.2150999999997651E-2</v>
      </c>
    </row>
    <row r="3288" spans="1:4" hidden="1">
      <c r="A3288" t="s">
        <v>22</v>
      </c>
      <c r="B3288" t="s">
        <v>120</v>
      </c>
      <c r="C3288">
        <v>2011</v>
      </c>
      <c r="D3288">
        <v>16.628273</v>
      </c>
    </row>
    <row r="3289" spans="1:4" hidden="1">
      <c r="A3289" t="s">
        <v>26</v>
      </c>
      <c r="B3289" t="s">
        <v>120</v>
      </c>
      <c r="C3289">
        <v>2011</v>
      </c>
      <c r="D3289">
        <v>10.491446</v>
      </c>
    </row>
    <row r="3290" spans="1:4" hidden="1">
      <c r="A3290" t="s">
        <v>24</v>
      </c>
      <c r="B3290" t="s">
        <v>120</v>
      </c>
      <c r="C3290">
        <v>2011</v>
      </c>
      <c r="D3290">
        <v>6.028721</v>
      </c>
    </row>
    <row r="3291" spans="1:4" hidden="1">
      <c r="A3291" t="s">
        <v>25</v>
      </c>
      <c r="B3291" t="s">
        <v>120</v>
      </c>
      <c r="C3291">
        <v>2011</v>
      </c>
      <c r="D3291">
        <v>0.10810599999999937</v>
      </c>
    </row>
    <row r="3292" spans="1:4" hidden="1">
      <c r="A3292" t="s">
        <v>22</v>
      </c>
      <c r="B3292" t="s">
        <v>120</v>
      </c>
      <c r="C3292">
        <v>2012</v>
      </c>
      <c r="D3292">
        <v>31.686031</v>
      </c>
    </row>
    <row r="3293" spans="1:4" hidden="1">
      <c r="A3293" t="s">
        <v>26</v>
      </c>
      <c r="B3293" t="s">
        <v>120</v>
      </c>
      <c r="C3293">
        <v>2012</v>
      </c>
      <c r="D3293">
        <v>7.2990579999999996</v>
      </c>
    </row>
    <row r="3294" spans="1:4" hidden="1">
      <c r="A3294" t="s">
        <v>24</v>
      </c>
      <c r="B3294" t="s">
        <v>120</v>
      </c>
      <c r="C3294">
        <v>2012</v>
      </c>
      <c r="D3294">
        <v>24.355440000000002</v>
      </c>
    </row>
    <row r="3295" spans="1:4" hidden="1">
      <c r="A3295" t="s">
        <v>25</v>
      </c>
      <c r="B3295" t="s">
        <v>120</v>
      </c>
      <c r="C3295">
        <v>2012</v>
      </c>
      <c r="D3295">
        <v>3.1532999999999589E-2</v>
      </c>
    </row>
    <row r="3296" spans="1:4" hidden="1">
      <c r="A3296" t="s">
        <v>22</v>
      </c>
      <c r="B3296" t="s">
        <v>120</v>
      </c>
      <c r="C3296">
        <v>2013</v>
      </c>
      <c r="D3296">
        <v>57.881610999999999</v>
      </c>
    </row>
    <row r="3297" spans="1:4" hidden="1">
      <c r="A3297" t="s">
        <v>26</v>
      </c>
      <c r="B3297" t="s">
        <v>120</v>
      </c>
      <c r="C3297">
        <v>2013</v>
      </c>
      <c r="D3297">
        <v>0.146061</v>
      </c>
    </row>
    <row r="3298" spans="1:4" hidden="1">
      <c r="A3298" t="s">
        <v>24</v>
      </c>
      <c r="B3298" t="s">
        <v>120</v>
      </c>
      <c r="C3298">
        <v>2013</v>
      </c>
      <c r="D3298">
        <v>57.699258999999998</v>
      </c>
    </row>
    <row r="3299" spans="1:4" hidden="1">
      <c r="A3299" t="s">
        <v>25</v>
      </c>
      <c r="B3299" t="s">
        <v>120</v>
      </c>
      <c r="C3299">
        <v>2013</v>
      </c>
      <c r="D3299">
        <v>3.6290999999998519E-2</v>
      </c>
    </row>
    <row r="3300" spans="1:4" hidden="1">
      <c r="A3300" t="s">
        <v>22</v>
      </c>
      <c r="B3300" t="s">
        <v>120</v>
      </c>
      <c r="C3300">
        <v>2014</v>
      </c>
      <c r="D3300">
        <v>29.537566000000002</v>
      </c>
    </row>
    <row r="3301" spans="1:4" hidden="1">
      <c r="A3301" t="s">
        <v>26</v>
      </c>
      <c r="B3301" t="s">
        <v>120</v>
      </c>
      <c r="C3301">
        <v>2014</v>
      </c>
      <c r="D3301">
        <v>1.497026</v>
      </c>
    </row>
    <row r="3302" spans="1:4" hidden="1">
      <c r="A3302" t="s">
        <v>24</v>
      </c>
      <c r="B3302" t="s">
        <v>120</v>
      </c>
      <c r="C3302">
        <v>2014</v>
      </c>
      <c r="D3302">
        <v>27.961666999999998</v>
      </c>
    </row>
    <row r="3303" spans="1:4" hidden="1">
      <c r="A3303" t="s">
        <v>25</v>
      </c>
      <c r="B3303" t="s">
        <v>120</v>
      </c>
      <c r="C3303">
        <v>2014</v>
      </c>
      <c r="D3303">
        <v>7.8873000000005078E-2</v>
      </c>
    </row>
    <row r="3304" spans="1:4" hidden="1">
      <c r="A3304" t="s">
        <v>22</v>
      </c>
      <c r="B3304" t="s">
        <v>120</v>
      </c>
      <c r="C3304">
        <v>2015</v>
      </c>
      <c r="D3304">
        <v>27.983239000000001</v>
      </c>
    </row>
    <row r="3305" spans="1:4" hidden="1">
      <c r="A3305" t="s">
        <v>24</v>
      </c>
      <c r="B3305" t="s">
        <v>120</v>
      </c>
      <c r="C3305">
        <v>2015</v>
      </c>
      <c r="D3305">
        <v>27.936589000000001</v>
      </c>
    </row>
    <row r="3306" spans="1:4" hidden="1">
      <c r="A3306" t="s">
        <v>25</v>
      </c>
      <c r="B3306" t="s">
        <v>120</v>
      </c>
      <c r="C3306">
        <v>2015</v>
      </c>
      <c r="D3306">
        <v>4.6649999999999636E-2</v>
      </c>
    </row>
    <row r="3307" spans="1:4" hidden="1">
      <c r="A3307" t="s">
        <v>22</v>
      </c>
      <c r="B3307" t="s">
        <v>120</v>
      </c>
      <c r="C3307">
        <v>2016</v>
      </c>
      <c r="D3307">
        <v>55.000847999999998</v>
      </c>
    </row>
    <row r="3308" spans="1:4" hidden="1">
      <c r="A3308" t="s">
        <v>26</v>
      </c>
      <c r="B3308" t="s">
        <v>120</v>
      </c>
      <c r="C3308">
        <v>2016</v>
      </c>
      <c r="D3308">
        <v>0.25636300000000001</v>
      </c>
    </row>
    <row r="3309" spans="1:4" hidden="1">
      <c r="A3309" t="s">
        <v>24</v>
      </c>
      <c r="B3309" t="s">
        <v>120</v>
      </c>
      <c r="C3309">
        <v>2016</v>
      </c>
      <c r="D3309">
        <v>54.692343000000001</v>
      </c>
    </row>
    <row r="3310" spans="1:4" hidden="1">
      <c r="A3310" t="s">
        <v>25</v>
      </c>
      <c r="B3310" t="s">
        <v>120</v>
      </c>
      <c r="C3310">
        <v>2016</v>
      </c>
      <c r="D3310">
        <v>5.2141999999996358E-2</v>
      </c>
    </row>
    <row r="3311" spans="1:4" hidden="1">
      <c r="A3311" t="s">
        <v>22</v>
      </c>
      <c r="B3311" t="s">
        <v>120</v>
      </c>
      <c r="C3311">
        <v>2017</v>
      </c>
      <c r="D3311">
        <v>80.842394999999996</v>
      </c>
    </row>
    <row r="3312" spans="1:4" hidden="1">
      <c r="A3312" t="s">
        <v>24</v>
      </c>
      <c r="B3312" t="s">
        <v>120</v>
      </c>
      <c r="C3312">
        <v>2017</v>
      </c>
      <c r="D3312">
        <v>80.838491000000005</v>
      </c>
    </row>
    <row r="3313" spans="1:4" hidden="1">
      <c r="A3313" t="s">
        <v>25</v>
      </c>
      <c r="B3313" t="s">
        <v>120</v>
      </c>
      <c r="C3313">
        <v>2017</v>
      </c>
      <c r="D3313">
        <v>3.9039999999914698E-3</v>
      </c>
    </row>
    <row r="3314" spans="1:4" hidden="1">
      <c r="A3314" t="s">
        <v>22</v>
      </c>
      <c r="B3314" t="s">
        <v>120</v>
      </c>
      <c r="C3314">
        <v>2018</v>
      </c>
      <c r="D3314">
        <v>44.333463000000002</v>
      </c>
    </row>
    <row r="3315" spans="1:4" hidden="1">
      <c r="A3315" t="s">
        <v>24</v>
      </c>
      <c r="B3315" t="s">
        <v>120</v>
      </c>
      <c r="C3315">
        <v>2018</v>
      </c>
      <c r="D3315">
        <v>44.316403999999999</v>
      </c>
    </row>
    <row r="3316" spans="1:4" hidden="1">
      <c r="A3316" t="s">
        <v>25</v>
      </c>
      <c r="B3316" t="s">
        <v>120</v>
      </c>
      <c r="C3316">
        <v>2018</v>
      </c>
      <c r="D3316">
        <v>1.7059000000003266E-2</v>
      </c>
    </row>
    <row r="3317" spans="1:4" hidden="1">
      <c r="A3317" t="s">
        <v>22</v>
      </c>
      <c r="B3317" t="s">
        <v>120</v>
      </c>
      <c r="C3317">
        <v>2019</v>
      </c>
      <c r="D3317">
        <v>35.066572999999998</v>
      </c>
    </row>
    <row r="3318" spans="1:4" hidden="1">
      <c r="A3318" t="s">
        <v>24</v>
      </c>
      <c r="B3318" t="s">
        <v>120</v>
      </c>
      <c r="C3318">
        <v>2019</v>
      </c>
      <c r="D3318">
        <v>34.980032000000001</v>
      </c>
    </row>
    <row r="3319" spans="1:4" hidden="1">
      <c r="A3319" t="s">
        <v>25</v>
      </c>
      <c r="B3319" t="s">
        <v>120</v>
      </c>
      <c r="C3319">
        <v>2019</v>
      </c>
      <c r="D3319">
        <v>8.654099999999687E-2</v>
      </c>
    </row>
    <row r="3320" spans="1:4" hidden="1">
      <c r="A3320" t="s">
        <v>22</v>
      </c>
      <c r="B3320" t="s">
        <v>120</v>
      </c>
      <c r="C3320">
        <v>2020</v>
      </c>
      <c r="D3320">
        <v>44.157013999999997</v>
      </c>
    </row>
    <row r="3321" spans="1:4" hidden="1">
      <c r="A3321" t="s">
        <v>26</v>
      </c>
      <c r="B3321" t="s">
        <v>120</v>
      </c>
      <c r="C3321">
        <v>2020</v>
      </c>
      <c r="D3321">
        <v>1.234E-2</v>
      </c>
    </row>
    <row r="3322" spans="1:4" hidden="1">
      <c r="A3322" t="s">
        <v>24</v>
      </c>
      <c r="B3322" t="s">
        <v>120</v>
      </c>
      <c r="C3322">
        <v>2020</v>
      </c>
      <c r="D3322">
        <v>44.036245000000001</v>
      </c>
    </row>
    <row r="3323" spans="1:4" hidden="1">
      <c r="A3323" t="s">
        <v>25</v>
      </c>
      <c r="B3323" t="s">
        <v>120</v>
      </c>
      <c r="C3323">
        <v>2020</v>
      </c>
      <c r="D3323">
        <v>0.10842899999999389</v>
      </c>
    </row>
    <row r="3324" spans="1:4" hidden="1">
      <c r="A3324" t="s">
        <v>22</v>
      </c>
      <c r="B3324" t="s">
        <v>120</v>
      </c>
      <c r="C3324">
        <v>2021</v>
      </c>
      <c r="D3324">
        <v>49.747383999999997</v>
      </c>
    </row>
    <row r="3325" spans="1:4" hidden="1">
      <c r="A3325" t="s">
        <v>24</v>
      </c>
      <c r="B3325" t="s">
        <v>120</v>
      </c>
      <c r="C3325">
        <v>2021</v>
      </c>
      <c r="D3325">
        <v>49.671996</v>
      </c>
    </row>
    <row r="3326" spans="1:4" hidden="1">
      <c r="A3326" t="s">
        <v>25</v>
      </c>
      <c r="B3326" t="s">
        <v>120</v>
      </c>
      <c r="C3326">
        <v>2021</v>
      </c>
      <c r="D3326">
        <v>7.538799999999668E-2</v>
      </c>
    </row>
    <row r="3327" spans="1:4" hidden="1">
      <c r="A3327" t="s">
        <v>22</v>
      </c>
      <c r="B3327" t="s">
        <v>121</v>
      </c>
      <c r="C3327">
        <v>2015</v>
      </c>
      <c r="D3327">
        <v>2.7473000000000001E-2</v>
      </c>
    </row>
    <row r="3328" spans="1:4" hidden="1">
      <c r="A3328" t="s">
        <v>26</v>
      </c>
      <c r="B3328" t="s">
        <v>121</v>
      </c>
      <c r="C3328">
        <v>2015</v>
      </c>
      <c r="D3328">
        <v>2.31E-3</v>
      </c>
    </row>
    <row r="3329" spans="1:4" hidden="1">
      <c r="A3329" t="s">
        <v>34</v>
      </c>
      <c r="B3329" t="s">
        <v>121</v>
      </c>
      <c r="C3329">
        <v>2015</v>
      </c>
      <c r="D3329">
        <v>2.5163000000000001E-2</v>
      </c>
    </row>
    <row r="3330" spans="1:4" hidden="1">
      <c r="A3330" t="s">
        <v>25</v>
      </c>
      <c r="B3330" t="s">
        <v>121</v>
      </c>
      <c r="C3330">
        <v>2015</v>
      </c>
      <c r="D3330">
        <v>0</v>
      </c>
    </row>
    <row r="3331" spans="1:4" hidden="1">
      <c r="A3331" t="s">
        <v>22</v>
      </c>
      <c r="B3331" t="s">
        <v>121</v>
      </c>
      <c r="C3331">
        <v>2016</v>
      </c>
      <c r="D3331">
        <v>4.4384E-2</v>
      </c>
    </row>
    <row r="3332" spans="1:4" hidden="1">
      <c r="A3332" t="s">
        <v>26</v>
      </c>
      <c r="B3332" t="s">
        <v>121</v>
      </c>
      <c r="C3332">
        <v>2016</v>
      </c>
      <c r="D3332">
        <v>1.944E-3</v>
      </c>
    </row>
    <row r="3333" spans="1:4" hidden="1">
      <c r="A3333" t="s">
        <v>34</v>
      </c>
      <c r="B3333" t="s">
        <v>121</v>
      </c>
      <c r="C3333">
        <v>2016</v>
      </c>
      <c r="D3333">
        <v>4.2439999999999999E-2</v>
      </c>
    </row>
    <row r="3334" spans="1:4" hidden="1">
      <c r="A3334" t="s">
        <v>25</v>
      </c>
      <c r="B3334" t="s">
        <v>121</v>
      </c>
      <c r="C3334">
        <v>2016</v>
      </c>
      <c r="D3334">
        <v>0</v>
      </c>
    </row>
    <row r="3335" spans="1:4" hidden="1">
      <c r="A3335" t="s">
        <v>22</v>
      </c>
      <c r="B3335" t="s">
        <v>121</v>
      </c>
      <c r="C3335">
        <v>2017</v>
      </c>
      <c r="D3335">
        <v>1.271E-3</v>
      </c>
    </row>
    <row r="3336" spans="1:4" hidden="1">
      <c r="A3336" t="s">
        <v>22</v>
      </c>
      <c r="B3336" t="s">
        <v>121</v>
      </c>
      <c r="C3336">
        <v>2019</v>
      </c>
      <c r="D3336">
        <v>5.6569999999999997E-3</v>
      </c>
    </row>
    <row r="3337" spans="1:4" hidden="1">
      <c r="A3337" t="s">
        <v>22</v>
      </c>
      <c r="B3337" t="s">
        <v>121</v>
      </c>
      <c r="C3337">
        <v>2020</v>
      </c>
      <c r="D3337">
        <v>6.1291999999999999E-2</v>
      </c>
    </row>
    <row r="3338" spans="1:4" hidden="1">
      <c r="A3338" t="s">
        <v>22</v>
      </c>
      <c r="B3338" t="s">
        <v>121</v>
      </c>
      <c r="C3338">
        <v>2021</v>
      </c>
      <c r="D3338">
        <v>3.0890000000000001E-2</v>
      </c>
    </row>
    <row r="3339" spans="1:4" hidden="1">
      <c r="A3339" t="s">
        <v>22</v>
      </c>
      <c r="B3339" t="s">
        <v>122</v>
      </c>
      <c r="C3339">
        <v>2007</v>
      </c>
      <c r="D3339">
        <v>1.5430600000000001</v>
      </c>
    </row>
    <row r="3340" spans="1:4" hidden="1">
      <c r="A3340" t="s">
        <v>24</v>
      </c>
      <c r="B3340" t="s">
        <v>122</v>
      </c>
      <c r="C3340">
        <v>2007</v>
      </c>
      <c r="D3340">
        <v>1.5266439999999999</v>
      </c>
    </row>
    <row r="3341" spans="1:4" hidden="1">
      <c r="A3341" t="s">
        <v>25</v>
      </c>
      <c r="B3341" t="s">
        <v>122</v>
      </c>
      <c r="C3341">
        <v>2007</v>
      </c>
      <c r="D3341">
        <v>1.6416000000000208E-2</v>
      </c>
    </row>
    <row r="3342" spans="1:4" hidden="1">
      <c r="A3342" t="s">
        <v>22</v>
      </c>
      <c r="B3342" t="s">
        <v>122</v>
      </c>
      <c r="C3342">
        <v>2008</v>
      </c>
      <c r="D3342">
        <v>1.5725819999999999</v>
      </c>
    </row>
    <row r="3343" spans="1:4" hidden="1">
      <c r="A3343" t="s">
        <v>24</v>
      </c>
      <c r="B3343" t="s">
        <v>122</v>
      </c>
      <c r="C3343">
        <v>2008</v>
      </c>
      <c r="D3343">
        <v>1.5725819999999999</v>
      </c>
    </row>
    <row r="3344" spans="1:4" hidden="1">
      <c r="A3344" t="s">
        <v>25</v>
      </c>
      <c r="B3344" t="s">
        <v>122</v>
      </c>
      <c r="C3344">
        <v>2008</v>
      </c>
      <c r="D3344">
        <v>0</v>
      </c>
    </row>
    <row r="3345" spans="1:4" hidden="1">
      <c r="A3345" t="s">
        <v>22</v>
      </c>
      <c r="B3345" t="s">
        <v>122</v>
      </c>
      <c r="C3345">
        <v>2009</v>
      </c>
      <c r="D3345">
        <v>2.3028490000000001</v>
      </c>
    </row>
    <row r="3346" spans="1:4" hidden="1">
      <c r="A3346" t="s">
        <v>24</v>
      </c>
      <c r="B3346" t="s">
        <v>122</v>
      </c>
      <c r="C3346">
        <v>2009</v>
      </c>
      <c r="D3346">
        <v>2.2706010000000001</v>
      </c>
    </row>
    <row r="3347" spans="1:4" hidden="1">
      <c r="A3347" t="s">
        <v>25</v>
      </c>
      <c r="B3347" t="s">
        <v>122</v>
      </c>
      <c r="C3347">
        <v>2009</v>
      </c>
      <c r="D3347">
        <v>3.2248000000000054E-2</v>
      </c>
    </row>
    <row r="3348" spans="1:4" hidden="1">
      <c r="A3348" t="s">
        <v>22</v>
      </c>
      <c r="B3348" t="s">
        <v>122</v>
      </c>
      <c r="C3348">
        <v>2010</v>
      </c>
      <c r="D3348">
        <v>4.0061080000000002</v>
      </c>
    </row>
    <row r="3349" spans="1:4" hidden="1">
      <c r="A3349" t="s">
        <v>24</v>
      </c>
      <c r="B3349" t="s">
        <v>122</v>
      </c>
      <c r="C3349">
        <v>2010</v>
      </c>
      <c r="D3349">
        <v>4.0061080000000002</v>
      </c>
    </row>
    <row r="3350" spans="1:4" hidden="1">
      <c r="A3350" t="s">
        <v>25</v>
      </c>
      <c r="B3350" t="s">
        <v>122</v>
      </c>
      <c r="C3350">
        <v>2010</v>
      </c>
      <c r="D3350">
        <v>0</v>
      </c>
    </row>
    <row r="3351" spans="1:4" hidden="1">
      <c r="A3351" t="s">
        <v>22</v>
      </c>
      <c r="B3351" t="s">
        <v>122</v>
      </c>
      <c r="C3351">
        <v>2011</v>
      </c>
      <c r="D3351">
        <v>3.0295990000000002</v>
      </c>
    </row>
    <row r="3352" spans="1:4" hidden="1">
      <c r="A3352" t="s">
        <v>24</v>
      </c>
      <c r="B3352" t="s">
        <v>122</v>
      </c>
      <c r="C3352">
        <v>2011</v>
      </c>
      <c r="D3352">
        <v>3.0295990000000002</v>
      </c>
    </row>
    <row r="3353" spans="1:4" hidden="1">
      <c r="A3353" t="s">
        <v>25</v>
      </c>
      <c r="B3353" t="s">
        <v>122</v>
      </c>
      <c r="C3353">
        <v>2011</v>
      </c>
      <c r="D3353">
        <v>0</v>
      </c>
    </row>
    <row r="3354" spans="1:4" hidden="1">
      <c r="A3354" t="s">
        <v>22</v>
      </c>
      <c r="B3354" t="s">
        <v>122</v>
      </c>
      <c r="C3354">
        <v>2012</v>
      </c>
      <c r="D3354">
        <v>6.6205150000000001</v>
      </c>
    </row>
    <row r="3355" spans="1:4" hidden="1">
      <c r="A3355" t="s">
        <v>24</v>
      </c>
      <c r="B3355" t="s">
        <v>122</v>
      </c>
      <c r="C3355">
        <v>2012</v>
      </c>
      <c r="D3355">
        <v>6.6205150000000001</v>
      </c>
    </row>
    <row r="3356" spans="1:4" hidden="1">
      <c r="A3356" t="s">
        <v>25</v>
      </c>
      <c r="B3356" t="s">
        <v>122</v>
      </c>
      <c r="C3356">
        <v>2012</v>
      </c>
      <c r="D3356">
        <v>0</v>
      </c>
    </row>
    <row r="3357" spans="1:4" hidden="1">
      <c r="A3357" t="s">
        <v>22</v>
      </c>
      <c r="B3357" t="s">
        <v>122</v>
      </c>
      <c r="C3357">
        <v>2013</v>
      </c>
      <c r="D3357">
        <v>5.3659749999999997</v>
      </c>
    </row>
    <row r="3358" spans="1:4" hidden="1">
      <c r="A3358" t="s">
        <v>24</v>
      </c>
      <c r="B3358" t="s">
        <v>122</v>
      </c>
      <c r="C3358">
        <v>2013</v>
      </c>
      <c r="D3358">
        <v>5.3510960000000001</v>
      </c>
    </row>
    <row r="3359" spans="1:4" hidden="1">
      <c r="A3359" t="s">
        <v>25</v>
      </c>
      <c r="B3359" t="s">
        <v>122</v>
      </c>
      <c r="C3359">
        <v>2013</v>
      </c>
      <c r="D3359">
        <v>1.4878999999999643E-2</v>
      </c>
    </row>
    <row r="3360" spans="1:4" hidden="1">
      <c r="A3360" t="s">
        <v>22</v>
      </c>
      <c r="B3360" t="s">
        <v>122</v>
      </c>
      <c r="C3360">
        <v>2014</v>
      </c>
      <c r="D3360">
        <v>2.5823900000000002</v>
      </c>
    </row>
    <row r="3361" spans="1:4" hidden="1">
      <c r="A3361" t="s">
        <v>24</v>
      </c>
      <c r="B3361" t="s">
        <v>122</v>
      </c>
      <c r="C3361">
        <v>2014</v>
      </c>
      <c r="D3361">
        <v>2.5674480000000002</v>
      </c>
    </row>
    <row r="3362" spans="1:4" hidden="1">
      <c r="A3362" t="s">
        <v>25</v>
      </c>
      <c r="B3362" t="s">
        <v>122</v>
      </c>
      <c r="C3362">
        <v>2014</v>
      </c>
      <c r="D3362">
        <v>1.4942000000000011E-2</v>
      </c>
    </row>
    <row r="3363" spans="1:4" hidden="1">
      <c r="A3363" t="s">
        <v>22</v>
      </c>
      <c r="B3363" t="s">
        <v>122</v>
      </c>
      <c r="C3363">
        <v>2015</v>
      </c>
      <c r="D3363">
        <v>6.4462210000000004</v>
      </c>
    </row>
    <row r="3364" spans="1:4" hidden="1">
      <c r="A3364" t="s">
        <v>24</v>
      </c>
      <c r="B3364" t="s">
        <v>122</v>
      </c>
      <c r="C3364">
        <v>2015</v>
      </c>
      <c r="D3364">
        <v>6.207649</v>
      </c>
    </row>
    <row r="3365" spans="1:4" hidden="1">
      <c r="A3365" t="s">
        <v>25</v>
      </c>
      <c r="B3365" t="s">
        <v>122</v>
      </c>
      <c r="C3365">
        <v>2015</v>
      </c>
      <c r="D3365">
        <v>0.23857200000000045</v>
      </c>
    </row>
    <row r="3366" spans="1:4" hidden="1">
      <c r="A3366" t="s">
        <v>22</v>
      </c>
      <c r="B3366" t="s">
        <v>122</v>
      </c>
      <c r="C3366">
        <v>2016</v>
      </c>
      <c r="D3366">
        <v>5.0341750000000003</v>
      </c>
    </row>
    <row r="3367" spans="1:4" hidden="1">
      <c r="A3367" t="s">
        <v>24</v>
      </c>
      <c r="B3367" t="s">
        <v>122</v>
      </c>
      <c r="C3367">
        <v>2016</v>
      </c>
      <c r="D3367">
        <v>5.0042030000000004</v>
      </c>
    </row>
    <row r="3368" spans="1:4" hidden="1">
      <c r="A3368" t="s">
        <v>25</v>
      </c>
      <c r="B3368" t="s">
        <v>122</v>
      </c>
      <c r="C3368">
        <v>2016</v>
      </c>
      <c r="D3368">
        <v>2.9971999999999888E-2</v>
      </c>
    </row>
    <row r="3369" spans="1:4" hidden="1">
      <c r="A3369" t="s">
        <v>22</v>
      </c>
      <c r="B3369" t="s">
        <v>122</v>
      </c>
      <c r="C3369">
        <v>2017</v>
      </c>
      <c r="D3369">
        <v>7.4353559999999996</v>
      </c>
    </row>
    <row r="3370" spans="1:4" hidden="1">
      <c r="A3370" t="s">
        <v>24</v>
      </c>
      <c r="B3370" t="s">
        <v>122</v>
      </c>
      <c r="C3370">
        <v>2017</v>
      </c>
      <c r="D3370">
        <v>7.3099559999999997</v>
      </c>
    </row>
    <row r="3371" spans="1:4" hidden="1">
      <c r="A3371" t="s">
        <v>25</v>
      </c>
      <c r="B3371" t="s">
        <v>122</v>
      </c>
      <c r="C3371">
        <v>2017</v>
      </c>
      <c r="D3371">
        <v>0.12539999999999996</v>
      </c>
    </row>
    <row r="3372" spans="1:4" hidden="1">
      <c r="A3372" t="s">
        <v>22</v>
      </c>
      <c r="B3372" t="s">
        <v>122</v>
      </c>
      <c r="C3372">
        <v>2018</v>
      </c>
      <c r="D3372">
        <v>2.0734499999999998</v>
      </c>
    </row>
    <row r="3373" spans="1:4" hidden="1">
      <c r="A3373" t="s">
        <v>24</v>
      </c>
      <c r="B3373" t="s">
        <v>122</v>
      </c>
      <c r="C3373">
        <v>2018</v>
      </c>
      <c r="D3373">
        <v>1.5128820000000001</v>
      </c>
    </row>
    <row r="3374" spans="1:4" hidden="1">
      <c r="A3374" t="s">
        <v>25</v>
      </c>
      <c r="B3374" t="s">
        <v>122</v>
      </c>
      <c r="C3374">
        <v>2018</v>
      </c>
      <c r="D3374">
        <v>0.56056799999999973</v>
      </c>
    </row>
    <row r="3375" spans="1:4" hidden="1">
      <c r="A3375" t="s">
        <v>22</v>
      </c>
      <c r="B3375" t="s">
        <v>122</v>
      </c>
      <c r="C3375">
        <v>2019</v>
      </c>
      <c r="D3375">
        <v>13.781397999999999</v>
      </c>
    </row>
    <row r="3376" spans="1:4" hidden="1">
      <c r="A3376" t="s">
        <v>22</v>
      </c>
      <c r="B3376" t="s">
        <v>122</v>
      </c>
      <c r="C3376">
        <v>2020</v>
      </c>
      <c r="D3376">
        <v>6.675853</v>
      </c>
    </row>
    <row r="3377" spans="1:4" hidden="1">
      <c r="A3377" t="s">
        <v>22</v>
      </c>
      <c r="B3377" t="s">
        <v>122</v>
      </c>
      <c r="C3377">
        <v>2021</v>
      </c>
      <c r="D3377">
        <v>1.698712</v>
      </c>
    </row>
    <row r="3378" spans="1:4" hidden="1">
      <c r="A3378" t="s">
        <v>22</v>
      </c>
      <c r="B3378" t="s">
        <v>123</v>
      </c>
      <c r="C3378">
        <v>2007</v>
      </c>
      <c r="D3378">
        <v>0.70785799999999999</v>
      </c>
    </row>
    <row r="3379" spans="1:4" hidden="1">
      <c r="A3379" t="s">
        <v>24</v>
      </c>
      <c r="B3379" t="s">
        <v>123</v>
      </c>
      <c r="C3379">
        <v>2007</v>
      </c>
      <c r="D3379">
        <v>0.70785799999999999</v>
      </c>
    </row>
    <row r="3380" spans="1:4" hidden="1">
      <c r="A3380" t="s">
        <v>25</v>
      </c>
      <c r="B3380" t="s">
        <v>123</v>
      </c>
      <c r="C3380">
        <v>2007</v>
      </c>
      <c r="D3380">
        <v>0</v>
      </c>
    </row>
    <row r="3381" spans="1:4" hidden="1">
      <c r="A3381" t="s">
        <v>22</v>
      </c>
      <c r="B3381" t="s">
        <v>123</v>
      </c>
      <c r="C3381">
        <v>2008</v>
      </c>
      <c r="D3381">
        <v>1.5869949999999999</v>
      </c>
    </row>
    <row r="3382" spans="1:4" hidden="1">
      <c r="A3382" t="s">
        <v>24</v>
      </c>
      <c r="B3382" t="s">
        <v>123</v>
      </c>
      <c r="C3382">
        <v>2008</v>
      </c>
      <c r="D3382">
        <v>1.5869949999999999</v>
      </c>
    </row>
    <row r="3383" spans="1:4" hidden="1">
      <c r="A3383" t="s">
        <v>25</v>
      </c>
      <c r="B3383" t="s">
        <v>123</v>
      </c>
      <c r="C3383">
        <v>2008</v>
      </c>
      <c r="D3383">
        <v>0</v>
      </c>
    </row>
    <row r="3384" spans="1:4" hidden="1">
      <c r="A3384" t="s">
        <v>22</v>
      </c>
      <c r="B3384" t="s">
        <v>123</v>
      </c>
      <c r="C3384">
        <v>2009</v>
      </c>
      <c r="D3384">
        <v>1.5265010000000001</v>
      </c>
    </row>
    <row r="3385" spans="1:4" hidden="1">
      <c r="A3385" t="s">
        <v>24</v>
      </c>
      <c r="B3385" t="s">
        <v>123</v>
      </c>
      <c r="C3385">
        <v>2009</v>
      </c>
      <c r="D3385">
        <v>1.5265010000000001</v>
      </c>
    </row>
    <row r="3386" spans="1:4" hidden="1">
      <c r="A3386" t="s">
        <v>25</v>
      </c>
      <c r="B3386" t="s">
        <v>123</v>
      </c>
      <c r="C3386">
        <v>2009</v>
      </c>
      <c r="D3386">
        <v>0</v>
      </c>
    </row>
    <row r="3387" spans="1:4" hidden="1">
      <c r="A3387" t="s">
        <v>22</v>
      </c>
      <c r="B3387" t="s">
        <v>123</v>
      </c>
      <c r="C3387">
        <v>2010</v>
      </c>
      <c r="D3387">
        <v>2.90083</v>
      </c>
    </row>
    <row r="3388" spans="1:4" hidden="1">
      <c r="A3388" t="s">
        <v>24</v>
      </c>
      <c r="B3388" t="s">
        <v>123</v>
      </c>
      <c r="C3388">
        <v>2010</v>
      </c>
      <c r="D3388">
        <v>2.90083</v>
      </c>
    </row>
    <row r="3389" spans="1:4" hidden="1">
      <c r="A3389" t="s">
        <v>25</v>
      </c>
      <c r="B3389" t="s">
        <v>123</v>
      </c>
      <c r="C3389">
        <v>2010</v>
      </c>
      <c r="D3389">
        <v>0</v>
      </c>
    </row>
    <row r="3390" spans="1:4" hidden="1">
      <c r="A3390" t="s">
        <v>22</v>
      </c>
      <c r="B3390" t="s">
        <v>123</v>
      </c>
      <c r="C3390">
        <v>2011</v>
      </c>
      <c r="D3390">
        <v>1.5320309999999999</v>
      </c>
    </row>
    <row r="3391" spans="1:4" hidden="1">
      <c r="A3391" t="s">
        <v>24</v>
      </c>
      <c r="B3391" t="s">
        <v>123</v>
      </c>
      <c r="C3391">
        <v>2011</v>
      </c>
      <c r="D3391">
        <v>1.5320309999999999</v>
      </c>
    </row>
    <row r="3392" spans="1:4" hidden="1">
      <c r="A3392" t="s">
        <v>25</v>
      </c>
      <c r="B3392" t="s">
        <v>123</v>
      </c>
      <c r="C3392">
        <v>2011</v>
      </c>
      <c r="D3392">
        <v>0</v>
      </c>
    </row>
    <row r="3393" spans="1:4" hidden="1">
      <c r="A3393" t="s">
        <v>22</v>
      </c>
      <c r="B3393" t="s">
        <v>123</v>
      </c>
      <c r="C3393">
        <v>2012</v>
      </c>
      <c r="D3393">
        <v>1.6907620000000001</v>
      </c>
    </row>
    <row r="3394" spans="1:4" hidden="1">
      <c r="A3394" t="s">
        <v>24</v>
      </c>
      <c r="B3394" t="s">
        <v>123</v>
      </c>
      <c r="C3394">
        <v>2012</v>
      </c>
      <c r="D3394">
        <v>1.6907620000000001</v>
      </c>
    </row>
    <row r="3395" spans="1:4" hidden="1">
      <c r="A3395" t="s">
        <v>25</v>
      </c>
      <c r="B3395" t="s">
        <v>123</v>
      </c>
      <c r="C3395">
        <v>2012</v>
      </c>
      <c r="D3395">
        <v>0</v>
      </c>
    </row>
    <row r="3396" spans="1:4" hidden="1">
      <c r="A3396" t="s">
        <v>22</v>
      </c>
      <c r="B3396" t="s">
        <v>123</v>
      </c>
      <c r="C3396">
        <v>2013</v>
      </c>
      <c r="D3396">
        <v>1.8793839999999999</v>
      </c>
    </row>
    <row r="3397" spans="1:4" hidden="1">
      <c r="A3397" t="s">
        <v>24</v>
      </c>
      <c r="B3397" t="s">
        <v>123</v>
      </c>
      <c r="C3397">
        <v>2013</v>
      </c>
      <c r="D3397">
        <v>1.8793839999999999</v>
      </c>
    </row>
    <row r="3398" spans="1:4" hidden="1">
      <c r="A3398" t="s">
        <v>25</v>
      </c>
      <c r="B3398" t="s">
        <v>123</v>
      </c>
      <c r="C3398">
        <v>2013</v>
      </c>
      <c r="D3398">
        <v>0</v>
      </c>
    </row>
    <row r="3399" spans="1:4" hidden="1">
      <c r="A3399" t="s">
        <v>22</v>
      </c>
      <c r="B3399" t="s">
        <v>123</v>
      </c>
      <c r="C3399">
        <v>2014</v>
      </c>
      <c r="D3399">
        <v>0.81156700000000004</v>
      </c>
    </row>
    <row r="3400" spans="1:4" hidden="1">
      <c r="A3400" t="s">
        <v>24</v>
      </c>
      <c r="B3400" t="s">
        <v>123</v>
      </c>
      <c r="C3400">
        <v>2014</v>
      </c>
      <c r="D3400">
        <v>0.81156700000000004</v>
      </c>
    </row>
    <row r="3401" spans="1:4" hidden="1">
      <c r="A3401" t="s">
        <v>25</v>
      </c>
      <c r="B3401" t="s">
        <v>123</v>
      </c>
      <c r="C3401">
        <v>2014</v>
      </c>
      <c r="D3401">
        <v>0</v>
      </c>
    </row>
    <row r="3402" spans="1:4" hidden="1">
      <c r="A3402" t="s">
        <v>22</v>
      </c>
      <c r="B3402" t="s">
        <v>123</v>
      </c>
      <c r="C3402">
        <v>2015</v>
      </c>
      <c r="D3402">
        <v>3.2090070000000002</v>
      </c>
    </row>
    <row r="3403" spans="1:4" hidden="1">
      <c r="A3403" t="s">
        <v>26</v>
      </c>
      <c r="B3403" t="s">
        <v>123</v>
      </c>
      <c r="C3403">
        <v>2015</v>
      </c>
      <c r="D3403">
        <v>5.7140000000000003E-3</v>
      </c>
    </row>
    <row r="3404" spans="1:4" hidden="1">
      <c r="A3404" t="s">
        <v>24</v>
      </c>
      <c r="B3404" t="s">
        <v>123</v>
      </c>
      <c r="C3404">
        <v>2015</v>
      </c>
      <c r="D3404">
        <v>3.2032929999999999</v>
      </c>
    </row>
    <row r="3405" spans="1:4" hidden="1">
      <c r="A3405" t="s">
        <v>25</v>
      </c>
      <c r="B3405" t="s">
        <v>123</v>
      </c>
      <c r="C3405">
        <v>2015</v>
      </c>
      <c r="D3405">
        <v>0</v>
      </c>
    </row>
    <row r="3406" spans="1:4" hidden="1">
      <c r="A3406" t="s">
        <v>22</v>
      </c>
      <c r="B3406" t="s">
        <v>123</v>
      </c>
      <c r="C3406">
        <v>2017</v>
      </c>
      <c r="D3406">
        <v>2.0623320000000001</v>
      </c>
    </row>
    <row r="3407" spans="1:4" hidden="1">
      <c r="A3407" t="s">
        <v>24</v>
      </c>
      <c r="B3407" t="s">
        <v>123</v>
      </c>
      <c r="C3407">
        <v>2017</v>
      </c>
      <c r="D3407">
        <v>2.0534340000000002</v>
      </c>
    </row>
    <row r="3408" spans="1:4" hidden="1">
      <c r="A3408" t="s">
        <v>25</v>
      </c>
      <c r="B3408" t="s">
        <v>123</v>
      </c>
      <c r="C3408">
        <v>2017</v>
      </c>
      <c r="D3408">
        <v>8.8979999999998505E-3</v>
      </c>
    </row>
    <row r="3409" spans="1:4" hidden="1">
      <c r="A3409" t="s">
        <v>22</v>
      </c>
      <c r="B3409" t="s">
        <v>123</v>
      </c>
      <c r="C3409">
        <v>2018</v>
      </c>
      <c r="D3409">
        <v>2.3908520000000002</v>
      </c>
    </row>
    <row r="3410" spans="1:4" hidden="1">
      <c r="A3410" t="s">
        <v>24</v>
      </c>
      <c r="B3410" t="s">
        <v>123</v>
      </c>
      <c r="C3410">
        <v>2018</v>
      </c>
      <c r="D3410">
        <v>2.3908520000000002</v>
      </c>
    </row>
    <row r="3411" spans="1:4" hidden="1">
      <c r="A3411" t="s">
        <v>25</v>
      </c>
      <c r="B3411" t="s">
        <v>123</v>
      </c>
      <c r="C3411">
        <v>2018</v>
      </c>
      <c r="D3411">
        <v>0</v>
      </c>
    </row>
    <row r="3412" spans="1:4" hidden="1">
      <c r="A3412" t="s">
        <v>22</v>
      </c>
      <c r="B3412" t="s">
        <v>123</v>
      </c>
      <c r="C3412">
        <v>2019</v>
      </c>
      <c r="D3412">
        <v>1.053512</v>
      </c>
    </row>
    <row r="3413" spans="1:4" hidden="1">
      <c r="A3413" t="s">
        <v>24</v>
      </c>
      <c r="B3413" t="s">
        <v>123</v>
      </c>
      <c r="C3413">
        <v>2019</v>
      </c>
      <c r="D3413">
        <v>1.0451490000000001</v>
      </c>
    </row>
    <row r="3414" spans="1:4" hidden="1">
      <c r="A3414" t="s">
        <v>25</v>
      </c>
      <c r="B3414" t="s">
        <v>123</v>
      </c>
      <c r="C3414">
        <v>2019</v>
      </c>
      <c r="D3414">
        <v>8.3629999999998983E-3</v>
      </c>
    </row>
    <row r="3415" spans="1:4" hidden="1">
      <c r="A3415" t="s">
        <v>22</v>
      </c>
      <c r="B3415" t="s">
        <v>123</v>
      </c>
      <c r="C3415">
        <v>2020</v>
      </c>
      <c r="D3415">
        <v>1.0586279999999999</v>
      </c>
    </row>
    <row r="3416" spans="1:4" hidden="1">
      <c r="A3416" t="s">
        <v>24</v>
      </c>
      <c r="B3416" t="s">
        <v>123</v>
      </c>
      <c r="C3416">
        <v>2020</v>
      </c>
      <c r="D3416">
        <v>1.0230030000000001</v>
      </c>
    </row>
    <row r="3417" spans="1:4" hidden="1">
      <c r="A3417" t="s">
        <v>25</v>
      </c>
      <c r="B3417" t="s">
        <v>123</v>
      </c>
      <c r="C3417">
        <v>2020</v>
      </c>
      <c r="D3417">
        <v>3.5624999999999796E-2</v>
      </c>
    </row>
    <row r="3418" spans="1:4" hidden="1">
      <c r="A3418" t="s">
        <v>22</v>
      </c>
      <c r="B3418" t="s">
        <v>123</v>
      </c>
      <c r="C3418">
        <v>2021</v>
      </c>
      <c r="D3418">
        <v>1.201465</v>
      </c>
    </row>
    <row r="3419" spans="1:4" hidden="1">
      <c r="A3419" t="s">
        <v>24</v>
      </c>
      <c r="B3419" t="s">
        <v>123</v>
      </c>
      <c r="C3419">
        <v>2021</v>
      </c>
      <c r="D3419">
        <v>1.1549670000000001</v>
      </c>
    </row>
    <row r="3420" spans="1:4" hidden="1">
      <c r="A3420" t="s">
        <v>25</v>
      </c>
      <c r="B3420" t="s">
        <v>123</v>
      </c>
      <c r="C3420">
        <v>2021</v>
      </c>
      <c r="D3420">
        <v>4.6497999999999928E-2</v>
      </c>
    </row>
    <row r="3421" spans="1:4" hidden="1">
      <c r="A3421" t="s">
        <v>22</v>
      </c>
      <c r="B3421" t="s">
        <v>124</v>
      </c>
      <c r="C3421">
        <v>2007</v>
      </c>
      <c r="D3421">
        <v>3.9011439999999999</v>
      </c>
    </row>
    <row r="3422" spans="1:4" hidden="1">
      <c r="A3422" t="s">
        <v>26</v>
      </c>
      <c r="B3422" t="s">
        <v>124</v>
      </c>
      <c r="C3422">
        <v>2007</v>
      </c>
      <c r="D3422">
        <v>2.1388000000000001E-2</v>
      </c>
    </row>
    <row r="3423" spans="1:4" hidden="1">
      <c r="A3423" t="s">
        <v>24</v>
      </c>
      <c r="B3423" t="s">
        <v>124</v>
      </c>
      <c r="C3423">
        <v>2007</v>
      </c>
      <c r="D3423">
        <v>3.8560219999999998</v>
      </c>
    </row>
    <row r="3424" spans="1:4" hidden="1">
      <c r="A3424" t="s">
        <v>25</v>
      </c>
      <c r="B3424" t="s">
        <v>124</v>
      </c>
      <c r="C3424">
        <v>2007</v>
      </c>
      <c r="D3424">
        <v>2.3734000000000144E-2</v>
      </c>
    </row>
    <row r="3425" spans="1:4" hidden="1">
      <c r="A3425" t="s">
        <v>22</v>
      </c>
      <c r="B3425" t="s">
        <v>124</v>
      </c>
      <c r="C3425">
        <v>2008</v>
      </c>
      <c r="D3425">
        <v>10.405666</v>
      </c>
    </row>
    <row r="3426" spans="1:4" hidden="1">
      <c r="A3426" t="s">
        <v>26</v>
      </c>
      <c r="B3426" t="s">
        <v>124</v>
      </c>
      <c r="C3426">
        <v>2008</v>
      </c>
      <c r="D3426">
        <v>0.1191</v>
      </c>
    </row>
    <row r="3427" spans="1:4" hidden="1">
      <c r="A3427" t="s">
        <v>24</v>
      </c>
      <c r="B3427" t="s">
        <v>124</v>
      </c>
      <c r="C3427">
        <v>2008</v>
      </c>
      <c r="D3427">
        <v>10.282954999999999</v>
      </c>
    </row>
    <row r="3428" spans="1:4" hidden="1">
      <c r="A3428" t="s">
        <v>25</v>
      </c>
      <c r="B3428" t="s">
        <v>124</v>
      </c>
      <c r="C3428">
        <v>2008</v>
      </c>
      <c r="D3428">
        <v>3.6110000000011411E-3</v>
      </c>
    </row>
    <row r="3429" spans="1:4" hidden="1">
      <c r="A3429" t="s">
        <v>22</v>
      </c>
      <c r="B3429" t="s">
        <v>124</v>
      </c>
      <c r="C3429">
        <v>2009</v>
      </c>
      <c r="D3429">
        <v>7.4192419999999997</v>
      </c>
    </row>
    <row r="3430" spans="1:4" hidden="1">
      <c r="A3430" t="s">
        <v>26</v>
      </c>
      <c r="B3430" t="s">
        <v>124</v>
      </c>
      <c r="C3430">
        <v>2009</v>
      </c>
      <c r="D3430">
        <v>0.58133199999999996</v>
      </c>
    </row>
    <row r="3431" spans="1:4" hidden="1">
      <c r="A3431" t="s">
        <v>24</v>
      </c>
      <c r="B3431" t="s">
        <v>124</v>
      </c>
      <c r="C3431">
        <v>2009</v>
      </c>
      <c r="D3431">
        <v>6.8379099999999999</v>
      </c>
    </row>
    <row r="3432" spans="1:4" hidden="1">
      <c r="A3432" t="s">
        <v>25</v>
      </c>
      <c r="B3432" t="s">
        <v>124</v>
      </c>
      <c r="C3432">
        <v>2009</v>
      </c>
      <c r="D3432">
        <v>0</v>
      </c>
    </row>
    <row r="3433" spans="1:4" hidden="1">
      <c r="A3433" t="s">
        <v>22</v>
      </c>
      <c r="B3433" t="s">
        <v>124</v>
      </c>
      <c r="C3433">
        <v>2010</v>
      </c>
      <c r="D3433">
        <v>16.886289999999999</v>
      </c>
    </row>
    <row r="3434" spans="1:4" hidden="1">
      <c r="A3434" t="s">
        <v>26</v>
      </c>
      <c r="B3434" t="s">
        <v>124</v>
      </c>
      <c r="C3434">
        <v>2010</v>
      </c>
      <c r="D3434">
        <v>1.088981</v>
      </c>
    </row>
    <row r="3435" spans="1:4" hidden="1">
      <c r="A3435" t="s">
        <v>24</v>
      </c>
      <c r="B3435" t="s">
        <v>124</v>
      </c>
      <c r="C3435">
        <v>2010</v>
      </c>
      <c r="D3435">
        <v>15.797309</v>
      </c>
    </row>
    <row r="3436" spans="1:4" hidden="1">
      <c r="A3436" t="s">
        <v>25</v>
      </c>
      <c r="B3436" t="s">
        <v>124</v>
      </c>
      <c r="C3436">
        <v>2010</v>
      </c>
      <c r="D3436">
        <v>0</v>
      </c>
    </row>
    <row r="3437" spans="1:4" hidden="1">
      <c r="A3437" t="s">
        <v>22</v>
      </c>
      <c r="B3437" t="s">
        <v>124</v>
      </c>
      <c r="C3437">
        <v>2011</v>
      </c>
      <c r="D3437">
        <v>6.1267199999999997</v>
      </c>
    </row>
    <row r="3438" spans="1:4" hidden="1">
      <c r="A3438" t="s">
        <v>26</v>
      </c>
      <c r="B3438" t="s">
        <v>124</v>
      </c>
      <c r="C3438">
        <v>2011</v>
      </c>
      <c r="D3438">
        <v>0.90895999999999999</v>
      </c>
    </row>
    <row r="3439" spans="1:4" hidden="1">
      <c r="A3439" t="s">
        <v>24</v>
      </c>
      <c r="B3439" t="s">
        <v>124</v>
      </c>
      <c r="C3439">
        <v>2011</v>
      </c>
      <c r="D3439">
        <v>5.1840029999999997</v>
      </c>
    </row>
    <row r="3440" spans="1:4" hidden="1">
      <c r="A3440" t="s">
        <v>25</v>
      </c>
      <c r="B3440" t="s">
        <v>124</v>
      </c>
      <c r="C3440">
        <v>2011</v>
      </c>
      <c r="D3440">
        <v>3.3757000000000481E-2</v>
      </c>
    </row>
    <row r="3441" spans="1:4" hidden="1">
      <c r="A3441" t="s">
        <v>22</v>
      </c>
      <c r="B3441" t="s">
        <v>124</v>
      </c>
      <c r="C3441">
        <v>2012</v>
      </c>
      <c r="D3441">
        <v>3.2784849999999999</v>
      </c>
    </row>
    <row r="3442" spans="1:4" hidden="1">
      <c r="A3442" t="s">
        <v>26</v>
      </c>
      <c r="B3442" t="s">
        <v>124</v>
      </c>
      <c r="C3442">
        <v>2012</v>
      </c>
      <c r="D3442">
        <v>0.84820899999999999</v>
      </c>
    </row>
    <row r="3443" spans="1:4" hidden="1">
      <c r="A3443" t="s">
        <v>24</v>
      </c>
      <c r="B3443" t="s">
        <v>124</v>
      </c>
      <c r="C3443">
        <v>2012</v>
      </c>
      <c r="D3443">
        <v>2.4302760000000001</v>
      </c>
    </row>
    <row r="3444" spans="1:4" hidden="1">
      <c r="A3444" t="s">
        <v>25</v>
      </c>
      <c r="B3444" t="s">
        <v>124</v>
      </c>
      <c r="C3444">
        <v>2012</v>
      </c>
      <c r="D3444">
        <v>0</v>
      </c>
    </row>
    <row r="3445" spans="1:4" hidden="1">
      <c r="A3445" t="s">
        <v>22</v>
      </c>
      <c r="B3445" t="s">
        <v>124</v>
      </c>
      <c r="C3445">
        <v>2013</v>
      </c>
      <c r="D3445">
        <v>3.828541</v>
      </c>
    </row>
    <row r="3446" spans="1:4" hidden="1">
      <c r="A3446" t="s">
        <v>26</v>
      </c>
      <c r="B3446" t="s">
        <v>124</v>
      </c>
      <c r="C3446">
        <v>2013</v>
      </c>
      <c r="D3446">
        <v>0.15879799999999999</v>
      </c>
    </row>
    <row r="3447" spans="1:4" hidden="1">
      <c r="A3447" t="s">
        <v>34</v>
      </c>
      <c r="B3447" t="s">
        <v>124</v>
      </c>
      <c r="C3447">
        <v>2013</v>
      </c>
      <c r="D3447">
        <v>0.107416</v>
      </c>
    </row>
    <row r="3448" spans="1:4" hidden="1">
      <c r="A3448" t="s">
        <v>24</v>
      </c>
      <c r="B3448" t="s">
        <v>124</v>
      </c>
      <c r="C3448">
        <v>2013</v>
      </c>
      <c r="D3448">
        <v>3.5623269999999998</v>
      </c>
    </row>
    <row r="3449" spans="1:4" hidden="1">
      <c r="A3449" t="s">
        <v>25</v>
      </c>
      <c r="B3449" t="s">
        <v>124</v>
      </c>
      <c r="C3449">
        <v>2013</v>
      </c>
      <c r="D3449">
        <v>0</v>
      </c>
    </row>
    <row r="3450" spans="1:4" hidden="1">
      <c r="A3450" t="s">
        <v>22</v>
      </c>
      <c r="B3450" t="s">
        <v>124</v>
      </c>
      <c r="C3450">
        <v>2014</v>
      </c>
      <c r="D3450">
        <v>1.117343</v>
      </c>
    </row>
    <row r="3451" spans="1:4" hidden="1">
      <c r="A3451" t="s">
        <v>26</v>
      </c>
      <c r="B3451" t="s">
        <v>124</v>
      </c>
      <c r="C3451">
        <v>2014</v>
      </c>
      <c r="D3451">
        <v>2.9799999999999998E-4</v>
      </c>
    </row>
    <row r="3452" spans="1:4" hidden="1">
      <c r="A3452" t="s">
        <v>34</v>
      </c>
      <c r="B3452" t="s">
        <v>124</v>
      </c>
      <c r="C3452">
        <v>2014</v>
      </c>
      <c r="D3452">
        <v>0.13854</v>
      </c>
    </row>
    <row r="3453" spans="1:4" hidden="1">
      <c r="A3453" t="s">
        <v>24</v>
      </c>
      <c r="B3453" t="s">
        <v>124</v>
      </c>
      <c r="C3453">
        <v>2014</v>
      </c>
      <c r="D3453">
        <v>0.91045500000000001</v>
      </c>
    </row>
    <row r="3454" spans="1:4" hidden="1">
      <c r="A3454" t="s">
        <v>25</v>
      </c>
      <c r="B3454" t="s">
        <v>124</v>
      </c>
      <c r="C3454">
        <v>2014</v>
      </c>
      <c r="D3454">
        <v>6.8049999999999944E-2</v>
      </c>
    </row>
    <row r="3455" spans="1:4" hidden="1">
      <c r="A3455" t="s">
        <v>22</v>
      </c>
      <c r="B3455" t="s">
        <v>124</v>
      </c>
      <c r="C3455">
        <v>2015</v>
      </c>
      <c r="D3455">
        <v>0.59717900000000002</v>
      </c>
    </row>
    <row r="3456" spans="1:4" hidden="1">
      <c r="A3456" t="s">
        <v>26</v>
      </c>
      <c r="B3456" t="s">
        <v>124</v>
      </c>
      <c r="C3456">
        <v>2015</v>
      </c>
      <c r="D3456">
        <v>6.8023E-2</v>
      </c>
    </row>
    <row r="3457" spans="1:4" hidden="1">
      <c r="A3457" t="s">
        <v>34</v>
      </c>
      <c r="B3457" t="s">
        <v>124</v>
      </c>
      <c r="C3457">
        <v>2015</v>
      </c>
      <c r="D3457">
        <v>0.16655900000000001</v>
      </c>
    </row>
    <row r="3458" spans="1:4" hidden="1">
      <c r="A3458" t="s">
        <v>24</v>
      </c>
      <c r="B3458" t="s">
        <v>124</v>
      </c>
      <c r="C3458">
        <v>2015</v>
      </c>
      <c r="D3458">
        <v>0.31669999999999998</v>
      </c>
    </row>
    <row r="3459" spans="1:4" hidden="1">
      <c r="A3459" t="s">
        <v>25</v>
      </c>
      <c r="B3459" t="s">
        <v>124</v>
      </c>
      <c r="C3459">
        <v>2015</v>
      </c>
      <c r="D3459">
        <v>4.5896999999999966E-2</v>
      </c>
    </row>
    <row r="3460" spans="1:4" hidden="1">
      <c r="A3460" t="s">
        <v>22</v>
      </c>
      <c r="B3460" t="s">
        <v>124</v>
      </c>
      <c r="C3460">
        <v>2016</v>
      </c>
      <c r="D3460">
        <v>7.5255850000000004</v>
      </c>
    </row>
    <row r="3461" spans="1:4" hidden="1">
      <c r="A3461" t="s">
        <v>26</v>
      </c>
      <c r="B3461" t="s">
        <v>124</v>
      </c>
      <c r="C3461">
        <v>2016</v>
      </c>
      <c r="D3461">
        <v>9.2999999999999997E-5</v>
      </c>
    </row>
    <row r="3462" spans="1:4" hidden="1">
      <c r="A3462" t="s">
        <v>34</v>
      </c>
      <c r="B3462" t="s">
        <v>124</v>
      </c>
      <c r="C3462">
        <v>2016</v>
      </c>
      <c r="D3462">
        <v>0.44804699999999997</v>
      </c>
    </row>
    <row r="3463" spans="1:4" hidden="1">
      <c r="A3463" t="s">
        <v>24</v>
      </c>
      <c r="B3463" t="s">
        <v>124</v>
      </c>
      <c r="C3463">
        <v>2016</v>
      </c>
      <c r="D3463">
        <v>7.0322589999999998</v>
      </c>
    </row>
    <row r="3464" spans="1:4" hidden="1">
      <c r="A3464" t="s">
        <v>25</v>
      </c>
      <c r="B3464" t="s">
        <v>124</v>
      </c>
      <c r="C3464">
        <v>2016</v>
      </c>
      <c r="D3464">
        <v>4.5186000000001059E-2</v>
      </c>
    </row>
    <row r="3465" spans="1:4" hidden="1">
      <c r="A3465" t="s">
        <v>22</v>
      </c>
      <c r="B3465" t="s">
        <v>124</v>
      </c>
      <c r="C3465">
        <v>2017</v>
      </c>
      <c r="D3465">
        <v>1.603974</v>
      </c>
    </row>
    <row r="3466" spans="1:4" hidden="1">
      <c r="A3466" t="s">
        <v>34</v>
      </c>
      <c r="B3466" t="s">
        <v>124</v>
      </c>
      <c r="C3466">
        <v>2017</v>
      </c>
      <c r="D3466">
        <v>4.3108E-2</v>
      </c>
    </row>
    <row r="3467" spans="1:4" hidden="1">
      <c r="A3467" t="s">
        <v>24</v>
      </c>
      <c r="B3467" t="s">
        <v>124</v>
      </c>
      <c r="C3467">
        <v>2017</v>
      </c>
      <c r="D3467">
        <v>1.5468500000000001</v>
      </c>
    </row>
    <row r="3468" spans="1:4" hidden="1">
      <c r="A3468" t="s">
        <v>25</v>
      </c>
      <c r="B3468" t="s">
        <v>124</v>
      </c>
      <c r="C3468">
        <v>2017</v>
      </c>
      <c r="D3468">
        <v>1.4016000000000028E-2</v>
      </c>
    </row>
    <row r="3469" spans="1:4" hidden="1">
      <c r="A3469" t="s">
        <v>22</v>
      </c>
      <c r="B3469" t="s">
        <v>124</v>
      </c>
      <c r="C3469">
        <v>2018</v>
      </c>
      <c r="D3469">
        <v>1.811266</v>
      </c>
    </row>
    <row r="3470" spans="1:4" hidden="1">
      <c r="A3470" t="s">
        <v>24</v>
      </c>
      <c r="B3470" t="s">
        <v>124</v>
      </c>
      <c r="C3470">
        <v>2018</v>
      </c>
      <c r="D3470">
        <v>1.811266</v>
      </c>
    </row>
    <row r="3471" spans="1:4" hidden="1">
      <c r="A3471" t="s">
        <v>25</v>
      </c>
      <c r="B3471" t="s">
        <v>124</v>
      </c>
      <c r="C3471">
        <v>2018</v>
      </c>
      <c r="D3471">
        <v>0</v>
      </c>
    </row>
    <row r="3472" spans="1:4" hidden="1">
      <c r="A3472" t="s">
        <v>22</v>
      </c>
      <c r="B3472" t="s">
        <v>124</v>
      </c>
      <c r="C3472">
        <v>2019</v>
      </c>
      <c r="D3472">
        <v>7.233168</v>
      </c>
    </row>
    <row r="3473" spans="1:4" hidden="1">
      <c r="A3473" t="s">
        <v>24</v>
      </c>
      <c r="B3473" t="s">
        <v>124</v>
      </c>
      <c r="C3473">
        <v>2019</v>
      </c>
      <c r="D3473">
        <v>7.233168</v>
      </c>
    </row>
    <row r="3474" spans="1:4" hidden="1">
      <c r="A3474" t="s">
        <v>25</v>
      </c>
      <c r="B3474" t="s">
        <v>124</v>
      </c>
      <c r="C3474">
        <v>2019</v>
      </c>
      <c r="D3474">
        <v>0</v>
      </c>
    </row>
    <row r="3475" spans="1:4" hidden="1">
      <c r="A3475" t="s">
        <v>22</v>
      </c>
      <c r="B3475" t="s">
        <v>124</v>
      </c>
      <c r="C3475">
        <v>2020</v>
      </c>
      <c r="D3475">
        <v>3.4038539999999999</v>
      </c>
    </row>
    <row r="3476" spans="1:4" hidden="1">
      <c r="A3476" t="s">
        <v>24</v>
      </c>
      <c r="B3476" t="s">
        <v>124</v>
      </c>
      <c r="C3476">
        <v>2020</v>
      </c>
      <c r="D3476">
        <v>3.3304900000000002</v>
      </c>
    </row>
    <row r="3477" spans="1:4" hidden="1">
      <c r="A3477" t="s">
        <v>25</v>
      </c>
      <c r="B3477" t="s">
        <v>124</v>
      </c>
      <c r="C3477">
        <v>2020</v>
      </c>
      <c r="D3477">
        <v>7.3363999999999763E-2</v>
      </c>
    </row>
    <row r="3478" spans="1:4" hidden="1">
      <c r="A3478" t="s">
        <v>22</v>
      </c>
      <c r="B3478" t="s">
        <v>124</v>
      </c>
      <c r="C3478">
        <v>2021</v>
      </c>
      <c r="D3478">
        <v>5.5473030000000003</v>
      </c>
    </row>
    <row r="3479" spans="1:4" hidden="1">
      <c r="A3479" t="s">
        <v>24</v>
      </c>
      <c r="B3479" t="s">
        <v>124</v>
      </c>
      <c r="C3479">
        <v>2021</v>
      </c>
      <c r="D3479">
        <v>5.5130480000000004</v>
      </c>
    </row>
    <row r="3480" spans="1:4" hidden="1">
      <c r="A3480" t="s">
        <v>25</v>
      </c>
      <c r="B3480" t="s">
        <v>124</v>
      </c>
      <c r="C3480">
        <v>2021</v>
      </c>
      <c r="D3480">
        <v>3.4254999999999924E-2</v>
      </c>
    </row>
    <row r="3481" spans="1:4" hidden="1">
      <c r="A3481" t="s">
        <v>22</v>
      </c>
      <c r="B3481" t="s">
        <v>125</v>
      </c>
      <c r="C3481">
        <v>2007</v>
      </c>
      <c r="D3481">
        <v>11.058011</v>
      </c>
    </row>
    <row r="3482" spans="1:4" hidden="1">
      <c r="A3482" t="s">
        <v>26</v>
      </c>
      <c r="B3482" t="s">
        <v>125</v>
      </c>
      <c r="C3482">
        <v>2007</v>
      </c>
      <c r="D3482">
        <v>0.93679900000000005</v>
      </c>
    </row>
    <row r="3483" spans="1:4" hidden="1">
      <c r="A3483" t="s">
        <v>24</v>
      </c>
      <c r="B3483" t="s">
        <v>125</v>
      </c>
      <c r="C3483">
        <v>2007</v>
      </c>
      <c r="D3483">
        <v>9.4597219999999993</v>
      </c>
    </row>
    <row r="3484" spans="1:4" hidden="1">
      <c r="A3484" t="s">
        <v>25</v>
      </c>
      <c r="B3484" t="s">
        <v>125</v>
      </c>
      <c r="C3484">
        <v>2007</v>
      </c>
      <c r="D3484">
        <v>0.66149000000000058</v>
      </c>
    </row>
    <row r="3485" spans="1:4" hidden="1">
      <c r="A3485" t="s">
        <v>22</v>
      </c>
      <c r="B3485" t="s">
        <v>125</v>
      </c>
      <c r="C3485">
        <v>2008</v>
      </c>
      <c r="D3485">
        <v>9.8311080000000004</v>
      </c>
    </row>
    <row r="3486" spans="1:4" hidden="1">
      <c r="A3486" t="s">
        <v>26</v>
      </c>
      <c r="B3486" t="s">
        <v>125</v>
      </c>
      <c r="C3486">
        <v>2008</v>
      </c>
      <c r="D3486">
        <v>3.6227109999999998</v>
      </c>
    </row>
    <row r="3487" spans="1:4" hidden="1">
      <c r="A3487" t="s">
        <v>24</v>
      </c>
      <c r="B3487" t="s">
        <v>125</v>
      </c>
      <c r="C3487">
        <v>2008</v>
      </c>
      <c r="D3487">
        <v>5.8703409999999998</v>
      </c>
    </row>
    <row r="3488" spans="1:4" hidden="1">
      <c r="A3488" t="s">
        <v>25</v>
      </c>
      <c r="B3488" t="s">
        <v>125</v>
      </c>
      <c r="C3488">
        <v>2008</v>
      </c>
      <c r="D3488">
        <v>0.33805600000000169</v>
      </c>
    </row>
    <row r="3489" spans="1:4" hidden="1">
      <c r="A3489" t="s">
        <v>22</v>
      </c>
      <c r="B3489" t="s">
        <v>125</v>
      </c>
      <c r="C3489">
        <v>2009</v>
      </c>
      <c r="D3489">
        <v>23.875806999999998</v>
      </c>
    </row>
    <row r="3490" spans="1:4" hidden="1">
      <c r="A3490" t="s">
        <v>26</v>
      </c>
      <c r="B3490" t="s">
        <v>125</v>
      </c>
      <c r="C3490">
        <v>2009</v>
      </c>
      <c r="D3490">
        <v>4.9829759999999998</v>
      </c>
    </row>
    <row r="3491" spans="1:4" hidden="1">
      <c r="A3491" t="s">
        <v>24</v>
      </c>
      <c r="B3491" t="s">
        <v>125</v>
      </c>
      <c r="C3491">
        <v>2009</v>
      </c>
      <c r="D3491">
        <v>17.470310999999999</v>
      </c>
    </row>
    <row r="3492" spans="1:4" hidden="1">
      <c r="A3492" t="s">
        <v>25</v>
      </c>
      <c r="B3492" t="s">
        <v>125</v>
      </c>
      <c r="C3492">
        <v>2009</v>
      </c>
      <c r="D3492">
        <v>1.4225199999999987</v>
      </c>
    </row>
    <row r="3493" spans="1:4" hidden="1">
      <c r="A3493" t="s">
        <v>22</v>
      </c>
      <c r="B3493" t="s">
        <v>125</v>
      </c>
      <c r="C3493">
        <v>2010</v>
      </c>
      <c r="D3493">
        <v>43.322553999999997</v>
      </c>
    </row>
    <row r="3494" spans="1:4" hidden="1">
      <c r="A3494" t="s">
        <v>26</v>
      </c>
      <c r="B3494" t="s">
        <v>125</v>
      </c>
      <c r="C3494">
        <v>2010</v>
      </c>
      <c r="D3494">
        <v>7.2245160000000004</v>
      </c>
    </row>
    <row r="3495" spans="1:4" hidden="1">
      <c r="A3495" t="s">
        <v>24</v>
      </c>
      <c r="B3495" t="s">
        <v>125</v>
      </c>
      <c r="C3495">
        <v>2010</v>
      </c>
      <c r="D3495">
        <v>34.181820999999999</v>
      </c>
    </row>
    <row r="3496" spans="1:4" hidden="1">
      <c r="A3496" t="s">
        <v>25</v>
      </c>
      <c r="B3496" t="s">
        <v>125</v>
      </c>
      <c r="C3496">
        <v>2010</v>
      </c>
      <c r="D3496">
        <v>1.9162169999999961</v>
      </c>
    </row>
    <row r="3497" spans="1:4" hidden="1">
      <c r="A3497" t="s">
        <v>22</v>
      </c>
      <c r="B3497" t="s">
        <v>125</v>
      </c>
      <c r="C3497">
        <v>2011</v>
      </c>
      <c r="D3497">
        <v>29.865570999999999</v>
      </c>
    </row>
    <row r="3498" spans="1:4" hidden="1">
      <c r="A3498" t="s">
        <v>26</v>
      </c>
      <c r="B3498" t="s">
        <v>125</v>
      </c>
      <c r="C3498">
        <v>2011</v>
      </c>
      <c r="D3498">
        <v>11.695404999999999</v>
      </c>
    </row>
    <row r="3499" spans="1:4" hidden="1">
      <c r="A3499" t="s">
        <v>24</v>
      </c>
      <c r="B3499" t="s">
        <v>125</v>
      </c>
      <c r="C3499">
        <v>2011</v>
      </c>
      <c r="D3499">
        <v>17.324005</v>
      </c>
    </row>
    <row r="3500" spans="1:4" hidden="1">
      <c r="A3500" t="s">
        <v>25</v>
      </c>
      <c r="B3500" t="s">
        <v>125</v>
      </c>
      <c r="C3500">
        <v>2011</v>
      </c>
      <c r="D3500">
        <v>0.84616099999999861</v>
      </c>
    </row>
    <row r="3501" spans="1:4" hidden="1">
      <c r="A3501" t="s">
        <v>22</v>
      </c>
      <c r="B3501" t="s">
        <v>125</v>
      </c>
      <c r="C3501">
        <v>2012</v>
      </c>
      <c r="D3501">
        <v>14.188451000000001</v>
      </c>
    </row>
    <row r="3502" spans="1:4" hidden="1">
      <c r="A3502" t="s">
        <v>26</v>
      </c>
      <c r="B3502" t="s">
        <v>125</v>
      </c>
      <c r="C3502">
        <v>2012</v>
      </c>
      <c r="D3502">
        <v>5.6240290000000002</v>
      </c>
    </row>
    <row r="3503" spans="1:4" hidden="1">
      <c r="A3503" t="s">
        <v>24</v>
      </c>
      <c r="B3503" t="s">
        <v>125</v>
      </c>
      <c r="C3503">
        <v>2012</v>
      </c>
      <c r="D3503">
        <v>7.1927089999999998</v>
      </c>
    </row>
    <row r="3504" spans="1:4" hidden="1">
      <c r="A3504" t="s">
        <v>25</v>
      </c>
      <c r="B3504" t="s">
        <v>125</v>
      </c>
      <c r="C3504">
        <v>2012</v>
      </c>
      <c r="D3504">
        <v>1.3717129999999997</v>
      </c>
    </row>
    <row r="3505" spans="1:4" hidden="1">
      <c r="A3505" t="s">
        <v>22</v>
      </c>
      <c r="B3505" t="s">
        <v>125</v>
      </c>
      <c r="C3505">
        <v>2013</v>
      </c>
      <c r="D3505">
        <v>32.366520999999999</v>
      </c>
    </row>
    <row r="3506" spans="1:4" hidden="1">
      <c r="A3506" t="s">
        <v>26</v>
      </c>
      <c r="B3506" t="s">
        <v>125</v>
      </c>
      <c r="C3506">
        <v>2013</v>
      </c>
      <c r="D3506">
        <v>10.466138000000001</v>
      </c>
    </row>
    <row r="3507" spans="1:4" hidden="1">
      <c r="A3507" t="s">
        <v>24</v>
      </c>
      <c r="B3507" t="s">
        <v>125</v>
      </c>
      <c r="C3507">
        <v>2013</v>
      </c>
      <c r="D3507">
        <v>20.393823999999999</v>
      </c>
    </row>
    <row r="3508" spans="1:4" hidden="1">
      <c r="A3508" t="s">
        <v>25</v>
      </c>
      <c r="B3508" t="s">
        <v>125</v>
      </c>
      <c r="C3508">
        <v>2013</v>
      </c>
      <c r="D3508">
        <v>1.5065589999999993</v>
      </c>
    </row>
    <row r="3509" spans="1:4" hidden="1">
      <c r="A3509" t="s">
        <v>22</v>
      </c>
      <c r="B3509" t="s">
        <v>125</v>
      </c>
      <c r="C3509">
        <v>2014</v>
      </c>
      <c r="D3509">
        <v>34.273221999999997</v>
      </c>
    </row>
    <row r="3510" spans="1:4" hidden="1">
      <c r="A3510" t="s">
        <v>26</v>
      </c>
      <c r="B3510" t="s">
        <v>125</v>
      </c>
      <c r="C3510">
        <v>2014</v>
      </c>
      <c r="D3510">
        <v>14.976008999999999</v>
      </c>
    </row>
    <row r="3511" spans="1:4" hidden="1">
      <c r="A3511" t="s">
        <v>24</v>
      </c>
      <c r="B3511" t="s">
        <v>125</v>
      </c>
      <c r="C3511">
        <v>2014</v>
      </c>
      <c r="D3511">
        <v>18.920459000000001</v>
      </c>
    </row>
    <row r="3512" spans="1:4" hidden="1">
      <c r="A3512" t="s">
        <v>25</v>
      </c>
      <c r="B3512" t="s">
        <v>125</v>
      </c>
      <c r="C3512">
        <v>2014</v>
      </c>
      <c r="D3512">
        <v>0.37675399999999826</v>
      </c>
    </row>
    <row r="3513" spans="1:4" hidden="1">
      <c r="A3513" t="s">
        <v>22</v>
      </c>
      <c r="B3513" t="s">
        <v>125</v>
      </c>
      <c r="C3513">
        <v>2015</v>
      </c>
      <c r="D3513">
        <v>51.998333000000002</v>
      </c>
    </row>
    <row r="3514" spans="1:4" hidden="1">
      <c r="A3514" t="s">
        <v>26</v>
      </c>
      <c r="B3514" t="s">
        <v>125</v>
      </c>
      <c r="C3514">
        <v>2015</v>
      </c>
      <c r="D3514">
        <v>17.021806999999999</v>
      </c>
    </row>
    <row r="3515" spans="1:4" hidden="1">
      <c r="A3515" t="s">
        <v>24</v>
      </c>
      <c r="B3515" t="s">
        <v>125</v>
      </c>
      <c r="C3515">
        <v>2015</v>
      </c>
      <c r="D3515">
        <v>33.950347999999998</v>
      </c>
    </row>
    <row r="3516" spans="1:4" hidden="1">
      <c r="A3516" t="s">
        <v>25</v>
      </c>
      <c r="B3516" t="s">
        <v>125</v>
      </c>
      <c r="C3516">
        <v>2015</v>
      </c>
      <c r="D3516">
        <v>1.0261780000000016</v>
      </c>
    </row>
    <row r="3517" spans="1:4" hidden="1">
      <c r="A3517" t="s">
        <v>22</v>
      </c>
      <c r="B3517" t="s">
        <v>125</v>
      </c>
      <c r="C3517">
        <v>2016</v>
      </c>
      <c r="D3517">
        <v>46.656129999999997</v>
      </c>
    </row>
    <row r="3518" spans="1:4" hidden="1">
      <c r="A3518" t="s">
        <v>26</v>
      </c>
      <c r="B3518" t="s">
        <v>125</v>
      </c>
      <c r="C3518">
        <v>2016</v>
      </c>
      <c r="D3518">
        <v>9.7404820000000001</v>
      </c>
    </row>
    <row r="3519" spans="1:4" hidden="1">
      <c r="A3519" t="s">
        <v>24</v>
      </c>
      <c r="B3519" t="s">
        <v>125</v>
      </c>
      <c r="C3519">
        <v>2016</v>
      </c>
      <c r="D3519">
        <v>36.863700000000001</v>
      </c>
    </row>
    <row r="3520" spans="1:4" hidden="1">
      <c r="A3520" t="s">
        <v>25</v>
      </c>
      <c r="B3520" t="s">
        <v>125</v>
      </c>
      <c r="C3520">
        <v>2016</v>
      </c>
      <c r="D3520">
        <v>5.1947999999995886E-2</v>
      </c>
    </row>
    <row r="3521" spans="1:4" hidden="1">
      <c r="A3521" t="s">
        <v>22</v>
      </c>
      <c r="B3521" t="s">
        <v>125</v>
      </c>
      <c r="C3521">
        <v>2017</v>
      </c>
      <c r="D3521">
        <v>52.551250000000003</v>
      </c>
    </row>
    <row r="3522" spans="1:4" hidden="1">
      <c r="A3522" t="s">
        <v>26</v>
      </c>
      <c r="B3522" t="s">
        <v>125</v>
      </c>
      <c r="C3522">
        <v>2017</v>
      </c>
      <c r="D3522">
        <v>9.5640269999999994</v>
      </c>
    </row>
    <row r="3523" spans="1:4" hidden="1">
      <c r="A3523" t="s">
        <v>24</v>
      </c>
      <c r="B3523" t="s">
        <v>125</v>
      </c>
      <c r="C3523">
        <v>2017</v>
      </c>
      <c r="D3523">
        <v>42.858719000000001</v>
      </c>
    </row>
    <row r="3524" spans="1:4" hidden="1">
      <c r="A3524" t="s">
        <v>25</v>
      </c>
      <c r="B3524" t="s">
        <v>125</v>
      </c>
      <c r="C3524">
        <v>2017</v>
      </c>
      <c r="D3524">
        <v>0.12850399999999951</v>
      </c>
    </row>
    <row r="3525" spans="1:4" hidden="1">
      <c r="A3525" t="s">
        <v>22</v>
      </c>
      <c r="B3525" t="s">
        <v>125</v>
      </c>
      <c r="C3525">
        <v>2018</v>
      </c>
      <c r="D3525">
        <v>45.402540000000002</v>
      </c>
    </row>
    <row r="3526" spans="1:4" hidden="1">
      <c r="A3526" t="s">
        <v>26</v>
      </c>
      <c r="B3526" t="s">
        <v>125</v>
      </c>
      <c r="C3526">
        <v>2018</v>
      </c>
      <c r="D3526">
        <v>10.283353999999999</v>
      </c>
    </row>
    <row r="3527" spans="1:4" hidden="1">
      <c r="A3527" t="s">
        <v>24</v>
      </c>
      <c r="B3527" t="s">
        <v>125</v>
      </c>
      <c r="C3527">
        <v>2018</v>
      </c>
      <c r="D3527">
        <v>34.831620999999998</v>
      </c>
    </row>
    <row r="3528" spans="1:4" hidden="1">
      <c r="A3528" t="s">
        <v>25</v>
      </c>
      <c r="B3528" t="s">
        <v>125</v>
      </c>
      <c r="C3528">
        <v>2018</v>
      </c>
      <c r="D3528">
        <v>0.28756500000000074</v>
      </c>
    </row>
    <row r="3529" spans="1:4" hidden="1">
      <c r="A3529" t="s">
        <v>22</v>
      </c>
      <c r="B3529" t="s">
        <v>125</v>
      </c>
      <c r="C3529">
        <v>2019</v>
      </c>
      <c r="D3529">
        <v>62.567473</v>
      </c>
    </row>
    <row r="3530" spans="1:4" hidden="1">
      <c r="A3530" t="s">
        <v>26</v>
      </c>
      <c r="B3530" t="s">
        <v>125</v>
      </c>
      <c r="C3530">
        <v>2019</v>
      </c>
      <c r="D3530">
        <v>10.969758000000001</v>
      </c>
    </row>
    <row r="3531" spans="1:4" hidden="1">
      <c r="A3531" t="s">
        <v>24</v>
      </c>
      <c r="B3531" t="s">
        <v>125</v>
      </c>
      <c r="C3531">
        <v>2019</v>
      </c>
      <c r="D3531">
        <v>51.213242000000001</v>
      </c>
    </row>
    <row r="3532" spans="1:4" hidden="1">
      <c r="A3532" t="s">
        <v>25</v>
      </c>
      <c r="B3532" t="s">
        <v>125</v>
      </c>
      <c r="C3532">
        <v>2019</v>
      </c>
      <c r="D3532">
        <v>0.38447299999999984</v>
      </c>
    </row>
    <row r="3533" spans="1:4" hidden="1">
      <c r="A3533" t="s">
        <v>22</v>
      </c>
      <c r="B3533" t="s">
        <v>125</v>
      </c>
      <c r="C3533">
        <v>2020</v>
      </c>
      <c r="D3533">
        <v>59.023685999999998</v>
      </c>
    </row>
    <row r="3534" spans="1:4" hidden="1">
      <c r="A3534" t="s">
        <v>26</v>
      </c>
      <c r="B3534" t="s">
        <v>125</v>
      </c>
      <c r="C3534">
        <v>2020</v>
      </c>
      <c r="D3534">
        <v>13.325112000000001</v>
      </c>
    </row>
    <row r="3535" spans="1:4" hidden="1">
      <c r="A3535" t="s">
        <v>24</v>
      </c>
      <c r="B3535" t="s">
        <v>125</v>
      </c>
      <c r="C3535">
        <v>2020</v>
      </c>
      <c r="D3535">
        <v>45.607692</v>
      </c>
    </row>
    <row r="3536" spans="1:4" hidden="1">
      <c r="A3536" t="s">
        <v>25</v>
      </c>
      <c r="B3536" t="s">
        <v>125</v>
      </c>
      <c r="C3536">
        <v>2020</v>
      </c>
      <c r="D3536">
        <v>9.0881999999993468E-2</v>
      </c>
    </row>
    <row r="3537" spans="1:4" hidden="1">
      <c r="A3537" t="s">
        <v>22</v>
      </c>
      <c r="B3537" t="s">
        <v>125</v>
      </c>
      <c r="C3537">
        <v>2021</v>
      </c>
      <c r="D3537">
        <v>68.786309000000003</v>
      </c>
    </row>
    <row r="3538" spans="1:4" hidden="1">
      <c r="A3538" t="s">
        <v>26</v>
      </c>
      <c r="B3538" t="s">
        <v>125</v>
      </c>
      <c r="C3538">
        <v>2021</v>
      </c>
      <c r="D3538">
        <v>11.68482</v>
      </c>
    </row>
    <row r="3539" spans="1:4" hidden="1">
      <c r="A3539" t="s">
        <v>24</v>
      </c>
      <c r="B3539" t="s">
        <v>125</v>
      </c>
      <c r="C3539">
        <v>2021</v>
      </c>
      <c r="D3539">
        <v>56.521394000000001</v>
      </c>
    </row>
    <row r="3540" spans="1:4" hidden="1">
      <c r="A3540" t="s">
        <v>25</v>
      </c>
      <c r="B3540" t="s">
        <v>125</v>
      </c>
      <c r="C3540">
        <v>2021</v>
      </c>
      <c r="D3540">
        <v>0.58009500000000003</v>
      </c>
    </row>
    <row r="3541" spans="1:4" hidden="1">
      <c r="A3541" t="s">
        <v>22</v>
      </c>
      <c r="B3541" t="s">
        <v>126</v>
      </c>
      <c r="C3541">
        <v>2007</v>
      </c>
      <c r="D3541">
        <v>4.4760450000000001</v>
      </c>
    </row>
    <row r="3542" spans="1:4" hidden="1">
      <c r="A3542" t="s">
        <v>24</v>
      </c>
      <c r="B3542" t="s">
        <v>126</v>
      </c>
      <c r="C3542">
        <v>2007</v>
      </c>
      <c r="D3542">
        <v>4.4760450000000001</v>
      </c>
    </row>
    <row r="3543" spans="1:4" hidden="1">
      <c r="A3543" t="s">
        <v>25</v>
      </c>
      <c r="B3543" t="s">
        <v>126</v>
      </c>
      <c r="C3543">
        <v>2007</v>
      </c>
      <c r="D3543">
        <v>0</v>
      </c>
    </row>
    <row r="3544" spans="1:4" hidden="1">
      <c r="A3544" t="s">
        <v>22</v>
      </c>
      <c r="B3544" t="s">
        <v>126</v>
      </c>
      <c r="C3544">
        <v>2008</v>
      </c>
      <c r="D3544">
        <v>2.1930260000000001</v>
      </c>
    </row>
    <row r="3545" spans="1:4" hidden="1">
      <c r="A3545" t="s">
        <v>24</v>
      </c>
      <c r="B3545" t="s">
        <v>126</v>
      </c>
      <c r="C3545">
        <v>2008</v>
      </c>
      <c r="D3545">
        <v>2.1930260000000001</v>
      </c>
    </row>
    <row r="3546" spans="1:4" hidden="1">
      <c r="A3546" t="s">
        <v>25</v>
      </c>
      <c r="B3546" t="s">
        <v>126</v>
      </c>
      <c r="C3546">
        <v>2008</v>
      </c>
      <c r="D3546">
        <v>0</v>
      </c>
    </row>
    <row r="3547" spans="1:4" hidden="1">
      <c r="A3547" t="s">
        <v>22</v>
      </c>
      <c r="B3547" t="s">
        <v>126</v>
      </c>
      <c r="C3547">
        <v>2009</v>
      </c>
      <c r="D3547">
        <v>1.0270319999999999</v>
      </c>
    </row>
    <row r="3548" spans="1:4" hidden="1">
      <c r="A3548" t="s">
        <v>24</v>
      </c>
      <c r="B3548" t="s">
        <v>126</v>
      </c>
      <c r="C3548">
        <v>2009</v>
      </c>
      <c r="D3548">
        <v>1.0270319999999999</v>
      </c>
    </row>
    <row r="3549" spans="1:4" hidden="1">
      <c r="A3549" t="s">
        <v>25</v>
      </c>
      <c r="B3549" t="s">
        <v>126</v>
      </c>
      <c r="C3549">
        <v>2009</v>
      </c>
      <c r="D3549">
        <v>0</v>
      </c>
    </row>
    <row r="3550" spans="1:4" hidden="1">
      <c r="A3550" t="s">
        <v>22</v>
      </c>
      <c r="B3550" t="s">
        <v>126</v>
      </c>
      <c r="C3550">
        <v>2010</v>
      </c>
      <c r="D3550">
        <v>19.845410999999999</v>
      </c>
    </row>
    <row r="3551" spans="1:4" hidden="1">
      <c r="A3551" t="s">
        <v>24</v>
      </c>
      <c r="B3551" t="s">
        <v>126</v>
      </c>
      <c r="C3551">
        <v>2010</v>
      </c>
      <c r="D3551">
        <v>19.845410999999999</v>
      </c>
    </row>
    <row r="3552" spans="1:4" hidden="1">
      <c r="A3552" t="s">
        <v>25</v>
      </c>
      <c r="B3552" t="s">
        <v>126</v>
      </c>
      <c r="C3552">
        <v>2010</v>
      </c>
      <c r="D3552">
        <v>0</v>
      </c>
    </row>
    <row r="3553" spans="1:4" hidden="1">
      <c r="A3553" t="s">
        <v>22</v>
      </c>
      <c r="B3553" t="s">
        <v>126</v>
      </c>
      <c r="C3553">
        <v>2011</v>
      </c>
      <c r="D3553">
        <v>9.8836750000000002</v>
      </c>
    </row>
    <row r="3554" spans="1:4" hidden="1">
      <c r="A3554" t="s">
        <v>24</v>
      </c>
      <c r="B3554" t="s">
        <v>126</v>
      </c>
      <c r="C3554">
        <v>2011</v>
      </c>
      <c r="D3554">
        <v>9.1508730000000007</v>
      </c>
    </row>
    <row r="3555" spans="1:4" hidden="1">
      <c r="A3555" t="s">
        <v>25</v>
      </c>
      <c r="B3555" t="s">
        <v>126</v>
      </c>
      <c r="C3555">
        <v>2011</v>
      </c>
      <c r="D3555">
        <v>0.73280199999999951</v>
      </c>
    </row>
    <row r="3556" spans="1:4" hidden="1">
      <c r="A3556" t="s">
        <v>22</v>
      </c>
      <c r="B3556" t="s">
        <v>126</v>
      </c>
      <c r="C3556">
        <v>2012</v>
      </c>
      <c r="D3556">
        <v>11.311961</v>
      </c>
    </row>
    <row r="3557" spans="1:4" hidden="1">
      <c r="A3557" t="s">
        <v>24</v>
      </c>
      <c r="B3557" t="s">
        <v>126</v>
      </c>
      <c r="C3557">
        <v>2012</v>
      </c>
      <c r="D3557">
        <v>10.145604000000001</v>
      </c>
    </row>
    <row r="3558" spans="1:4" hidden="1">
      <c r="A3558" t="s">
        <v>25</v>
      </c>
      <c r="B3558" t="s">
        <v>126</v>
      </c>
      <c r="C3558">
        <v>2012</v>
      </c>
      <c r="D3558">
        <v>1.1663569999999996</v>
      </c>
    </row>
    <row r="3559" spans="1:4" hidden="1">
      <c r="A3559" t="s">
        <v>22</v>
      </c>
      <c r="B3559" t="s">
        <v>126</v>
      </c>
      <c r="C3559">
        <v>2013</v>
      </c>
      <c r="D3559">
        <v>14.050663999999999</v>
      </c>
    </row>
    <row r="3560" spans="1:4" hidden="1">
      <c r="A3560" t="s">
        <v>24</v>
      </c>
      <c r="B3560" t="s">
        <v>126</v>
      </c>
      <c r="C3560">
        <v>2013</v>
      </c>
      <c r="D3560">
        <v>11.378864</v>
      </c>
    </row>
    <row r="3561" spans="1:4" hidden="1">
      <c r="A3561" t="s">
        <v>25</v>
      </c>
      <c r="B3561" t="s">
        <v>126</v>
      </c>
      <c r="C3561">
        <v>2013</v>
      </c>
      <c r="D3561">
        <v>2.6717999999999993</v>
      </c>
    </row>
    <row r="3562" spans="1:4" hidden="1">
      <c r="A3562" t="s">
        <v>22</v>
      </c>
      <c r="B3562" t="s">
        <v>126</v>
      </c>
      <c r="C3562">
        <v>2014</v>
      </c>
      <c r="D3562">
        <v>13.428860999999999</v>
      </c>
    </row>
    <row r="3563" spans="1:4" hidden="1">
      <c r="A3563" t="s">
        <v>24</v>
      </c>
      <c r="B3563" t="s">
        <v>126</v>
      </c>
      <c r="C3563">
        <v>2014</v>
      </c>
      <c r="D3563">
        <v>11.622099</v>
      </c>
    </row>
    <row r="3564" spans="1:4" hidden="1">
      <c r="A3564" t="s">
        <v>25</v>
      </c>
      <c r="B3564" t="s">
        <v>126</v>
      </c>
      <c r="C3564">
        <v>2014</v>
      </c>
      <c r="D3564">
        <v>1.8067619999999991</v>
      </c>
    </row>
    <row r="3565" spans="1:4" hidden="1">
      <c r="A3565" t="s">
        <v>22</v>
      </c>
      <c r="B3565" t="s">
        <v>126</v>
      </c>
      <c r="C3565">
        <v>2015</v>
      </c>
      <c r="D3565">
        <v>13.459587000000001</v>
      </c>
    </row>
    <row r="3566" spans="1:4" hidden="1">
      <c r="A3566" t="s">
        <v>24</v>
      </c>
      <c r="B3566" t="s">
        <v>126</v>
      </c>
      <c r="C3566">
        <v>2015</v>
      </c>
      <c r="D3566">
        <v>13.32189</v>
      </c>
    </row>
    <row r="3567" spans="1:4" hidden="1">
      <c r="A3567" t="s">
        <v>25</v>
      </c>
      <c r="B3567" t="s">
        <v>126</v>
      </c>
      <c r="C3567">
        <v>2015</v>
      </c>
      <c r="D3567">
        <v>0.13769700000000107</v>
      </c>
    </row>
    <row r="3568" spans="1:4" hidden="1">
      <c r="A3568" t="s">
        <v>22</v>
      </c>
      <c r="B3568" t="s">
        <v>126</v>
      </c>
      <c r="C3568">
        <v>2016</v>
      </c>
      <c r="D3568">
        <v>7.5062720000000001</v>
      </c>
    </row>
    <row r="3569" spans="1:4" hidden="1">
      <c r="A3569" t="s">
        <v>24</v>
      </c>
      <c r="B3569" t="s">
        <v>126</v>
      </c>
      <c r="C3569">
        <v>2016</v>
      </c>
      <c r="D3569">
        <v>6.3557269999999999</v>
      </c>
    </row>
    <row r="3570" spans="1:4" hidden="1">
      <c r="A3570" t="s">
        <v>25</v>
      </c>
      <c r="B3570" t="s">
        <v>126</v>
      </c>
      <c r="C3570">
        <v>2016</v>
      </c>
      <c r="D3570">
        <v>1.1505450000000002</v>
      </c>
    </row>
    <row r="3571" spans="1:4" hidden="1">
      <c r="A3571" t="s">
        <v>22</v>
      </c>
      <c r="B3571" t="s">
        <v>126</v>
      </c>
      <c r="C3571">
        <v>2017</v>
      </c>
      <c r="D3571">
        <v>8.6209050000000005</v>
      </c>
    </row>
    <row r="3572" spans="1:4" hidden="1">
      <c r="A3572" t="s">
        <v>26</v>
      </c>
      <c r="B3572" t="s">
        <v>126</v>
      </c>
      <c r="C3572">
        <v>2017</v>
      </c>
      <c r="D3572">
        <v>6.3119999999999999E-3</v>
      </c>
    </row>
    <row r="3573" spans="1:4" hidden="1">
      <c r="A3573" t="s">
        <v>24</v>
      </c>
      <c r="B3573" t="s">
        <v>126</v>
      </c>
      <c r="C3573">
        <v>2017</v>
      </c>
      <c r="D3573">
        <v>8.6750550000000004</v>
      </c>
    </row>
    <row r="3574" spans="1:4" hidden="1">
      <c r="A3574" t="s">
        <v>25</v>
      </c>
      <c r="B3574" t="s">
        <v>126</v>
      </c>
      <c r="C3574">
        <v>2017</v>
      </c>
      <c r="D3574">
        <v>-6.046199999999935E-2</v>
      </c>
    </row>
    <row r="3575" spans="1:4" hidden="1">
      <c r="A3575" t="s">
        <v>22</v>
      </c>
      <c r="B3575" t="s">
        <v>126</v>
      </c>
      <c r="C3575">
        <v>2018</v>
      </c>
      <c r="D3575">
        <v>4.8654289999999998</v>
      </c>
    </row>
    <row r="3576" spans="1:4" hidden="1">
      <c r="A3576" t="s">
        <v>26</v>
      </c>
      <c r="B3576" t="s">
        <v>126</v>
      </c>
      <c r="C3576">
        <v>2018</v>
      </c>
      <c r="D3576">
        <v>3.771E-3</v>
      </c>
    </row>
    <row r="3577" spans="1:4" hidden="1">
      <c r="A3577" t="s">
        <v>24</v>
      </c>
      <c r="B3577" t="s">
        <v>126</v>
      </c>
      <c r="C3577">
        <v>2018</v>
      </c>
      <c r="D3577">
        <v>4.8473050000000004</v>
      </c>
    </row>
    <row r="3578" spans="1:4" hidden="1">
      <c r="A3578" t="s">
        <v>25</v>
      </c>
      <c r="B3578" t="s">
        <v>126</v>
      </c>
      <c r="C3578">
        <v>2018</v>
      </c>
      <c r="D3578">
        <v>1.435299999999895E-2</v>
      </c>
    </row>
    <row r="3579" spans="1:4" hidden="1">
      <c r="A3579" t="s">
        <v>22</v>
      </c>
      <c r="B3579" t="s">
        <v>126</v>
      </c>
      <c r="C3579">
        <v>2019</v>
      </c>
      <c r="D3579">
        <v>6.8442590000000001</v>
      </c>
    </row>
    <row r="3580" spans="1:4" hidden="1">
      <c r="A3580" t="s">
        <v>24</v>
      </c>
      <c r="B3580" t="s">
        <v>126</v>
      </c>
      <c r="C3580">
        <v>2019</v>
      </c>
      <c r="D3580">
        <v>6.8406330000000004</v>
      </c>
    </row>
    <row r="3581" spans="1:4" hidden="1">
      <c r="A3581" t="s">
        <v>25</v>
      </c>
      <c r="B3581" t="s">
        <v>126</v>
      </c>
      <c r="C3581">
        <v>2019</v>
      </c>
      <c r="D3581">
        <v>3.625999999999685E-3</v>
      </c>
    </row>
    <row r="3582" spans="1:4" hidden="1">
      <c r="A3582" t="s">
        <v>22</v>
      </c>
      <c r="B3582" t="s">
        <v>126</v>
      </c>
      <c r="C3582">
        <v>2020</v>
      </c>
      <c r="D3582">
        <v>5.3849220000000004</v>
      </c>
    </row>
    <row r="3583" spans="1:4" hidden="1">
      <c r="A3583" t="s">
        <v>24</v>
      </c>
      <c r="B3583" t="s">
        <v>126</v>
      </c>
      <c r="C3583">
        <v>2020</v>
      </c>
      <c r="D3583">
        <v>5.3163</v>
      </c>
    </row>
    <row r="3584" spans="1:4" hidden="1">
      <c r="A3584" t="s">
        <v>25</v>
      </c>
      <c r="B3584" t="s">
        <v>126</v>
      </c>
      <c r="C3584">
        <v>2020</v>
      </c>
      <c r="D3584">
        <v>6.8622000000000405E-2</v>
      </c>
    </row>
    <row r="3585" spans="1:4" hidden="1">
      <c r="A3585" t="s">
        <v>22</v>
      </c>
      <c r="B3585" t="s">
        <v>126</v>
      </c>
      <c r="C3585">
        <v>2021</v>
      </c>
      <c r="D3585">
        <v>2.4975619999999998</v>
      </c>
    </row>
    <row r="3586" spans="1:4" hidden="1">
      <c r="A3586" t="s">
        <v>24</v>
      </c>
      <c r="B3586" t="s">
        <v>126</v>
      </c>
      <c r="C3586">
        <v>2021</v>
      </c>
      <c r="D3586">
        <v>2.4553219999999998</v>
      </c>
    </row>
    <row r="3587" spans="1:4" hidden="1">
      <c r="A3587" t="s">
        <v>25</v>
      </c>
      <c r="B3587" t="s">
        <v>126</v>
      </c>
      <c r="C3587">
        <v>2021</v>
      </c>
      <c r="D3587">
        <v>4.2240000000000055E-2</v>
      </c>
    </row>
    <row r="3588" spans="1:4" hidden="1">
      <c r="A3588" t="s">
        <v>22</v>
      </c>
      <c r="B3588" t="s">
        <v>127</v>
      </c>
      <c r="C3588">
        <v>2007</v>
      </c>
      <c r="D3588">
        <v>0.127855</v>
      </c>
    </row>
    <row r="3589" spans="1:4" hidden="1">
      <c r="A3589" t="s">
        <v>22</v>
      </c>
      <c r="B3589" t="s">
        <v>127</v>
      </c>
      <c r="C3589">
        <v>2008</v>
      </c>
      <c r="D3589">
        <v>0.17597299999999999</v>
      </c>
    </row>
    <row r="3590" spans="1:4" hidden="1">
      <c r="A3590" t="s">
        <v>22</v>
      </c>
      <c r="B3590" t="s">
        <v>127</v>
      </c>
      <c r="C3590">
        <v>2020</v>
      </c>
      <c r="D3590">
        <v>2.3045E-2</v>
      </c>
    </row>
    <row r="3591" spans="1:4" hidden="1">
      <c r="A3591" t="s">
        <v>22</v>
      </c>
      <c r="B3591" t="s">
        <v>127</v>
      </c>
      <c r="C3591">
        <v>2021</v>
      </c>
      <c r="D3591">
        <v>3.225E-3</v>
      </c>
    </row>
    <row r="3592" spans="1:4" hidden="1">
      <c r="A3592" t="s">
        <v>22</v>
      </c>
      <c r="B3592" t="s">
        <v>128</v>
      </c>
      <c r="C3592">
        <v>2007</v>
      </c>
      <c r="D3592">
        <v>0.14014799999999999</v>
      </c>
    </row>
    <row r="3593" spans="1:4" hidden="1">
      <c r="A3593" t="s">
        <v>22</v>
      </c>
      <c r="B3593" t="s">
        <v>128</v>
      </c>
      <c r="C3593">
        <v>2008</v>
      </c>
      <c r="D3593">
        <v>0.129612</v>
      </c>
    </row>
    <row r="3594" spans="1:4" hidden="1">
      <c r="A3594" t="s">
        <v>22</v>
      </c>
      <c r="B3594" t="s">
        <v>128</v>
      </c>
      <c r="C3594">
        <v>2009</v>
      </c>
      <c r="D3594">
        <v>0.148336</v>
      </c>
    </row>
    <row r="3595" spans="1:4" hidden="1">
      <c r="A3595" t="s">
        <v>22</v>
      </c>
      <c r="B3595" t="s">
        <v>128</v>
      </c>
      <c r="C3595">
        <v>2020</v>
      </c>
      <c r="D3595">
        <v>1.4289E-2</v>
      </c>
    </row>
    <row r="3596" spans="1:4" hidden="1">
      <c r="A3596" t="s">
        <v>22</v>
      </c>
      <c r="B3596" t="s">
        <v>128</v>
      </c>
      <c r="C3596">
        <v>2021</v>
      </c>
      <c r="D3596">
        <v>2.8800000000000002E-3</v>
      </c>
    </row>
    <row r="3597" spans="1:4" hidden="1">
      <c r="A3597" t="s">
        <v>22</v>
      </c>
      <c r="B3597" t="s">
        <v>129</v>
      </c>
      <c r="C3597">
        <v>2015</v>
      </c>
      <c r="D3597">
        <v>1.272E-2</v>
      </c>
    </row>
    <row r="3598" spans="1:4" hidden="1">
      <c r="A3598" t="s">
        <v>22</v>
      </c>
      <c r="B3598" t="s">
        <v>129</v>
      </c>
      <c r="C3598">
        <v>2016</v>
      </c>
      <c r="D3598">
        <v>3.9940000000000002E-3</v>
      </c>
    </row>
    <row r="3599" spans="1:4" hidden="1">
      <c r="A3599" t="s">
        <v>22</v>
      </c>
      <c r="B3599" t="s">
        <v>129</v>
      </c>
      <c r="C3599">
        <v>2017</v>
      </c>
      <c r="D3599">
        <v>7.8619999999999992E-3</v>
      </c>
    </row>
    <row r="3600" spans="1:4" hidden="1">
      <c r="A3600" t="s">
        <v>22</v>
      </c>
      <c r="B3600" t="s">
        <v>129</v>
      </c>
      <c r="C3600">
        <v>2018</v>
      </c>
      <c r="D3600">
        <v>7.8759999999999993E-3</v>
      </c>
    </row>
    <row r="3601" spans="1:4" hidden="1">
      <c r="A3601" t="s">
        <v>22</v>
      </c>
      <c r="B3601" t="s">
        <v>129</v>
      </c>
      <c r="C3601">
        <v>2019</v>
      </c>
      <c r="D3601">
        <v>3.1766000000000003E-2</v>
      </c>
    </row>
    <row r="3602" spans="1:4" hidden="1">
      <c r="A3602" t="s">
        <v>22</v>
      </c>
      <c r="B3602" t="s">
        <v>129</v>
      </c>
      <c r="C3602">
        <v>2020</v>
      </c>
      <c r="D3602">
        <v>7.3616000000000001E-2</v>
      </c>
    </row>
    <row r="3603" spans="1:4" hidden="1">
      <c r="A3603" t="s">
        <v>22</v>
      </c>
      <c r="B3603" t="s">
        <v>129</v>
      </c>
      <c r="C3603">
        <v>2021</v>
      </c>
      <c r="D3603">
        <v>3.1535000000000001E-2</v>
      </c>
    </row>
    <row r="3604" spans="1:4" hidden="1">
      <c r="A3604" t="s">
        <v>22</v>
      </c>
      <c r="B3604" t="s">
        <v>130</v>
      </c>
      <c r="C3604">
        <v>2010</v>
      </c>
      <c r="D3604">
        <v>5.0390000000000001E-3</v>
      </c>
    </row>
    <row r="3605" spans="1:4" hidden="1">
      <c r="A3605" t="s">
        <v>22</v>
      </c>
      <c r="B3605" t="s">
        <v>130</v>
      </c>
      <c r="C3605">
        <v>2011</v>
      </c>
      <c r="D3605">
        <v>0.103438</v>
      </c>
    </row>
    <row r="3606" spans="1:4" hidden="1">
      <c r="A3606" t="s">
        <v>24</v>
      </c>
      <c r="B3606" t="s">
        <v>130</v>
      </c>
      <c r="C3606">
        <v>2011</v>
      </c>
      <c r="D3606">
        <v>0.103438</v>
      </c>
    </row>
    <row r="3607" spans="1:4" hidden="1">
      <c r="A3607" t="s">
        <v>25</v>
      </c>
      <c r="B3607" t="s">
        <v>130</v>
      </c>
      <c r="C3607">
        <v>2011</v>
      </c>
      <c r="D3607">
        <v>0</v>
      </c>
    </row>
    <row r="3608" spans="1:4" hidden="1">
      <c r="A3608" t="s">
        <v>22</v>
      </c>
      <c r="B3608" t="s">
        <v>130</v>
      </c>
      <c r="C3608">
        <v>2012</v>
      </c>
      <c r="D3608">
        <v>0.37285600000000002</v>
      </c>
    </row>
    <row r="3609" spans="1:4" hidden="1">
      <c r="A3609" t="s">
        <v>24</v>
      </c>
      <c r="B3609" t="s">
        <v>130</v>
      </c>
      <c r="C3609">
        <v>2012</v>
      </c>
      <c r="D3609">
        <v>0.37285600000000002</v>
      </c>
    </row>
    <row r="3610" spans="1:4" hidden="1">
      <c r="A3610" t="s">
        <v>25</v>
      </c>
      <c r="B3610" t="s">
        <v>130</v>
      </c>
      <c r="C3610">
        <v>2012</v>
      </c>
      <c r="D3610">
        <v>0</v>
      </c>
    </row>
    <row r="3611" spans="1:4" hidden="1">
      <c r="A3611" t="s">
        <v>22</v>
      </c>
      <c r="B3611" t="s">
        <v>130</v>
      </c>
      <c r="C3611">
        <v>2013</v>
      </c>
      <c r="D3611">
        <v>0.22075400000000001</v>
      </c>
    </row>
    <row r="3612" spans="1:4" hidden="1">
      <c r="A3612" t="s">
        <v>24</v>
      </c>
      <c r="B3612" t="s">
        <v>130</v>
      </c>
      <c r="C3612">
        <v>2013</v>
      </c>
      <c r="D3612">
        <v>0.21321200000000001</v>
      </c>
    </row>
    <row r="3613" spans="1:4" hidden="1">
      <c r="A3613" t="s">
        <v>25</v>
      </c>
      <c r="B3613" t="s">
        <v>130</v>
      </c>
      <c r="C3613">
        <v>2013</v>
      </c>
      <c r="D3613">
        <v>7.5419999999999932E-3</v>
      </c>
    </row>
    <row r="3614" spans="1:4" hidden="1">
      <c r="A3614" t="s">
        <v>22</v>
      </c>
      <c r="B3614" t="s">
        <v>130</v>
      </c>
      <c r="C3614">
        <v>2014</v>
      </c>
      <c r="D3614">
        <v>0.254081</v>
      </c>
    </row>
    <row r="3615" spans="1:4" hidden="1">
      <c r="A3615" t="s">
        <v>24</v>
      </c>
      <c r="B3615" t="s">
        <v>130</v>
      </c>
      <c r="C3615">
        <v>2014</v>
      </c>
      <c r="D3615">
        <v>0.249997</v>
      </c>
    </row>
    <row r="3616" spans="1:4" hidden="1">
      <c r="A3616" t="s">
        <v>25</v>
      </c>
      <c r="B3616" t="s">
        <v>130</v>
      </c>
      <c r="C3616">
        <v>2014</v>
      </c>
      <c r="D3616">
        <v>4.0840000000000043E-3</v>
      </c>
    </row>
    <row r="3617" spans="1:4" hidden="1">
      <c r="A3617" t="s">
        <v>22</v>
      </c>
      <c r="B3617" t="s">
        <v>130</v>
      </c>
      <c r="C3617">
        <v>2015</v>
      </c>
      <c r="D3617">
        <v>1.056314</v>
      </c>
    </row>
    <row r="3618" spans="1:4" hidden="1">
      <c r="A3618" t="s">
        <v>24</v>
      </c>
      <c r="B3618" t="s">
        <v>130</v>
      </c>
      <c r="C3618">
        <v>2015</v>
      </c>
      <c r="D3618">
        <v>1.05416</v>
      </c>
    </row>
    <row r="3619" spans="1:4" hidden="1">
      <c r="A3619" t="s">
        <v>25</v>
      </c>
      <c r="B3619" t="s">
        <v>130</v>
      </c>
      <c r="C3619">
        <v>2015</v>
      </c>
      <c r="D3619">
        <v>2.1539999999999893E-3</v>
      </c>
    </row>
    <row r="3620" spans="1:4" hidden="1">
      <c r="A3620" t="s">
        <v>22</v>
      </c>
      <c r="B3620" t="s">
        <v>130</v>
      </c>
      <c r="C3620">
        <v>2016</v>
      </c>
      <c r="D3620">
        <v>0.231129</v>
      </c>
    </row>
    <row r="3621" spans="1:4" hidden="1">
      <c r="A3621" t="s">
        <v>24</v>
      </c>
      <c r="B3621" t="s">
        <v>130</v>
      </c>
      <c r="C3621">
        <v>2016</v>
      </c>
      <c r="D3621">
        <v>0.231129</v>
      </c>
    </row>
    <row r="3622" spans="1:4" hidden="1">
      <c r="A3622" t="s">
        <v>25</v>
      </c>
      <c r="B3622" t="s">
        <v>130</v>
      </c>
      <c r="C3622">
        <v>2016</v>
      </c>
      <c r="D3622">
        <v>0</v>
      </c>
    </row>
    <row r="3623" spans="1:4" hidden="1">
      <c r="A3623" t="s">
        <v>22</v>
      </c>
      <c r="B3623" t="s">
        <v>130</v>
      </c>
      <c r="C3623">
        <v>2017</v>
      </c>
      <c r="D3623">
        <v>0.419126</v>
      </c>
    </row>
    <row r="3624" spans="1:4" hidden="1">
      <c r="A3624" t="s">
        <v>24</v>
      </c>
      <c r="B3624" t="s">
        <v>130</v>
      </c>
      <c r="C3624">
        <v>2017</v>
      </c>
      <c r="D3624">
        <v>0.419126</v>
      </c>
    </row>
    <row r="3625" spans="1:4" hidden="1">
      <c r="A3625" t="s">
        <v>25</v>
      </c>
      <c r="B3625" t="s">
        <v>130</v>
      </c>
      <c r="C3625">
        <v>2017</v>
      </c>
      <c r="D3625">
        <v>0</v>
      </c>
    </row>
    <row r="3626" spans="1:4" hidden="1">
      <c r="A3626" t="s">
        <v>22</v>
      </c>
      <c r="B3626" t="s">
        <v>130</v>
      </c>
      <c r="C3626">
        <v>2018</v>
      </c>
      <c r="D3626">
        <v>5.1599999999999997E-3</v>
      </c>
    </row>
    <row r="3627" spans="1:4" hidden="1">
      <c r="A3627" t="s">
        <v>22</v>
      </c>
      <c r="B3627" t="s">
        <v>130</v>
      </c>
      <c r="C3627">
        <v>2020</v>
      </c>
      <c r="D3627">
        <v>1.8447999999999999E-2</v>
      </c>
    </row>
    <row r="3628" spans="1:4" hidden="1">
      <c r="A3628" t="s">
        <v>22</v>
      </c>
      <c r="B3628" t="s">
        <v>130</v>
      </c>
      <c r="C3628">
        <v>2021</v>
      </c>
      <c r="D3628">
        <v>1.5890000000000001E-2</v>
      </c>
    </row>
    <row r="3629" spans="1:4" hidden="1">
      <c r="A3629" t="s">
        <v>22</v>
      </c>
      <c r="B3629" t="s">
        <v>131</v>
      </c>
      <c r="C3629">
        <v>2007</v>
      </c>
      <c r="D3629">
        <v>1.18832</v>
      </c>
    </row>
    <row r="3630" spans="1:4" hidden="1">
      <c r="A3630" t="s">
        <v>26</v>
      </c>
      <c r="B3630" t="s">
        <v>131</v>
      </c>
      <c r="C3630">
        <v>2007</v>
      </c>
      <c r="D3630">
        <v>0.75989099999999998</v>
      </c>
    </row>
    <row r="3631" spans="1:4" hidden="1">
      <c r="A3631" t="s">
        <v>25</v>
      </c>
      <c r="B3631" t="s">
        <v>131</v>
      </c>
      <c r="C3631">
        <v>2007</v>
      </c>
      <c r="D3631">
        <v>0.42842900000000006</v>
      </c>
    </row>
    <row r="3632" spans="1:4" hidden="1">
      <c r="A3632" t="s">
        <v>22</v>
      </c>
      <c r="B3632" t="s">
        <v>131</v>
      </c>
      <c r="C3632">
        <v>2008</v>
      </c>
      <c r="D3632">
        <v>1.225042</v>
      </c>
    </row>
    <row r="3633" spans="1:4" hidden="1">
      <c r="A3633" t="s">
        <v>26</v>
      </c>
      <c r="B3633" t="s">
        <v>131</v>
      </c>
      <c r="C3633">
        <v>2008</v>
      </c>
      <c r="D3633">
        <v>0.32475700000000002</v>
      </c>
    </row>
    <row r="3634" spans="1:4" hidden="1">
      <c r="A3634" t="s">
        <v>24</v>
      </c>
      <c r="B3634" t="s">
        <v>131</v>
      </c>
      <c r="C3634">
        <v>2008</v>
      </c>
      <c r="D3634">
        <v>0.900285</v>
      </c>
    </row>
    <row r="3635" spans="1:4" hidden="1">
      <c r="A3635" t="s">
        <v>25</v>
      </c>
      <c r="B3635" t="s">
        <v>131</v>
      </c>
      <c r="C3635">
        <v>2008</v>
      </c>
      <c r="D3635">
        <v>0</v>
      </c>
    </row>
    <row r="3636" spans="1:4" hidden="1">
      <c r="A3636" t="s">
        <v>22</v>
      </c>
      <c r="B3636" t="s">
        <v>131</v>
      </c>
      <c r="C3636">
        <v>2009</v>
      </c>
      <c r="D3636">
        <v>4.9746560000000004</v>
      </c>
    </row>
    <row r="3637" spans="1:4" hidden="1">
      <c r="A3637" t="s">
        <v>26</v>
      </c>
      <c r="B3637" t="s">
        <v>131</v>
      </c>
      <c r="C3637">
        <v>2009</v>
      </c>
      <c r="D3637">
        <v>1.68038</v>
      </c>
    </row>
    <row r="3638" spans="1:4" hidden="1">
      <c r="A3638" t="s">
        <v>24</v>
      </c>
      <c r="B3638" t="s">
        <v>131</v>
      </c>
      <c r="C3638">
        <v>2009</v>
      </c>
      <c r="D3638">
        <v>2.942733</v>
      </c>
    </row>
    <row r="3639" spans="1:4" hidden="1">
      <c r="A3639" t="s">
        <v>25</v>
      </c>
      <c r="B3639" t="s">
        <v>131</v>
      </c>
      <c r="C3639">
        <v>2009</v>
      </c>
      <c r="D3639">
        <v>0.35154300000000038</v>
      </c>
    </row>
    <row r="3640" spans="1:4" hidden="1">
      <c r="A3640" t="s">
        <v>22</v>
      </c>
      <c r="B3640" t="s">
        <v>131</v>
      </c>
      <c r="C3640">
        <v>2010</v>
      </c>
      <c r="D3640">
        <v>1.0390239999999999</v>
      </c>
    </row>
    <row r="3641" spans="1:4" hidden="1">
      <c r="A3641" t="s">
        <v>26</v>
      </c>
      <c r="B3641" t="s">
        <v>131</v>
      </c>
      <c r="C3641">
        <v>2010</v>
      </c>
      <c r="D3641">
        <v>0.98375500000000005</v>
      </c>
    </row>
    <row r="3642" spans="1:4" hidden="1">
      <c r="A3642" t="s">
        <v>24</v>
      </c>
      <c r="B3642" t="s">
        <v>131</v>
      </c>
      <c r="C3642">
        <v>2010</v>
      </c>
      <c r="D3642">
        <v>4.5537000000000001E-2</v>
      </c>
    </row>
    <row r="3643" spans="1:4" hidden="1">
      <c r="A3643" t="s">
        <v>25</v>
      </c>
      <c r="B3643" t="s">
        <v>131</v>
      </c>
      <c r="C3643">
        <v>2010</v>
      </c>
      <c r="D3643">
        <v>9.7319999999998519E-3</v>
      </c>
    </row>
    <row r="3644" spans="1:4" hidden="1">
      <c r="A3644" t="s">
        <v>22</v>
      </c>
      <c r="B3644" t="s">
        <v>131</v>
      </c>
      <c r="C3644">
        <v>2011</v>
      </c>
      <c r="D3644">
        <v>1.05341</v>
      </c>
    </row>
    <row r="3645" spans="1:4" hidden="1">
      <c r="A3645" t="s">
        <v>26</v>
      </c>
      <c r="B3645" t="s">
        <v>131</v>
      </c>
      <c r="C3645">
        <v>2011</v>
      </c>
      <c r="D3645">
        <v>0.47490700000000002</v>
      </c>
    </row>
    <row r="3646" spans="1:4" hidden="1">
      <c r="A3646" t="s">
        <v>24</v>
      </c>
      <c r="B3646" t="s">
        <v>131</v>
      </c>
      <c r="C3646">
        <v>2011</v>
      </c>
      <c r="D3646">
        <v>0.57850299999999999</v>
      </c>
    </row>
    <row r="3647" spans="1:4" hidden="1">
      <c r="A3647" t="s">
        <v>25</v>
      </c>
      <c r="B3647" t="s">
        <v>131</v>
      </c>
      <c r="C3647">
        <v>2011</v>
      </c>
      <c r="D3647">
        <v>0</v>
      </c>
    </row>
    <row r="3648" spans="1:4" hidden="1">
      <c r="A3648" t="s">
        <v>22</v>
      </c>
      <c r="B3648" t="s">
        <v>131</v>
      </c>
      <c r="C3648">
        <v>2012</v>
      </c>
      <c r="D3648">
        <v>5.4637409999999997</v>
      </c>
    </row>
    <row r="3649" spans="1:4" hidden="1">
      <c r="A3649" t="s">
        <v>26</v>
      </c>
      <c r="B3649" t="s">
        <v>131</v>
      </c>
      <c r="C3649">
        <v>2012</v>
      </c>
      <c r="D3649">
        <v>0.881023</v>
      </c>
    </row>
    <row r="3650" spans="1:4" hidden="1">
      <c r="A3650" t="s">
        <v>24</v>
      </c>
      <c r="B3650" t="s">
        <v>131</v>
      </c>
      <c r="C3650">
        <v>2012</v>
      </c>
      <c r="D3650">
        <v>4.5827179999999998</v>
      </c>
    </row>
    <row r="3651" spans="1:4" hidden="1">
      <c r="A3651" t="s">
        <v>25</v>
      </c>
      <c r="B3651" t="s">
        <v>131</v>
      </c>
      <c r="C3651">
        <v>2012</v>
      </c>
      <c r="D3651">
        <v>0</v>
      </c>
    </row>
    <row r="3652" spans="1:4" hidden="1">
      <c r="A3652" t="s">
        <v>22</v>
      </c>
      <c r="B3652" t="s">
        <v>131</v>
      </c>
      <c r="C3652">
        <v>2013</v>
      </c>
      <c r="D3652">
        <v>4.5994820000000001</v>
      </c>
    </row>
    <row r="3653" spans="1:4" hidden="1">
      <c r="A3653" t="s">
        <v>26</v>
      </c>
      <c r="B3653" t="s">
        <v>131</v>
      </c>
      <c r="C3653">
        <v>2013</v>
      </c>
      <c r="D3653">
        <v>1.0107E-2</v>
      </c>
    </row>
    <row r="3654" spans="1:4" hidden="1">
      <c r="A3654" t="s">
        <v>24</v>
      </c>
      <c r="B3654" t="s">
        <v>131</v>
      </c>
      <c r="C3654">
        <v>2013</v>
      </c>
      <c r="D3654">
        <v>4.5893750000000004</v>
      </c>
    </row>
    <row r="3655" spans="1:4" hidden="1">
      <c r="A3655" t="s">
        <v>25</v>
      </c>
      <c r="B3655" t="s">
        <v>131</v>
      </c>
      <c r="C3655">
        <v>2013</v>
      </c>
      <c r="D3655">
        <v>0</v>
      </c>
    </row>
    <row r="3656" spans="1:4" hidden="1">
      <c r="A3656" t="s">
        <v>22</v>
      </c>
      <c r="B3656" t="s">
        <v>131</v>
      </c>
      <c r="C3656">
        <v>2014</v>
      </c>
      <c r="D3656">
        <v>3.2261790000000001</v>
      </c>
    </row>
    <row r="3657" spans="1:4" hidden="1">
      <c r="A3657" t="s">
        <v>24</v>
      </c>
      <c r="B3657" t="s">
        <v>131</v>
      </c>
      <c r="C3657">
        <v>2014</v>
      </c>
      <c r="D3657">
        <v>3.2224900000000001</v>
      </c>
    </row>
    <row r="3658" spans="1:4" hidden="1">
      <c r="A3658" t="s">
        <v>25</v>
      </c>
      <c r="B3658" t="s">
        <v>131</v>
      </c>
      <c r="C3658">
        <v>2014</v>
      </c>
      <c r="D3658">
        <v>3.6890000000000533E-3</v>
      </c>
    </row>
    <row r="3659" spans="1:4" hidden="1">
      <c r="A3659" t="s">
        <v>22</v>
      </c>
      <c r="B3659" t="s">
        <v>131</v>
      </c>
      <c r="C3659">
        <v>2015</v>
      </c>
      <c r="D3659">
        <v>3.7206779999999999</v>
      </c>
    </row>
    <row r="3660" spans="1:4" hidden="1">
      <c r="A3660" t="s">
        <v>26</v>
      </c>
      <c r="B3660" t="s">
        <v>131</v>
      </c>
      <c r="C3660">
        <v>2015</v>
      </c>
      <c r="D3660">
        <v>0.33517200000000003</v>
      </c>
    </row>
    <row r="3661" spans="1:4" hidden="1">
      <c r="A3661" t="s">
        <v>24</v>
      </c>
      <c r="B3661" t="s">
        <v>131</v>
      </c>
      <c r="C3661">
        <v>2015</v>
      </c>
      <c r="D3661">
        <v>3.3583319999999999</v>
      </c>
    </row>
    <row r="3662" spans="1:4" hidden="1">
      <c r="A3662" t="s">
        <v>25</v>
      </c>
      <c r="B3662" t="s">
        <v>131</v>
      </c>
      <c r="C3662">
        <v>2015</v>
      </c>
      <c r="D3662">
        <v>2.7174000000000031E-2</v>
      </c>
    </row>
    <row r="3663" spans="1:4" hidden="1">
      <c r="A3663" t="s">
        <v>22</v>
      </c>
      <c r="B3663" t="s">
        <v>131</v>
      </c>
      <c r="C3663">
        <v>2016</v>
      </c>
      <c r="D3663">
        <v>4.3430419999999996</v>
      </c>
    </row>
    <row r="3664" spans="1:4" hidden="1">
      <c r="A3664" t="s">
        <v>24</v>
      </c>
      <c r="B3664" t="s">
        <v>131</v>
      </c>
      <c r="C3664">
        <v>2016</v>
      </c>
      <c r="D3664">
        <v>4.3430419999999996</v>
      </c>
    </row>
    <row r="3665" spans="1:4" hidden="1">
      <c r="A3665" t="s">
        <v>25</v>
      </c>
      <c r="B3665" t="s">
        <v>131</v>
      </c>
      <c r="C3665">
        <v>2016</v>
      </c>
      <c r="D3665">
        <v>0</v>
      </c>
    </row>
    <row r="3666" spans="1:4" hidden="1">
      <c r="A3666" t="s">
        <v>22</v>
      </c>
      <c r="B3666" t="s">
        <v>131</v>
      </c>
      <c r="C3666">
        <v>2017</v>
      </c>
      <c r="D3666">
        <v>3.5373030000000001</v>
      </c>
    </row>
    <row r="3667" spans="1:4" hidden="1">
      <c r="A3667" t="s">
        <v>24</v>
      </c>
      <c r="B3667" t="s">
        <v>131</v>
      </c>
      <c r="C3667">
        <v>2017</v>
      </c>
      <c r="D3667">
        <v>3.5373030000000001</v>
      </c>
    </row>
    <row r="3668" spans="1:4" hidden="1">
      <c r="A3668" t="s">
        <v>25</v>
      </c>
      <c r="B3668" t="s">
        <v>131</v>
      </c>
      <c r="C3668">
        <v>2017</v>
      </c>
      <c r="D3668">
        <v>0</v>
      </c>
    </row>
    <row r="3669" spans="1:4" hidden="1">
      <c r="A3669" t="s">
        <v>22</v>
      </c>
      <c r="B3669" t="s">
        <v>131</v>
      </c>
      <c r="C3669">
        <v>2018</v>
      </c>
      <c r="D3669">
        <v>7.7530000000000002E-2</v>
      </c>
    </row>
    <row r="3670" spans="1:4" hidden="1">
      <c r="A3670" t="s">
        <v>24</v>
      </c>
      <c r="B3670" t="s">
        <v>131</v>
      </c>
      <c r="C3670">
        <v>2018</v>
      </c>
      <c r="D3670">
        <v>7.7530000000000002E-2</v>
      </c>
    </row>
    <row r="3671" spans="1:4" hidden="1">
      <c r="A3671" t="s">
        <v>25</v>
      </c>
      <c r="B3671" t="s">
        <v>131</v>
      </c>
      <c r="C3671">
        <v>2018</v>
      </c>
      <c r="D3671">
        <v>0</v>
      </c>
    </row>
    <row r="3672" spans="1:4" hidden="1">
      <c r="A3672" t="s">
        <v>22</v>
      </c>
      <c r="B3672" t="s">
        <v>131</v>
      </c>
      <c r="C3672">
        <v>2020</v>
      </c>
      <c r="D3672">
        <v>2.0185999999999999E-2</v>
      </c>
    </row>
    <row r="3673" spans="1:4" hidden="1">
      <c r="A3673" t="s">
        <v>22</v>
      </c>
      <c r="B3673" t="s">
        <v>131</v>
      </c>
      <c r="C3673">
        <v>2021</v>
      </c>
      <c r="D3673">
        <v>1.6379999999999999E-2</v>
      </c>
    </row>
    <row r="3674" spans="1:4" hidden="1">
      <c r="A3674" t="s">
        <v>22</v>
      </c>
      <c r="B3674" t="s">
        <v>132</v>
      </c>
      <c r="C3674">
        <v>2007</v>
      </c>
      <c r="D3674">
        <v>1.0743609999999999</v>
      </c>
    </row>
    <row r="3675" spans="1:4" hidden="1">
      <c r="A3675" t="s">
        <v>24</v>
      </c>
      <c r="B3675" t="s">
        <v>132</v>
      </c>
      <c r="C3675">
        <v>2007</v>
      </c>
      <c r="D3675">
        <v>1.0743609999999999</v>
      </c>
    </row>
    <row r="3676" spans="1:4" hidden="1">
      <c r="A3676" t="s">
        <v>25</v>
      </c>
      <c r="B3676" t="s">
        <v>132</v>
      </c>
      <c r="C3676">
        <v>2007</v>
      </c>
      <c r="D3676">
        <v>0</v>
      </c>
    </row>
    <row r="3677" spans="1:4" hidden="1">
      <c r="A3677" t="s">
        <v>22</v>
      </c>
      <c r="B3677" t="s">
        <v>132</v>
      </c>
      <c r="C3677">
        <v>2008</v>
      </c>
      <c r="D3677">
        <v>1.795868</v>
      </c>
    </row>
    <row r="3678" spans="1:4" hidden="1">
      <c r="A3678" t="s">
        <v>24</v>
      </c>
      <c r="B3678" t="s">
        <v>132</v>
      </c>
      <c r="C3678">
        <v>2008</v>
      </c>
      <c r="D3678">
        <v>1.795868</v>
      </c>
    </row>
    <row r="3679" spans="1:4" hidden="1">
      <c r="A3679" t="s">
        <v>25</v>
      </c>
      <c r="B3679" t="s">
        <v>132</v>
      </c>
      <c r="C3679">
        <v>2008</v>
      </c>
      <c r="D3679">
        <v>0</v>
      </c>
    </row>
    <row r="3680" spans="1:4" hidden="1">
      <c r="A3680" t="s">
        <v>22</v>
      </c>
      <c r="B3680" t="s">
        <v>132</v>
      </c>
      <c r="C3680">
        <v>2010</v>
      </c>
      <c r="D3680">
        <v>1.990278</v>
      </c>
    </row>
    <row r="3681" spans="1:4" hidden="1">
      <c r="A3681" t="s">
        <v>24</v>
      </c>
      <c r="B3681" t="s">
        <v>132</v>
      </c>
      <c r="C3681">
        <v>2010</v>
      </c>
      <c r="D3681">
        <v>1.990278</v>
      </c>
    </row>
    <row r="3682" spans="1:4" hidden="1">
      <c r="A3682" t="s">
        <v>25</v>
      </c>
      <c r="B3682" t="s">
        <v>132</v>
      </c>
      <c r="C3682">
        <v>2010</v>
      </c>
      <c r="D3682">
        <v>0</v>
      </c>
    </row>
    <row r="3683" spans="1:4" hidden="1">
      <c r="A3683" t="s">
        <v>22</v>
      </c>
      <c r="B3683" t="s">
        <v>132</v>
      </c>
      <c r="C3683">
        <v>2011</v>
      </c>
      <c r="D3683">
        <v>1.2935350000000001</v>
      </c>
    </row>
    <row r="3684" spans="1:4" hidden="1">
      <c r="A3684" t="s">
        <v>24</v>
      </c>
      <c r="B3684" t="s">
        <v>132</v>
      </c>
      <c r="C3684">
        <v>2011</v>
      </c>
      <c r="D3684">
        <v>1.2935350000000001</v>
      </c>
    </row>
    <row r="3685" spans="1:4" hidden="1">
      <c r="A3685" t="s">
        <v>25</v>
      </c>
      <c r="B3685" t="s">
        <v>132</v>
      </c>
      <c r="C3685">
        <v>2011</v>
      </c>
      <c r="D3685">
        <v>0</v>
      </c>
    </row>
    <row r="3686" spans="1:4" hidden="1">
      <c r="A3686" t="s">
        <v>22</v>
      </c>
      <c r="B3686" t="s">
        <v>132</v>
      </c>
      <c r="C3686">
        <v>2012</v>
      </c>
      <c r="D3686">
        <v>0.83143699999999998</v>
      </c>
    </row>
    <row r="3687" spans="1:4" hidden="1">
      <c r="A3687" t="s">
        <v>24</v>
      </c>
      <c r="B3687" t="s">
        <v>132</v>
      </c>
      <c r="C3687">
        <v>2012</v>
      </c>
      <c r="D3687">
        <v>0.83143699999999998</v>
      </c>
    </row>
    <row r="3688" spans="1:4" hidden="1">
      <c r="A3688" t="s">
        <v>25</v>
      </c>
      <c r="B3688" t="s">
        <v>132</v>
      </c>
      <c r="C3688">
        <v>2012</v>
      </c>
      <c r="D3688">
        <v>0</v>
      </c>
    </row>
    <row r="3689" spans="1:4" hidden="1">
      <c r="A3689" t="s">
        <v>22</v>
      </c>
      <c r="B3689" t="s">
        <v>132</v>
      </c>
      <c r="C3689">
        <v>2013</v>
      </c>
      <c r="D3689">
        <v>1.2581359999999999</v>
      </c>
    </row>
    <row r="3690" spans="1:4" hidden="1">
      <c r="A3690" t="s">
        <v>24</v>
      </c>
      <c r="B3690" t="s">
        <v>132</v>
      </c>
      <c r="C3690">
        <v>2013</v>
      </c>
      <c r="D3690">
        <v>1.2581359999999999</v>
      </c>
    </row>
    <row r="3691" spans="1:4" hidden="1">
      <c r="A3691" t="s">
        <v>25</v>
      </c>
      <c r="B3691" t="s">
        <v>132</v>
      </c>
      <c r="C3691">
        <v>2013</v>
      </c>
      <c r="D3691">
        <v>0</v>
      </c>
    </row>
    <row r="3692" spans="1:4" hidden="1">
      <c r="A3692" t="s">
        <v>22</v>
      </c>
      <c r="B3692" t="s">
        <v>132</v>
      </c>
      <c r="C3692">
        <v>2014</v>
      </c>
      <c r="D3692">
        <v>0.99127200000000004</v>
      </c>
    </row>
    <row r="3693" spans="1:4" hidden="1">
      <c r="A3693" t="s">
        <v>24</v>
      </c>
      <c r="B3693" t="s">
        <v>132</v>
      </c>
      <c r="C3693">
        <v>2014</v>
      </c>
      <c r="D3693">
        <v>0.99127200000000004</v>
      </c>
    </row>
    <row r="3694" spans="1:4" hidden="1">
      <c r="A3694" t="s">
        <v>25</v>
      </c>
      <c r="B3694" t="s">
        <v>132</v>
      </c>
      <c r="C3694">
        <v>2014</v>
      </c>
      <c r="D3694">
        <v>0</v>
      </c>
    </row>
    <row r="3695" spans="1:4" hidden="1">
      <c r="A3695" t="s">
        <v>22</v>
      </c>
      <c r="B3695" t="s">
        <v>132</v>
      </c>
      <c r="C3695">
        <v>2016</v>
      </c>
      <c r="D3695">
        <v>1.2085E-2</v>
      </c>
    </row>
    <row r="3696" spans="1:4" hidden="1">
      <c r="A3696" t="s">
        <v>22</v>
      </c>
      <c r="B3696" t="s">
        <v>132</v>
      </c>
      <c r="C3696">
        <v>2017</v>
      </c>
      <c r="D3696">
        <v>2.6619999999999999E-3</v>
      </c>
    </row>
    <row r="3697" spans="1:4" hidden="1">
      <c r="A3697" t="s">
        <v>22</v>
      </c>
      <c r="B3697" t="s">
        <v>132</v>
      </c>
      <c r="C3697">
        <v>2020</v>
      </c>
      <c r="D3697">
        <v>1.2394000000000001E-2</v>
      </c>
    </row>
    <row r="3698" spans="1:4" hidden="1">
      <c r="A3698" t="s">
        <v>22</v>
      </c>
      <c r="B3698" t="s">
        <v>132</v>
      </c>
      <c r="C3698">
        <v>2021</v>
      </c>
      <c r="D3698">
        <v>1.0710000000000001E-2</v>
      </c>
    </row>
    <row r="3699" spans="1:4" hidden="1">
      <c r="A3699" t="s">
        <v>22</v>
      </c>
      <c r="B3699" t="s">
        <v>133</v>
      </c>
      <c r="C3699">
        <v>2007</v>
      </c>
      <c r="D3699">
        <v>1.3277399999999999</v>
      </c>
    </row>
    <row r="3700" spans="1:4" hidden="1">
      <c r="A3700" t="s">
        <v>24</v>
      </c>
      <c r="B3700" t="s">
        <v>133</v>
      </c>
      <c r="C3700">
        <v>2007</v>
      </c>
      <c r="D3700">
        <v>1.3277399999999999</v>
      </c>
    </row>
    <row r="3701" spans="1:4" hidden="1">
      <c r="A3701" t="s">
        <v>25</v>
      </c>
      <c r="B3701" t="s">
        <v>133</v>
      </c>
      <c r="C3701">
        <v>2007</v>
      </c>
      <c r="D3701">
        <v>0</v>
      </c>
    </row>
    <row r="3702" spans="1:4" hidden="1">
      <c r="A3702" t="s">
        <v>22</v>
      </c>
      <c r="B3702" t="s">
        <v>133</v>
      </c>
      <c r="C3702">
        <v>2008</v>
      </c>
      <c r="D3702">
        <v>2.2408070000000002</v>
      </c>
    </row>
    <row r="3703" spans="1:4" hidden="1">
      <c r="A3703" t="s">
        <v>34</v>
      </c>
      <c r="B3703" t="s">
        <v>133</v>
      </c>
      <c r="C3703">
        <v>2008</v>
      </c>
      <c r="D3703">
        <v>6.3519000000000006E-2</v>
      </c>
    </row>
    <row r="3704" spans="1:4" hidden="1">
      <c r="A3704" t="s">
        <v>24</v>
      </c>
      <c r="B3704" t="s">
        <v>133</v>
      </c>
      <c r="C3704">
        <v>2008</v>
      </c>
      <c r="D3704">
        <v>2.1772879999999999</v>
      </c>
    </row>
    <row r="3705" spans="1:4" hidden="1">
      <c r="A3705" t="s">
        <v>25</v>
      </c>
      <c r="B3705" t="s">
        <v>133</v>
      </c>
      <c r="C3705">
        <v>2008</v>
      </c>
      <c r="D3705">
        <v>4.4408920985006262E-16</v>
      </c>
    </row>
    <row r="3706" spans="1:4" hidden="1">
      <c r="A3706" t="s">
        <v>22</v>
      </c>
      <c r="B3706" t="s">
        <v>133</v>
      </c>
      <c r="C3706">
        <v>2009</v>
      </c>
      <c r="D3706">
        <v>0.42674699999999999</v>
      </c>
    </row>
    <row r="3707" spans="1:4" hidden="1">
      <c r="A3707" t="s">
        <v>24</v>
      </c>
      <c r="B3707" t="s">
        <v>133</v>
      </c>
      <c r="C3707">
        <v>2009</v>
      </c>
      <c r="D3707">
        <v>0.42674699999999999</v>
      </c>
    </row>
    <row r="3708" spans="1:4" hidden="1">
      <c r="A3708" t="s">
        <v>25</v>
      </c>
      <c r="B3708" t="s">
        <v>133</v>
      </c>
      <c r="C3708">
        <v>2009</v>
      </c>
      <c r="D3708">
        <v>0</v>
      </c>
    </row>
    <row r="3709" spans="1:4" hidden="1">
      <c r="A3709" t="s">
        <v>22</v>
      </c>
      <c r="B3709" t="s">
        <v>133</v>
      </c>
      <c r="C3709">
        <v>2010</v>
      </c>
      <c r="D3709">
        <v>1.870811</v>
      </c>
    </row>
    <row r="3710" spans="1:4" hidden="1">
      <c r="A3710" t="s">
        <v>24</v>
      </c>
      <c r="B3710" t="s">
        <v>133</v>
      </c>
      <c r="C3710">
        <v>2010</v>
      </c>
      <c r="D3710">
        <v>1.870811</v>
      </c>
    </row>
    <row r="3711" spans="1:4" hidden="1">
      <c r="A3711" t="s">
        <v>25</v>
      </c>
      <c r="B3711" t="s">
        <v>133</v>
      </c>
      <c r="C3711">
        <v>2010</v>
      </c>
      <c r="D3711">
        <v>0</v>
      </c>
    </row>
    <row r="3712" spans="1:4" hidden="1">
      <c r="A3712" t="s">
        <v>22</v>
      </c>
      <c r="B3712" t="s">
        <v>133</v>
      </c>
      <c r="C3712">
        <v>2011</v>
      </c>
      <c r="D3712">
        <v>0.73750199999999999</v>
      </c>
    </row>
    <row r="3713" spans="1:4" hidden="1">
      <c r="A3713" t="s">
        <v>24</v>
      </c>
      <c r="B3713" t="s">
        <v>133</v>
      </c>
      <c r="C3713">
        <v>2011</v>
      </c>
      <c r="D3713">
        <v>0.73750199999999999</v>
      </c>
    </row>
    <row r="3714" spans="1:4" hidden="1">
      <c r="A3714" t="s">
        <v>25</v>
      </c>
      <c r="B3714" t="s">
        <v>133</v>
      </c>
      <c r="C3714">
        <v>2011</v>
      </c>
      <c r="D3714">
        <v>0</v>
      </c>
    </row>
    <row r="3715" spans="1:4" hidden="1">
      <c r="A3715" t="s">
        <v>22</v>
      </c>
      <c r="B3715" t="s">
        <v>133</v>
      </c>
      <c r="C3715">
        <v>2012</v>
      </c>
      <c r="D3715">
        <v>0.47717300000000001</v>
      </c>
    </row>
    <row r="3716" spans="1:4" hidden="1">
      <c r="A3716" t="s">
        <v>24</v>
      </c>
      <c r="B3716" t="s">
        <v>133</v>
      </c>
      <c r="C3716">
        <v>2012</v>
      </c>
      <c r="D3716">
        <v>0.47717300000000001</v>
      </c>
    </row>
    <row r="3717" spans="1:4" hidden="1">
      <c r="A3717" t="s">
        <v>25</v>
      </c>
      <c r="B3717" t="s">
        <v>133</v>
      </c>
      <c r="C3717">
        <v>2012</v>
      </c>
      <c r="D3717">
        <v>0</v>
      </c>
    </row>
    <row r="3718" spans="1:4" hidden="1">
      <c r="A3718" t="s">
        <v>22</v>
      </c>
      <c r="B3718" t="s">
        <v>133</v>
      </c>
      <c r="C3718">
        <v>2013</v>
      </c>
      <c r="D3718">
        <v>3.1215250000000001</v>
      </c>
    </row>
    <row r="3719" spans="1:4" hidden="1">
      <c r="A3719" t="s">
        <v>24</v>
      </c>
      <c r="B3719" t="s">
        <v>133</v>
      </c>
      <c r="C3719">
        <v>2013</v>
      </c>
      <c r="D3719">
        <v>3.1215250000000001</v>
      </c>
    </row>
    <row r="3720" spans="1:4" hidden="1">
      <c r="A3720" t="s">
        <v>25</v>
      </c>
      <c r="B3720" t="s">
        <v>133</v>
      </c>
      <c r="C3720">
        <v>2013</v>
      </c>
      <c r="D3720">
        <v>0</v>
      </c>
    </row>
    <row r="3721" spans="1:4" hidden="1">
      <c r="A3721" t="s">
        <v>22</v>
      </c>
      <c r="B3721" t="s">
        <v>133</v>
      </c>
      <c r="C3721">
        <v>2014</v>
      </c>
      <c r="D3721">
        <v>0.93186100000000005</v>
      </c>
    </row>
    <row r="3722" spans="1:4" hidden="1">
      <c r="A3722" t="s">
        <v>24</v>
      </c>
      <c r="B3722" t="s">
        <v>133</v>
      </c>
      <c r="C3722">
        <v>2014</v>
      </c>
      <c r="D3722">
        <v>0.93138699999999996</v>
      </c>
    </row>
    <row r="3723" spans="1:4" hidden="1">
      <c r="A3723" t="s">
        <v>25</v>
      </c>
      <c r="B3723" t="s">
        <v>133</v>
      </c>
      <c r="C3723">
        <v>2014</v>
      </c>
      <c r="D3723">
        <v>4.7400000000008546E-4</v>
      </c>
    </row>
    <row r="3724" spans="1:4" hidden="1">
      <c r="A3724" t="s">
        <v>22</v>
      </c>
      <c r="B3724" t="s">
        <v>133</v>
      </c>
      <c r="C3724">
        <v>2015</v>
      </c>
      <c r="D3724">
        <v>1.8007880000000001</v>
      </c>
    </row>
    <row r="3725" spans="1:4" hidden="1">
      <c r="A3725" t="s">
        <v>24</v>
      </c>
      <c r="B3725" t="s">
        <v>133</v>
      </c>
      <c r="C3725">
        <v>2015</v>
      </c>
      <c r="D3725">
        <v>1.6904399999999999</v>
      </c>
    </row>
    <row r="3726" spans="1:4" hidden="1">
      <c r="A3726" t="s">
        <v>25</v>
      </c>
      <c r="B3726" t="s">
        <v>133</v>
      </c>
      <c r="C3726">
        <v>2015</v>
      </c>
      <c r="D3726">
        <v>0.11034800000000011</v>
      </c>
    </row>
    <row r="3727" spans="1:4" hidden="1">
      <c r="A3727" t="s">
        <v>22</v>
      </c>
      <c r="B3727" t="s">
        <v>133</v>
      </c>
      <c r="C3727">
        <v>2016</v>
      </c>
      <c r="D3727">
        <v>7.5000000000000002E-4</v>
      </c>
    </row>
    <row r="3728" spans="1:4" hidden="1">
      <c r="A3728" t="s">
        <v>22</v>
      </c>
      <c r="B3728" t="s">
        <v>133</v>
      </c>
      <c r="C3728">
        <v>2017</v>
      </c>
      <c r="D3728">
        <v>2.1406999999999999E-2</v>
      </c>
    </row>
    <row r="3729" spans="1:4" hidden="1">
      <c r="A3729" t="s">
        <v>22</v>
      </c>
      <c r="B3729" t="s">
        <v>133</v>
      </c>
      <c r="C3729">
        <v>2018</v>
      </c>
      <c r="D3729">
        <v>1.8485000000000001E-2</v>
      </c>
    </row>
    <row r="3730" spans="1:4" hidden="1">
      <c r="A3730" t="s">
        <v>22</v>
      </c>
      <c r="B3730" t="s">
        <v>133</v>
      </c>
      <c r="C3730">
        <v>2019</v>
      </c>
      <c r="D3730">
        <v>1.6267E-2</v>
      </c>
    </row>
    <row r="3731" spans="1:4" hidden="1">
      <c r="A3731" t="s">
        <v>22</v>
      </c>
      <c r="B3731" t="s">
        <v>133</v>
      </c>
      <c r="C3731">
        <v>2020</v>
      </c>
      <c r="D3731">
        <v>8.6549000000000001E-2</v>
      </c>
    </row>
    <row r="3732" spans="1:4" hidden="1">
      <c r="A3732" t="s">
        <v>22</v>
      </c>
      <c r="B3732" t="s">
        <v>133</v>
      </c>
      <c r="C3732">
        <v>2021</v>
      </c>
      <c r="D3732">
        <v>2.0785000000000001E-2</v>
      </c>
    </row>
    <row r="3733" spans="1:4" hidden="1">
      <c r="A3733" t="s">
        <v>22</v>
      </c>
      <c r="B3733" t="s">
        <v>134</v>
      </c>
      <c r="C3733">
        <v>2009</v>
      </c>
      <c r="D3733">
        <v>6.3150000000000003E-3</v>
      </c>
    </row>
    <row r="3734" spans="1:4" hidden="1">
      <c r="A3734" t="s">
        <v>22</v>
      </c>
      <c r="B3734" t="s">
        <v>134</v>
      </c>
      <c r="C3734">
        <v>2010</v>
      </c>
      <c r="D3734">
        <v>1.619459</v>
      </c>
    </row>
    <row r="3735" spans="1:4" hidden="1">
      <c r="A3735" t="s">
        <v>24</v>
      </c>
      <c r="B3735" t="s">
        <v>134</v>
      </c>
      <c r="C3735">
        <v>2010</v>
      </c>
      <c r="D3735">
        <v>1.619459</v>
      </c>
    </row>
    <row r="3736" spans="1:4" hidden="1">
      <c r="A3736" t="s">
        <v>25</v>
      </c>
      <c r="B3736" t="s">
        <v>134</v>
      </c>
      <c r="C3736">
        <v>2010</v>
      </c>
      <c r="D3736">
        <v>0</v>
      </c>
    </row>
    <row r="3737" spans="1:4" hidden="1">
      <c r="A3737" t="s">
        <v>22</v>
      </c>
      <c r="B3737" t="s">
        <v>134</v>
      </c>
      <c r="C3737">
        <v>2011</v>
      </c>
      <c r="D3737">
        <v>0.44059700000000002</v>
      </c>
    </row>
    <row r="3738" spans="1:4" hidden="1">
      <c r="A3738" t="s">
        <v>24</v>
      </c>
      <c r="B3738" t="s">
        <v>134</v>
      </c>
      <c r="C3738">
        <v>2011</v>
      </c>
      <c r="D3738">
        <v>0.44059700000000002</v>
      </c>
    </row>
    <row r="3739" spans="1:4" hidden="1">
      <c r="A3739" t="s">
        <v>25</v>
      </c>
      <c r="B3739" t="s">
        <v>134</v>
      </c>
      <c r="C3739">
        <v>2011</v>
      </c>
      <c r="D3739">
        <v>0</v>
      </c>
    </row>
    <row r="3740" spans="1:4" hidden="1">
      <c r="A3740" t="s">
        <v>22</v>
      </c>
      <c r="B3740" t="s">
        <v>134</v>
      </c>
      <c r="C3740">
        <v>2012</v>
      </c>
      <c r="D3740">
        <v>1.4872920000000001</v>
      </c>
    </row>
    <row r="3741" spans="1:4" hidden="1">
      <c r="A3741" t="s">
        <v>24</v>
      </c>
      <c r="B3741" t="s">
        <v>134</v>
      </c>
      <c r="C3741">
        <v>2012</v>
      </c>
      <c r="D3741">
        <v>1.4872920000000001</v>
      </c>
    </row>
    <row r="3742" spans="1:4" hidden="1">
      <c r="A3742" t="s">
        <v>25</v>
      </c>
      <c r="B3742" t="s">
        <v>134</v>
      </c>
      <c r="C3742">
        <v>2012</v>
      </c>
      <c r="D3742">
        <v>0</v>
      </c>
    </row>
    <row r="3743" spans="1:4" hidden="1">
      <c r="A3743" t="s">
        <v>22</v>
      </c>
      <c r="B3743" t="s">
        <v>134</v>
      </c>
      <c r="C3743">
        <v>2013</v>
      </c>
      <c r="D3743">
        <v>0.99834100000000003</v>
      </c>
    </row>
    <row r="3744" spans="1:4" hidden="1">
      <c r="A3744" t="s">
        <v>24</v>
      </c>
      <c r="B3744" t="s">
        <v>134</v>
      </c>
      <c r="C3744">
        <v>2013</v>
      </c>
      <c r="D3744">
        <v>0.99834100000000003</v>
      </c>
    </row>
    <row r="3745" spans="1:4" hidden="1">
      <c r="A3745" t="s">
        <v>25</v>
      </c>
      <c r="B3745" t="s">
        <v>134</v>
      </c>
      <c r="C3745">
        <v>2013</v>
      </c>
      <c r="D3745">
        <v>0</v>
      </c>
    </row>
    <row r="3746" spans="1:4" hidden="1">
      <c r="A3746" t="s">
        <v>22</v>
      </c>
      <c r="B3746" t="s">
        <v>134</v>
      </c>
      <c r="C3746">
        <v>2014</v>
      </c>
      <c r="D3746">
        <v>0.47984900000000003</v>
      </c>
    </row>
    <row r="3747" spans="1:4" hidden="1">
      <c r="A3747" t="s">
        <v>24</v>
      </c>
      <c r="B3747" t="s">
        <v>134</v>
      </c>
      <c r="C3747">
        <v>2014</v>
      </c>
      <c r="D3747">
        <v>0.47280899999999998</v>
      </c>
    </row>
    <row r="3748" spans="1:4" hidden="1">
      <c r="A3748" t="s">
        <v>25</v>
      </c>
      <c r="B3748" t="s">
        <v>134</v>
      </c>
      <c r="C3748">
        <v>2014</v>
      </c>
      <c r="D3748">
        <v>7.0400000000000462E-3</v>
      </c>
    </row>
    <row r="3749" spans="1:4" hidden="1">
      <c r="A3749" t="s">
        <v>22</v>
      </c>
      <c r="B3749" t="s">
        <v>134</v>
      </c>
      <c r="C3749">
        <v>2015</v>
      </c>
      <c r="D3749">
        <v>0.21226999999999999</v>
      </c>
    </row>
    <row r="3750" spans="1:4" hidden="1">
      <c r="A3750" t="s">
        <v>22</v>
      </c>
      <c r="B3750" t="s">
        <v>134</v>
      </c>
      <c r="C3750">
        <v>2016</v>
      </c>
      <c r="D3750">
        <v>0.99455700000000002</v>
      </c>
    </row>
    <row r="3751" spans="1:4" hidden="1">
      <c r="A3751" t="s">
        <v>24</v>
      </c>
      <c r="B3751" t="s">
        <v>134</v>
      </c>
      <c r="C3751">
        <v>2016</v>
      </c>
      <c r="D3751">
        <v>0.97047000000000005</v>
      </c>
    </row>
    <row r="3752" spans="1:4" hidden="1">
      <c r="A3752" t="s">
        <v>25</v>
      </c>
      <c r="B3752" t="s">
        <v>134</v>
      </c>
      <c r="C3752">
        <v>2016</v>
      </c>
      <c r="D3752">
        <v>2.408699999999997E-2</v>
      </c>
    </row>
    <row r="3753" spans="1:4" hidden="1">
      <c r="A3753" t="s">
        <v>22</v>
      </c>
      <c r="B3753" t="s">
        <v>134</v>
      </c>
      <c r="C3753">
        <v>2017</v>
      </c>
      <c r="D3753">
        <v>1.373645</v>
      </c>
    </row>
    <row r="3754" spans="1:4" hidden="1">
      <c r="A3754" t="s">
        <v>24</v>
      </c>
      <c r="B3754" t="s">
        <v>134</v>
      </c>
      <c r="C3754">
        <v>2017</v>
      </c>
      <c r="D3754">
        <v>1.2330350000000001</v>
      </c>
    </row>
    <row r="3755" spans="1:4" hidden="1">
      <c r="A3755" t="s">
        <v>25</v>
      </c>
      <c r="B3755" t="s">
        <v>134</v>
      </c>
      <c r="C3755">
        <v>2017</v>
      </c>
      <c r="D3755">
        <v>0.1406099999999999</v>
      </c>
    </row>
    <row r="3756" spans="1:4" hidden="1">
      <c r="A3756" t="s">
        <v>22</v>
      </c>
      <c r="B3756" t="s">
        <v>134</v>
      </c>
      <c r="C3756">
        <v>2018</v>
      </c>
      <c r="D3756">
        <v>0.54276800000000003</v>
      </c>
    </row>
    <row r="3757" spans="1:4" hidden="1">
      <c r="A3757" t="s">
        <v>24</v>
      </c>
      <c r="B3757" t="s">
        <v>134</v>
      </c>
      <c r="C3757">
        <v>2018</v>
      </c>
      <c r="D3757">
        <v>0.50103600000000004</v>
      </c>
    </row>
    <row r="3758" spans="1:4" hidden="1">
      <c r="A3758" t="s">
        <v>25</v>
      </c>
      <c r="B3758" t="s">
        <v>134</v>
      </c>
      <c r="C3758">
        <v>2018</v>
      </c>
      <c r="D3758">
        <v>4.1731999999999991E-2</v>
      </c>
    </row>
    <row r="3759" spans="1:4" hidden="1">
      <c r="A3759" t="s">
        <v>22</v>
      </c>
      <c r="B3759" t="s">
        <v>134</v>
      </c>
      <c r="C3759">
        <v>2019</v>
      </c>
      <c r="D3759">
        <v>6.9849999999999995E-2</v>
      </c>
    </row>
    <row r="3760" spans="1:4" hidden="1">
      <c r="A3760" t="s">
        <v>22</v>
      </c>
      <c r="B3760" t="s">
        <v>134</v>
      </c>
      <c r="C3760">
        <v>2020</v>
      </c>
      <c r="D3760">
        <v>4.2985000000000002E-2</v>
      </c>
    </row>
    <row r="3761" spans="1:4" hidden="1">
      <c r="A3761" t="s">
        <v>22</v>
      </c>
      <c r="B3761" t="s">
        <v>134</v>
      </c>
      <c r="C3761">
        <v>2021</v>
      </c>
      <c r="D3761">
        <v>0.31032700000000002</v>
      </c>
    </row>
    <row r="3762" spans="1:4" hidden="1">
      <c r="A3762" t="s">
        <v>24</v>
      </c>
      <c r="B3762" t="s">
        <v>134</v>
      </c>
      <c r="C3762">
        <v>2021</v>
      </c>
      <c r="D3762">
        <v>0.27145599999999998</v>
      </c>
    </row>
    <row r="3763" spans="1:4" hidden="1">
      <c r="A3763" t="s">
        <v>25</v>
      </c>
      <c r="B3763" t="s">
        <v>134</v>
      </c>
      <c r="C3763">
        <v>2021</v>
      </c>
      <c r="D3763">
        <v>3.8871000000000044E-2</v>
      </c>
    </row>
    <row r="3764" spans="1:4" hidden="1">
      <c r="A3764" t="s">
        <v>22</v>
      </c>
      <c r="B3764" t="s">
        <v>135</v>
      </c>
      <c r="C3764">
        <v>2007</v>
      </c>
      <c r="D3764">
        <v>1.877631</v>
      </c>
    </row>
    <row r="3765" spans="1:4" hidden="1">
      <c r="A3765" t="s">
        <v>24</v>
      </c>
      <c r="B3765" t="s">
        <v>135</v>
      </c>
      <c r="C3765">
        <v>2007</v>
      </c>
      <c r="D3765">
        <v>1.877631</v>
      </c>
    </row>
    <row r="3766" spans="1:4" hidden="1">
      <c r="A3766" t="s">
        <v>25</v>
      </c>
      <c r="B3766" t="s">
        <v>135</v>
      </c>
      <c r="C3766">
        <v>2007</v>
      </c>
      <c r="D3766">
        <v>0</v>
      </c>
    </row>
    <row r="3767" spans="1:4" hidden="1">
      <c r="A3767" t="s">
        <v>22</v>
      </c>
      <c r="B3767" t="s">
        <v>135</v>
      </c>
      <c r="C3767">
        <v>2008</v>
      </c>
      <c r="D3767">
        <v>6.3758429999999997</v>
      </c>
    </row>
    <row r="3768" spans="1:4" hidden="1">
      <c r="A3768" t="s">
        <v>24</v>
      </c>
      <c r="B3768" t="s">
        <v>135</v>
      </c>
      <c r="C3768">
        <v>2008</v>
      </c>
      <c r="D3768">
        <v>6.2204639999999998</v>
      </c>
    </row>
    <row r="3769" spans="1:4" hidden="1">
      <c r="A3769" t="s">
        <v>25</v>
      </c>
      <c r="B3769" t="s">
        <v>135</v>
      </c>
      <c r="C3769">
        <v>2008</v>
      </c>
      <c r="D3769">
        <v>0.15537899999999993</v>
      </c>
    </row>
    <row r="3770" spans="1:4" hidden="1">
      <c r="A3770" t="s">
        <v>22</v>
      </c>
      <c r="B3770" t="s">
        <v>135</v>
      </c>
      <c r="C3770">
        <v>2009</v>
      </c>
      <c r="D3770">
        <v>4.8298050000000003</v>
      </c>
    </row>
    <row r="3771" spans="1:4" hidden="1">
      <c r="A3771" t="s">
        <v>24</v>
      </c>
      <c r="B3771" t="s">
        <v>135</v>
      </c>
      <c r="C3771">
        <v>2009</v>
      </c>
      <c r="D3771">
        <v>4.6330910000000003</v>
      </c>
    </row>
    <row r="3772" spans="1:4" hidden="1">
      <c r="A3772" t="s">
        <v>25</v>
      </c>
      <c r="B3772" t="s">
        <v>135</v>
      </c>
      <c r="C3772">
        <v>2009</v>
      </c>
      <c r="D3772">
        <v>0.19671400000000006</v>
      </c>
    </row>
    <row r="3773" spans="1:4" hidden="1">
      <c r="A3773" t="s">
        <v>22</v>
      </c>
      <c r="B3773" t="s">
        <v>135</v>
      </c>
      <c r="C3773">
        <v>2010</v>
      </c>
      <c r="D3773">
        <v>10.620607</v>
      </c>
    </row>
    <row r="3774" spans="1:4" hidden="1">
      <c r="A3774" t="s">
        <v>24</v>
      </c>
      <c r="B3774" t="s">
        <v>135</v>
      </c>
      <c r="C3774">
        <v>2010</v>
      </c>
      <c r="D3774">
        <v>10.620607</v>
      </c>
    </row>
    <row r="3775" spans="1:4" hidden="1">
      <c r="A3775" t="s">
        <v>25</v>
      </c>
      <c r="B3775" t="s">
        <v>135</v>
      </c>
      <c r="C3775">
        <v>2010</v>
      </c>
      <c r="D3775">
        <v>0</v>
      </c>
    </row>
    <row r="3776" spans="1:4" hidden="1">
      <c r="A3776" t="s">
        <v>22</v>
      </c>
      <c r="B3776" t="s">
        <v>135</v>
      </c>
      <c r="C3776">
        <v>2011</v>
      </c>
      <c r="D3776">
        <v>2.9338850000000001</v>
      </c>
    </row>
    <row r="3777" spans="1:4" hidden="1">
      <c r="A3777" t="s">
        <v>24</v>
      </c>
      <c r="B3777" t="s">
        <v>135</v>
      </c>
      <c r="C3777">
        <v>2011</v>
      </c>
      <c r="D3777">
        <v>2.7742610000000001</v>
      </c>
    </row>
    <row r="3778" spans="1:4" hidden="1">
      <c r="A3778" t="s">
        <v>25</v>
      </c>
      <c r="B3778" t="s">
        <v>135</v>
      </c>
      <c r="C3778">
        <v>2011</v>
      </c>
      <c r="D3778">
        <v>0.15962399999999999</v>
      </c>
    </row>
    <row r="3779" spans="1:4" hidden="1">
      <c r="A3779" t="s">
        <v>22</v>
      </c>
      <c r="B3779" t="s">
        <v>135</v>
      </c>
      <c r="C3779">
        <v>2012</v>
      </c>
      <c r="D3779">
        <v>10.156886</v>
      </c>
    </row>
    <row r="3780" spans="1:4" hidden="1">
      <c r="A3780" t="s">
        <v>24</v>
      </c>
      <c r="B3780" t="s">
        <v>135</v>
      </c>
      <c r="C3780">
        <v>2012</v>
      </c>
      <c r="D3780">
        <v>9.8161269999999998</v>
      </c>
    </row>
    <row r="3781" spans="1:4" hidden="1">
      <c r="A3781" t="s">
        <v>25</v>
      </c>
      <c r="B3781" t="s">
        <v>135</v>
      </c>
      <c r="C3781">
        <v>2012</v>
      </c>
      <c r="D3781">
        <v>0.34075900000000026</v>
      </c>
    </row>
    <row r="3782" spans="1:4" hidden="1">
      <c r="A3782" t="s">
        <v>22</v>
      </c>
      <c r="B3782" t="s">
        <v>135</v>
      </c>
      <c r="C3782">
        <v>2013</v>
      </c>
      <c r="D3782">
        <v>9.3033420000000007</v>
      </c>
    </row>
    <row r="3783" spans="1:4" hidden="1">
      <c r="A3783" t="s">
        <v>24</v>
      </c>
      <c r="B3783" t="s">
        <v>135</v>
      </c>
      <c r="C3783">
        <v>2013</v>
      </c>
      <c r="D3783">
        <v>8.9910139999999998</v>
      </c>
    </row>
    <row r="3784" spans="1:4" hidden="1">
      <c r="A3784" t="s">
        <v>25</v>
      </c>
      <c r="B3784" t="s">
        <v>135</v>
      </c>
      <c r="C3784">
        <v>2013</v>
      </c>
      <c r="D3784">
        <v>0.31232800000000083</v>
      </c>
    </row>
    <row r="3785" spans="1:4" hidden="1">
      <c r="A3785" t="s">
        <v>22</v>
      </c>
      <c r="B3785" t="s">
        <v>135</v>
      </c>
      <c r="C3785">
        <v>2014</v>
      </c>
      <c r="D3785">
        <v>5.34016</v>
      </c>
    </row>
    <row r="3786" spans="1:4" hidden="1">
      <c r="A3786" t="s">
        <v>24</v>
      </c>
      <c r="B3786" t="s">
        <v>135</v>
      </c>
      <c r="C3786">
        <v>2014</v>
      </c>
      <c r="D3786">
        <v>5.0042999999999997</v>
      </c>
    </row>
    <row r="3787" spans="1:4" hidden="1">
      <c r="A3787" t="s">
        <v>25</v>
      </c>
      <c r="B3787" t="s">
        <v>135</v>
      </c>
      <c r="C3787">
        <v>2014</v>
      </c>
      <c r="D3787">
        <v>0.33586000000000027</v>
      </c>
    </row>
    <row r="3788" spans="1:4" hidden="1">
      <c r="A3788" t="s">
        <v>22</v>
      </c>
      <c r="B3788" t="s">
        <v>135</v>
      </c>
      <c r="C3788">
        <v>2015</v>
      </c>
      <c r="D3788">
        <v>13.312946999999999</v>
      </c>
    </row>
    <row r="3789" spans="1:4" hidden="1">
      <c r="A3789" t="s">
        <v>24</v>
      </c>
      <c r="B3789" t="s">
        <v>135</v>
      </c>
      <c r="C3789">
        <v>2015</v>
      </c>
      <c r="D3789">
        <v>12.986825</v>
      </c>
    </row>
    <row r="3790" spans="1:4" hidden="1">
      <c r="A3790" t="s">
        <v>25</v>
      </c>
      <c r="B3790" t="s">
        <v>135</v>
      </c>
      <c r="C3790">
        <v>2015</v>
      </c>
      <c r="D3790">
        <v>0.3261219999999998</v>
      </c>
    </row>
    <row r="3791" spans="1:4" hidden="1">
      <c r="A3791" t="s">
        <v>22</v>
      </c>
      <c r="B3791" t="s">
        <v>135</v>
      </c>
      <c r="C3791">
        <v>2016</v>
      </c>
      <c r="D3791">
        <v>7.8653069999999996</v>
      </c>
    </row>
    <row r="3792" spans="1:4" hidden="1">
      <c r="A3792" t="s">
        <v>24</v>
      </c>
      <c r="B3792" t="s">
        <v>135</v>
      </c>
      <c r="C3792">
        <v>2016</v>
      </c>
      <c r="D3792">
        <v>7.5093059999999996</v>
      </c>
    </row>
    <row r="3793" spans="1:4" hidden="1">
      <c r="A3793" t="s">
        <v>25</v>
      </c>
      <c r="B3793" t="s">
        <v>135</v>
      </c>
      <c r="C3793">
        <v>2016</v>
      </c>
      <c r="D3793">
        <v>0.35600100000000001</v>
      </c>
    </row>
    <row r="3794" spans="1:4" hidden="1">
      <c r="A3794" t="s">
        <v>22</v>
      </c>
      <c r="B3794" t="s">
        <v>135</v>
      </c>
      <c r="C3794">
        <v>2017</v>
      </c>
      <c r="D3794">
        <v>14.814784</v>
      </c>
    </row>
    <row r="3795" spans="1:4" hidden="1">
      <c r="A3795" t="s">
        <v>24</v>
      </c>
      <c r="B3795" t="s">
        <v>135</v>
      </c>
      <c r="C3795">
        <v>2017</v>
      </c>
      <c r="D3795">
        <v>14.42084</v>
      </c>
    </row>
    <row r="3796" spans="1:4" hidden="1">
      <c r="A3796" t="s">
        <v>25</v>
      </c>
      <c r="B3796" t="s">
        <v>135</v>
      </c>
      <c r="C3796">
        <v>2017</v>
      </c>
      <c r="D3796">
        <v>0.39394399999999941</v>
      </c>
    </row>
    <row r="3797" spans="1:4" hidden="1">
      <c r="A3797" t="s">
        <v>22</v>
      </c>
      <c r="B3797" t="s">
        <v>135</v>
      </c>
      <c r="C3797">
        <v>2018</v>
      </c>
      <c r="D3797">
        <v>8.4680060000000008</v>
      </c>
    </row>
    <row r="3798" spans="1:4" hidden="1">
      <c r="A3798" t="s">
        <v>24</v>
      </c>
      <c r="B3798" t="s">
        <v>135</v>
      </c>
      <c r="C3798">
        <v>2018</v>
      </c>
      <c r="D3798">
        <v>8.2058210000000003</v>
      </c>
    </row>
    <row r="3799" spans="1:4" hidden="1">
      <c r="A3799" t="s">
        <v>25</v>
      </c>
      <c r="B3799" t="s">
        <v>135</v>
      </c>
      <c r="C3799">
        <v>2018</v>
      </c>
      <c r="D3799">
        <v>0.26218500000000056</v>
      </c>
    </row>
    <row r="3800" spans="1:4" hidden="1">
      <c r="A3800" t="s">
        <v>22</v>
      </c>
      <c r="B3800" t="s">
        <v>135</v>
      </c>
      <c r="C3800">
        <v>2019</v>
      </c>
      <c r="D3800">
        <v>5.7748489999999997</v>
      </c>
    </row>
    <row r="3801" spans="1:4" hidden="1">
      <c r="A3801" t="s">
        <v>24</v>
      </c>
      <c r="B3801" t="s">
        <v>135</v>
      </c>
      <c r="C3801">
        <v>2019</v>
      </c>
      <c r="D3801">
        <v>5.5388390000000003</v>
      </c>
    </row>
    <row r="3802" spans="1:4" hidden="1">
      <c r="A3802" t="s">
        <v>25</v>
      </c>
      <c r="B3802" t="s">
        <v>135</v>
      </c>
      <c r="C3802">
        <v>2019</v>
      </c>
      <c r="D3802">
        <v>0.23600999999999939</v>
      </c>
    </row>
    <row r="3803" spans="1:4" hidden="1">
      <c r="A3803" t="s">
        <v>22</v>
      </c>
      <c r="B3803" t="s">
        <v>135</v>
      </c>
      <c r="C3803">
        <v>2020</v>
      </c>
      <c r="D3803">
        <v>10.50629</v>
      </c>
    </row>
    <row r="3804" spans="1:4" hidden="1">
      <c r="A3804" t="s">
        <v>24</v>
      </c>
      <c r="B3804" t="s">
        <v>135</v>
      </c>
      <c r="C3804">
        <v>2020</v>
      </c>
      <c r="D3804">
        <v>10.330038999999999</v>
      </c>
    </row>
    <row r="3805" spans="1:4" hidden="1">
      <c r="A3805" t="s">
        <v>25</v>
      </c>
      <c r="B3805" t="s">
        <v>135</v>
      </c>
      <c r="C3805">
        <v>2020</v>
      </c>
      <c r="D3805">
        <v>0.1762510000000006</v>
      </c>
    </row>
    <row r="3806" spans="1:4" hidden="1">
      <c r="A3806" t="s">
        <v>22</v>
      </c>
      <c r="B3806" t="s">
        <v>135</v>
      </c>
      <c r="C3806">
        <v>2021</v>
      </c>
      <c r="D3806">
        <v>11.045149</v>
      </c>
    </row>
    <row r="3807" spans="1:4" hidden="1">
      <c r="A3807" t="s">
        <v>24</v>
      </c>
      <c r="B3807" t="s">
        <v>135</v>
      </c>
      <c r="C3807">
        <v>2021</v>
      </c>
      <c r="D3807">
        <v>10.849729999999999</v>
      </c>
    </row>
    <row r="3808" spans="1:4" hidden="1">
      <c r="A3808" t="s">
        <v>25</v>
      </c>
      <c r="B3808" t="s">
        <v>135</v>
      </c>
      <c r="C3808">
        <v>2021</v>
      </c>
      <c r="D3808">
        <v>0.19541900000000112</v>
      </c>
    </row>
    <row r="3809" spans="1:4" hidden="1">
      <c r="A3809" t="s">
        <v>22</v>
      </c>
      <c r="B3809" t="s">
        <v>136</v>
      </c>
      <c r="C3809">
        <v>2008</v>
      </c>
      <c r="D3809">
        <v>2.8554979999999999</v>
      </c>
    </row>
    <row r="3810" spans="1:4" hidden="1">
      <c r="A3810" t="s">
        <v>26</v>
      </c>
      <c r="B3810" t="s">
        <v>136</v>
      </c>
      <c r="C3810">
        <v>2008</v>
      </c>
      <c r="D3810">
        <v>2.8554979999999999</v>
      </c>
    </row>
    <row r="3811" spans="1:4" hidden="1">
      <c r="A3811" t="s">
        <v>25</v>
      </c>
      <c r="B3811" t="s">
        <v>136</v>
      </c>
      <c r="C3811">
        <v>2008</v>
      </c>
      <c r="D3811">
        <v>0</v>
      </c>
    </row>
    <row r="3812" spans="1:4" hidden="1">
      <c r="A3812" t="s">
        <v>22</v>
      </c>
      <c r="B3812" t="s">
        <v>136</v>
      </c>
      <c r="C3812">
        <v>2009</v>
      </c>
      <c r="D3812">
        <v>5.0062610000000003</v>
      </c>
    </row>
    <row r="3813" spans="1:4" hidden="1">
      <c r="A3813" t="s">
        <v>26</v>
      </c>
      <c r="B3813" t="s">
        <v>136</v>
      </c>
      <c r="C3813">
        <v>2009</v>
      </c>
      <c r="D3813">
        <v>3.664393</v>
      </c>
    </row>
    <row r="3814" spans="1:4" hidden="1">
      <c r="A3814" t="s">
        <v>25</v>
      </c>
      <c r="B3814" t="s">
        <v>136</v>
      </c>
      <c r="C3814">
        <v>2009</v>
      </c>
      <c r="D3814">
        <v>1.3418680000000003</v>
      </c>
    </row>
    <row r="3815" spans="1:4" hidden="1">
      <c r="A3815" t="s">
        <v>22</v>
      </c>
      <c r="B3815" t="s">
        <v>136</v>
      </c>
      <c r="C3815">
        <v>2010</v>
      </c>
      <c r="D3815">
        <v>9.3375240000000002</v>
      </c>
    </row>
    <row r="3816" spans="1:4" hidden="1">
      <c r="A3816" t="s">
        <v>26</v>
      </c>
      <c r="B3816" t="s">
        <v>136</v>
      </c>
      <c r="C3816">
        <v>2010</v>
      </c>
      <c r="D3816">
        <v>8.1686200000000007</v>
      </c>
    </row>
    <row r="3817" spans="1:4" hidden="1">
      <c r="A3817" t="s">
        <v>25</v>
      </c>
      <c r="B3817" t="s">
        <v>136</v>
      </c>
      <c r="C3817">
        <v>2010</v>
      </c>
      <c r="D3817">
        <v>1.1689039999999995</v>
      </c>
    </row>
    <row r="3818" spans="1:4" hidden="1">
      <c r="A3818" t="s">
        <v>22</v>
      </c>
      <c r="B3818" t="s">
        <v>136</v>
      </c>
      <c r="C3818">
        <v>2011</v>
      </c>
      <c r="D3818">
        <v>15.005141</v>
      </c>
    </row>
    <row r="3819" spans="1:4" hidden="1">
      <c r="A3819" t="s">
        <v>26</v>
      </c>
      <c r="B3819" t="s">
        <v>136</v>
      </c>
      <c r="C3819">
        <v>2011</v>
      </c>
      <c r="D3819">
        <v>13.567686999999999</v>
      </c>
    </row>
    <row r="3820" spans="1:4" hidden="1">
      <c r="A3820" t="s">
        <v>25</v>
      </c>
      <c r="B3820" t="s">
        <v>136</v>
      </c>
      <c r="C3820">
        <v>2011</v>
      </c>
      <c r="D3820">
        <v>1.4374540000000007</v>
      </c>
    </row>
    <row r="3821" spans="1:4" hidden="1">
      <c r="A3821" t="s">
        <v>22</v>
      </c>
      <c r="B3821" t="s">
        <v>136</v>
      </c>
      <c r="C3821">
        <v>2012</v>
      </c>
      <c r="D3821">
        <v>14.630580999999999</v>
      </c>
    </row>
    <row r="3822" spans="1:4" hidden="1">
      <c r="A3822" t="s">
        <v>26</v>
      </c>
      <c r="B3822" t="s">
        <v>136</v>
      </c>
      <c r="C3822">
        <v>2012</v>
      </c>
      <c r="D3822">
        <v>13.13</v>
      </c>
    </row>
    <row r="3823" spans="1:4" hidden="1">
      <c r="A3823" t="s">
        <v>25</v>
      </c>
      <c r="B3823" t="s">
        <v>136</v>
      </c>
      <c r="C3823">
        <v>2012</v>
      </c>
      <c r="D3823">
        <v>1.5005809999999986</v>
      </c>
    </row>
    <row r="3824" spans="1:4" hidden="1">
      <c r="A3824" t="s">
        <v>22</v>
      </c>
      <c r="B3824" t="s">
        <v>136</v>
      </c>
      <c r="C3824">
        <v>2013</v>
      </c>
      <c r="D3824">
        <v>19.061758999999999</v>
      </c>
    </row>
    <row r="3825" spans="1:4" hidden="1">
      <c r="A3825" t="s">
        <v>26</v>
      </c>
      <c r="B3825" t="s">
        <v>136</v>
      </c>
      <c r="C3825">
        <v>2013</v>
      </c>
      <c r="D3825">
        <v>16.961058999999999</v>
      </c>
    </row>
    <row r="3826" spans="1:4" hidden="1">
      <c r="A3826" t="s">
        <v>34</v>
      </c>
      <c r="B3826" t="s">
        <v>136</v>
      </c>
      <c r="C3826">
        <v>2013</v>
      </c>
      <c r="D3826">
        <v>0.51640600000000003</v>
      </c>
    </row>
    <row r="3827" spans="1:4" hidden="1">
      <c r="A3827" t="s">
        <v>25</v>
      </c>
      <c r="B3827" t="s">
        <v>136</v>
      </c>
      <c r="C3827">
        <v>2013</v>
      </c>
      <c r="D3827">
        <v>1.5842939999999999</v>
      </c>
    </row>
    <row r="3828" spans="1:4" hidden="1">
      <c r="A3828" t="s">
        <v>22</v>
      </c>
      <c r="B3828" t="s">
        <v>136</v>
      </c>
      <c r="C3828">
        <v>2014</v>
      </c>
      <c r="D3828">
        <v>23.335940999999998</v>
      </c>
    </row>
    <row r="3829" spans="1:4" hidden="1">
      <c r="A3829" t="s">
        <v>26</v>
      </c>
      <c r="B3829" t="s">
        <v>136</v>
      </c>
      <c r="C3829">
        <v>2014</v>
      </c>
      <c r="D3829">
        <v>21.203809</v>
      </c>
    </row>
    <row r="3830" spans="1:4" hidden="1">
      <c r="A3830" t="s">
        <v>34</v>
      </c>
      <c r="B3830" t="s">
        <v>136</v>
      </c>
      <c r="C3830">
        <v>2014</v>
      </c>
      <c r="D3830">
        <v>0.70964899999999997</v>
      </c>
    </row>
    <row r="3831" spans="1:4" hidden="1">
      <c r="A3831" t="s">
        <v>25</v>
      </c>
      <c r="B3831" t="s">
        <v>136</v>
      </c>
      <c r="C3831">
        <v>2014</v>
      </c>
      <c r="D3831">
        <v>1.4224829999999997</v>
      </c>
    </row>
    <row r="3832" spans="1:4" hidden="1">
      <c r="A3832" t="s">
        <v>22</v>
      </c>
      <c r="B3832" t="s">
        <v>136</v>
      </c>
      <c r="C3832">
        <v>2015</v>
      </c>
      <c r="D3832">
        <v>7.4332839999999996</v>
      </c>
    </row>
    <row r="3833" spans="1:4" hidden="1">
      <c r="A3833" t="s">
        <v>26</v>
      </c>
      <c r="B3833" t="s">
        <v>136</v>
      </c>
      <c r="C3833">
        <v>2015</v>
      </c>
      <c r="D3833">
        <v>5.2448980000000001</v>
      </c>
    </row>
    <row r="3834" spans="1:4" hidden="1">
      <c r="A3834" t="s">
        <v>34</v>
      </c>
      <c r="B3834" t="s">
        <v>136</v>
      </c>
      <c r="C3834">
        <v>2015</v>
      </c>
      <c r="D3834">
        <v>0.817334</v>
      </c>
    </row>
    <row r="3835" spans="1:4" hidden="1">
      <c r="A3835" t="s">
        <v>25</v>
      </c>
      <c r="B3835" t="s">
        <v>136</v>
      </c>
      <c r="C3835">
        <v>2015</v>
      </c>
      <c r="D3835">
        <v>1.3710519999999997</v>
      </c>
    </row>
    <row r="3836" spans="1:4" hidden="1">
      <c r="A3836" t="s">
        <v>22</v>
      </c>
      <c r="B3836" t="s">
        <v>136</v>
      </c>
      <c r="C3836">
        <v>2016</v>
      </c>
      <c r="D3836">
        <v>11.170408999999999</v>
      </c>
    </row>
    <row r="3837" spans="1:4" hidden="1">
      <c r="A3837" t="s">
        <v>26</v>
      </c>
      <c r="B3837" t="s">
        <v>136</v>
      </c>
      <c r="C3837">
        <v>2016</v>
      </c>
      <c r="D3837">
        <v>8.2661309999999997</v>
      </c>
    </row>
    <row r="3838" spans="1:4" hidden="1">
      <c r="A3838" t="s">
        <v>34</v>
      </c>
      <c r="B3838" t="s">
        <v>136</v>
      </c>
      <c r="C3838">
        <v>2016</v>
      </c>
      <c r="D3838">
        <v>1.05318</v>
      </c>
    </row>
    <row r="3839" spans="1:4" hidden="1">
      <c r="A3839" t="s">
        <v>25</v>
      </c>
      <c r="B3839" t="s">
        <v>136</v>
      </c>
      <c r="C3839">
        <v>2016</v>
      </c>
      <c r="D3839">
        <v>1.8510980000000004</v>
      </c>
    </row>
    <row r="3840" spans="1:4" hidden="1">
      <c r="A3840" t="s">
        <v>22</v>
      </c>
      <c r="B3840" t="s">
        <v>136</v>
      </c>
      <c r="C3840">
        <v>2017</v>
      </c>
      <c r="D3840">
        <v>16.969166000000001</v>
      </c>
    </row>
    <row r="3841" spans="1:4" hidden="1">
      <c r="A3841" t="s">
        <v>26</v>
      </c>
      <c r="B3841" t="s">
        <v>136</v>
      </c>
      <c r="C3841">
        <v>2017</v>
      </c>
      <c r="D3841">
        <v>16.841256999999999</v>
      </c>
    </row>
    <row r="3842" spans="1:4" hidden="1">
      <c r="A3842" t="s">
        <v>25</v>
      </c>
      <c r="B3842" t="s">
        <v>136</v>
      </c>
      <c r="C3842">
        <v>2017</v>
      </c>
      <c r="D3842">
        <v>0.12790900000000249</v>
      </c>
    </row>
    <row r="3843" spans="1:4" hidden="1">
      <c r="A3843" t="s">
        <v>22</v>
      </c>
      <c r="B3843" t="s">
        <v>136</v>
      </c>
      <c r="C3843">
        <v>2018</v>
      </c>
      <c r="D3843">
        <v>17.557836000000002</v>
      </c>
    </row>
    <row r="3844" spans="1:4" hidden="1">
      <c r="A3844" t="s">
        <v>26</v>
      </c>
      <c r="B3844" t="s">
        <v>136</v>
      </c>
      <c r="C3844">
        <v>2018</v>
      </c>
      <c r="D3844">
        <v>17.223894000000001</v>
      </c>
    </row>
    <row r="3845" spans="1:4" hidden="1">
      <c r="A3845" t="s">
        <v>25</v>
      </c>
      <c r="B3845" t="s">
        <v>136</v>
      </c>
      <c r="C3845">
        <v>2018</v>
      </c>
      <c r="D3845">
        <v>0.33394200000000041</v>
      </c>
    </row>
    <row r="3846" spans="1:4" hidden="1">
      <c r="A3846" t="s">
        <v>22</v>
      </c>
      <c r="B3846" t="s">
        <v>136</v>
      </c>
      <c r="C3846">
        <v>2019</v>
      </c>
      <c r="D3846">
        <v>12.200322999999999</v>
      </c>
    </row>
    <row r="3847" spans="1:4" hidden="1">
      <c r="A3847" t="s">
        <v>26</v>
      </c>
      <c r="B3847" t="s">
        <v>136</v>
      </c>
      <c r="C3847">
        <v>2019</v>
      </c>
      <c r="D3847">
        <v>11.94514</v>
      </c>
    </row>
    <row r="3848" spans="1:4" hidden="1">
      <c r="A3848" t="s">
        <v>34</v>
      </c>
      <c r="B3848" t="s">
        <v>136</v>
      </c>
      <c r="C3848">
        <v>2019</v>
      </c>
      <c r="D3848">
        <v>0.10968799999999999</v>
      </c>
    </row>
    <row r="3849" spans="1:4" hidden="1">
      <c r="A3849" t="s">
        <v>25</v>
      </c>
      <c r="B3849" t="s">
        <v>136</v>
      </c>
      <c r="C3849">
        <v>2019</v>
      </c>
      <c r="D3849">
        <v>0.1454949999999986</v>
      </c>
    </row>
    <row r="3850" spans="1:4" hidden="1">
      <c r="A3850" t="s">
        <v>22</v>
      </c>
      <c r="B3850" t="s">
        <v>136</v>
      </c>
      <c r="C3850">
        <v>2020</v>
      </c>
      <c r="D3850">
        <v>15.284186999999999</v>
      </c>
    </row>
    <row r="3851" spans="1:4" hidden="1">
      <c r="A3851" t="s">
        <v>26</v>
      </c>
      <c r="B3851" t="s">
        <v>136</v>
      </c>
      <c r="C3851">
        <v>2020</v>
      </c>
      <c r="D3851">
        <v>13.378863000000001</v>
      </c>
    </row>
    <row r="3852" spans="1:4" hidden="1">
      <c r="A3852" t="s">
        <v>25</v>
      </c>
      <c r="B3852" t="s">
        <v>136</v>
      </c>
      <c r="C3852">
        <v>2020</v>
      </c>
      <c r="D3852">
        <v>1.9053239999999985</v>
      </c>
    </row>
    <row r="3853" spans="1:4" hidden="1">
      <c r="A3853" t="s">
        <v>22</v>
      </c>
      <c r="B3853" t="s">
        <v>136</v>
      </c>
      <c r="C3853">
        <v>2021</v>
      </c>
      <c r="D3853">
        <v>27.817003</v>
      </c>
    </row>
    <row r="3854" spans="1:4" hidden="1">
      <c r="A3854" t="s">
        <v>26</v>
      </c>
      <c r="B3854" t="s">
        <v>136</v>
      </c>
      <c r="C3854">
        <v>2021</v>
      </c>
      <c r="D3854">
        <v>24.37491</v>
      </c>
    </row>
    <row r="3855" spans="1:4" hidden="1">
      <c r="A3855" t="s">
        <v>25</v>
      </c>
      <c r="B3855" t="s">
        <v>136</v>
      </c>
      <c r="C3855">
        <v>2021</v>
      </c>
      <c r="D3855">
        <v>3.4420929999999998</v>
      </c>
    </row>
    <row r="3856" spans="1:4" hidden="1">
      <c r="A3856" t="s">
        <v>22</v>
      </c>
      <c r="B3856" t="s">
        <v>137</v>
      </c>
      <c r="C3856">
        <v>2011</v>
      </c>
      <c r="D3856">
        <v>2.6712039999999999</v>
      </c>
    </row>
    <row r="3857" spans="1:4" hidden="1">
      <c r="A3857" t="s">
        <v>24</v>
      </c>
      <c r="B3857" t="s">
        <v>137</v>
      </c>
      <c r="C3857">
        <v>2011</v>
      </c>
      <c r="D3857">
        <v>2.6712039999999999</v>
      </c>
    </row>
    <row r="3858" spans="1:4" hidden="1">
      <c r="A3858" t="s">
        <v>25</v>
      </c>
      <c r="B3858" t="s">
        <v>137</v>
      </c>
      <c r="C3858">
        <v>2011</v>
      </c>
      <c r="D3858">
        <v>0</v>
      </c>
    </row>
    <row r="3859" spans="1:4" hidden="1">
      <c r="A3859" t="s">
        <v>22</v>
      </c>
      <c r="B3859" t="s">
        <v>137</v>
      </c>
      <c r="C3859">
        <v>2012</v>
      </c>
      <c r="D3859">
        <v>2.562001</v>
      </c>
    </row>
    <row r="3860" spans="1:4" hidden="1">
      <c r="A3860" t="s">
        <v>26</v>
      </c>
      <c r="B3860" t="s">
        <v>137</v>
      </c>
      <c r="C3860">
        <v>2012</v>
      </c>
      <c r="D3860">
        <v>0.20402400000000001</v>
      </c>
    </row>
    <row r="3861" spans="1:4" hidden="1">
      <c r="A3861" t="s">
        <v>24</v>
      </c>
      <c r="B3861" t="s">
        <v>137</v>
      </c>
      <c r="C3861">
        <v>2012</v>
      </c>
      <c r="D3861">
        <v>2.357977</v>
      </c>
    </row>
    <row r="3862" spans="1:4" hidden="1">
      <c r="A3862" t="s">
        <v>25</v>
      </c>
      <c r="B3862" t="s">
        <v>137</v>
      </c>
      <c r="C3862">
        <v>2012</v>
      </c>
      <c r="D3862">
        <v>0</v>
      </c>
    </row>
    <row r="3863" spans="1:4" hidden="1">
      <c r="A3863" t="s">
        <v>22</v>
      </c>
      <c r="B3863" t="s">
        <v>137</v>
      </c>
      <c r="C3863">
        <v>2013</v>
      </c>
      <c r="D3863">
        <v>5.3581079999999996</v>
      </c>
    </row>
    <row r="3864" spans="1:4" hidden="1">
      <c r="A3864" t="s">
        <v>26</v>
      </c>
      <c r="B3864" t="s">
        <v>137</v>
      </c>
      <c r="C3864">
        <v>2013</v>
      </c>
      <c r="D3864">
        <v>1.2823</v>
      </c>
    </row>
    <row r="3865" spans="1:4" hidden="1">
      <c r="A3865" t="s">
        <v>24</v>
      </c>
      <c r="B3865" t="s">
        <v>137</v>
      </c>
      <c r="C3865">
        <v>2013</v>
      </c>
      <c r="D3865">
        <v>4.0656610000000004</v>
      </c>
    </row>
    <row r="3866" spans="1:4" hidden="1">
      <c r="A3866" t="s">
        <v>25</v>
      </c>
      <c r="B3866" t="s">
        <v>137</v>
      </c>
      <c r="C3866">
        <v>2013</v>
      </c>
      <c r="D3866">
        <v>1.0146999999999018E-2</v>
      </c>
    </row>
    <row r="3867" spans="1:4" hidden="1">
      <c r="A3867" t="s">
        <v>22</v>
      </c>
      <c r="B3867" t="s">
        <v>137</v>
      </c>
      <c r="C3867">
        <v>2014</v>
      </c>
      <c r="D3867">
        <v>6.2577980000000002</v>
      </c>
    </row>
    <row r="3868" spans="1:4" hidden="1">
      <c r="A3868" t="s">
        <v>26</v>
      </c>
      <c r="B3868" t="s">
        <v>137</v>
      </c>
      <c r="C3868">
        <v>2014</v>
      </c>
      <c r="D3868">
        <v>2.3376700000000001</v>
      </c>
    </row>
    <row r="3869" spans="1:4" hidden="1">
      <c r="A3869" t="s">
        <v>24</v>
      </c>
      <c r="B3869" t="s">
        <v>137</v>
      </c>
      <c r="C3869">
        <v>2014</v>
      </c>
      <c r="D3869">
        <v>3.8808910000000001</v>
      </c>
    </row>
    <row r="3870" spans="1:4" hidden="1">
      <c r="A3870" t="s">
        <v>25</v>
      </c>
      <c r="B3870" t="s">
        <v>137</v>
      </c>
      <c r="C3870">
        <v>2014</v>
      </c>
      <c r="D3870">
        <v>3.9236999999999966E-2</v>
      </c>
    </row>
    <row r="3871" spans="1:4" hidden="1">
      <c r="A3871" t="s">
        <v>22</v>
      </c>
      <c r="B3871" t="s">
        <v>137</v>
      </c>
      <c r="C3871">
        <v>2015</v>
      </c>
      <c r="D3871">
        <v>8.6358049999999995</v>
      </c>
    </row>
    <row r="3872" spans="1:4" hidden="1">
      <c r="A3872" t="s">
        <v>26</v>
      </c>
      <c r="B3872" t="s">
        <v>137</v>
      </c>
      <c r="C3872">
        <v>2015</v>
      </c>
      <c r="D3872">
        <v>1.741554</v>
      </c>
    </row>
    <row r="3873" spans="1:4" hidden="1">
      <c r="A3873" t="s">
        <v>24</v>
      </c>
      <c r="B3873" t="s">
        <v>137</v>
      </c>
      <c r="C3873">
        <v>2015</v>
      </c>
      <c r="D3873">
        <v>6.6715</v>
      </c>
    </row>
    <row r="3874" spans="1:4" hidden="1">
      <c r="A3874" t="s">
        <v>25</v>
      </c>
      <c r="B3874" t="s">
        <v>137</v>
      </c>
      <c r="C3874">
        <v>2015</v>
      </c>
      <c r="D3874">
        <v>0.22275099999999881</v>
      </c>
    </row>
    <row r="3875" spans="1:4" hidden="1">
      <c r="A3875" t="s">
        <v>22</v>
      </c>
      <c r="B3875" t="s">
        <v>137</v>
      </c>
      <c r="C3875">
        <v>2016</v>
      </c>
      <c r="D3875">
        <v>2.5135960000000002</v>
      </c>
    </row>
    <row r="3876" spans="1:4" hidden="1">
      <c r="A3876" t="s">
        <v>26</v>
      </c>
      <c r="B3876" t="s">
        <v>137</v>
      </c>
      <c r="C3876">
        <v>2016</v>
      </c>
      <c r="D3876">
        <v>1.401643</v>
      </c>
    </row>
    <row r="3877" spans="1:4" hidden="1">
      <c r="A3877" t="s">
        <v>24</v>
      </c>
      <c r="B3877" t="s">
        <v>137</v>
      </c>
      <c r="C3877">
        <v>2016</v>
      </c>
      <c r="D3877">
        <v>1.0702179999999999</v>
      </c>
    </row>
    <row r="3878" spans="1:4" hidden="1">
      <c r="A3878" t="s">
        <v>25</v>
      </c>
      <c r="B3878" t="s">
        <v>137</v>
      </c>
      <c r="C3878">
        <v>2016</v>
      </c>
      <c r="D3878">
        <v>4.1735000000000522E-2</v>
      </c>
    </row>
    <row r="3879" spans="1:4" hidden="1">
      <c r="A3879" t="s">
        <v>22</v>
      </c>
      <c r="B3879" t="s">
        <v>137</v>
      </c>
      <c r="C3879">
        <v>2017</v>
      </c>
      <c r="D3879">
        <v>9.3803169999999998</v>
      </c>
    </row>
    <row r="3880" spans="1:4" hidden="1">
      <c r="A3880" t="s">
        <v>26</v>
      </c>
      <c r="B3880" t="s">
        <v>137</v>
      </c>
      <c r="C3880">
        <v>2017</v>
      </c>
      <c r="D3880">
        <v>1.327569</v>
      </c>
    </row>
    <row r="3881" spans="1:4" hidden="1">
      <c r="A3881" t="s">
        <v>24</v>
      </c>
      <c r="B3881" t="s">
        <v>137</v>
      </c>
      <c r="C3881">
        <v>2017</v>
      </c>
      <c r="D3881">
        <v>8.0410909999999998</v>
      </c>
    </row>
    <row r="3882" spans="1:4" hidden="1">
      <c r="A3882" t="s">
        <v>25</v>
      </c>
      <c r="B3882" t="s">
        <v>137</v>
      </c>
      <c r="C3882">
        <v>2017</v>
      </c>
      <c r="D3882">
        <v>1.1656999999999584E-2</v>
      </c>
    </row>
    <row r="3883" spans="1:4" hidden="1">
      <c r="A3883" t="s">
        <v>22</v>
      </c>
      <c r="B3883" t="s">
        <v>137</v>
      </c>
      <c r="C3883">
        <v>2018</v>
      </c>
      <c r="D3883">
        <v>4.0159419999999999</v>
      </c>
    </row>
    <row r="3884" spans="1:4" hidden="1">
      <c r="A3884" t="s">
        <v>26</v>
      </c>
      <c r="B3884" t="s">
        <v>137</v>
      </c>
      <c r="C3884">
        <v>2018</v>
      </c>
      <c r="D3884">
        <v>0.32470700000000002</v>
      </c>
    </row>
    <row r="3885" spans="1:4" hidden="1">
      <c r="A3885" t="s">
        <v>24</v>
      </c>
      <c r="B3885" t="s">
        <v>137</v>
      </c>
      <c r="C3885">
        <v>2018</v>
      </c>
      <c r="D3885">
        <v>3.5491350000000002</v>
      </c>
    </row>
    <row r="3886" spans="1:4" hidden="1">
      <c r="A3886" t="s">
        <v>25</v>
      </c>
      <c r="B3886" t="s">
        <v>137</v>
      </c>
      <c r="C3886">
        <v>2018</v>
      </c>
      <c r="D3886">
        <v>0.14209999999999967</v>
      </c>
    </row>
    <row r="3887" spans="1:4" hidden="1">
      <c r="A3887" t="s">
        <v>22</v>
      </c>
      <c r="B3887" t="s">
        <v>137</v>
      </c>
      <c r="C3887">
        <v>2019</v>
      </c>
      <c r="D3887">
        <v>4.0926929999999997</v>
      </c>
    </row>
    <row r="3888" spans="1:4" hidden="1">
      <c r="A3888" t="s">
        <v>24</v>
      </c>
      <c r="B3888" t="s">
        <v>137</v>
      </c>
      <c r="C3888">
        <v>2019</v>
      </c>
      <c r="D3888">
        <v>4.0818789999999998</v>
      </c>
    </row>
    <row r="3889" spans="1:4" hidden="1">
      <c r="A3889" t="s">
        <v>25</v>
      </c>
      <c r="B3889" t="s">
        <v>137</v>
      </c>
      <c r="C3889">
        <v>2019</v>
      </c>
      <c r="D3889">
        <v>1.0813999999999879E-2</v>
      </c>
    </row>
    <row r="3890" spans="1:4" hidden="1">
      <c r="A3890" t="s">
        <v>22</v>
      </c>
      <c r="B3890" t="s">
        <v>137</v>
      </c>
      <c r="C3890">
        <v>2020</v>
      </c>
      <c r="D3890">
        <v>3.8376730000000001</v>
      </c>
    </row>
    <row r="3891" spans="1:4" hidden="1">
      <c r="A3891" t="s">
        <v>24</v>
      </c>
      <c r="B3891" t="s">
        <v>137</v>
      </c>
      <c r="C3891">
        <v>2020</v>
      </c>
      <c r="D3891">
        <v>3.8231259999999998</v>
      </c>
    </row>
    <row r="3892" spans="1:4" hidden="1">
      <c r="A3892" t="s">
        <v>25</v>
      </c>
      <c r="B3892" t="s">
        <v>137</v>
      </c>
      <c r="C3892">
        <v>2020</v>
      </c>
      <c r="D3892">
        <v>1.454700000000031E-2</v>
      </c>
    </row>
    <row r="3893" spans="1:4" hidden="1">
      <c r="A3893" t="s">
        <v>22</v>
      </c>
      <c r="B3893" t="s">
        <v>137</v>
      </c>
      <c r="C3893">
        <v>2021</v>
      </c>
      <c r="D3893">
        <v>8.4208000000000005E-2</v>
      </c>
    </row>
    <row r="3894" spans="1:4" hidden="1">
      <c r="A3894" t="s">
        <v>22</v>
      </c>
      <c r="B3894" t="s">
        <v>138</v>
      </c>
      <c r="C3894">
        <v>2007</v>
      </c>
      <c r="D3894">
        <v>1.8203050000000001</v>
      </c>
    </row>
    <row r="3895" spans="1:4" hidden="1">
      <c r="A3895" t="s">
        <v>24</v>
      </c>
      <c r="B3895" t="s">
        <v>138</v>
      </c>
      <c r="C3895">
        <v>2007</v>
      </c>
      <c r="D3895">
        <v>0.95539700000000005</v>
      </c>
    </row>
    <row r="3896" spans="1:4" hidden="1">
      <c r="A3896" t="s">
        <v>25</v>
      </c>
      <c r="B3896" t="s">
        <v>138</v>
      </c>
      <c r="C3896">
        <v>2007</v>
      </c>
      <c r="D3896">
        <v>0.86490800000000001</v>
      </c>
    </row>
    <row r="3897" spans="1:4" hidden="1">
      <c r="A3897" t="s">
        <v>22</v>
      </c>
      <c r="B3897" t="s">
        <v>138</v>
      </c>
      <c r="C3897">
        <v>2008</v>
      </c>
      <c r="D3897">
        <v>0.38423099999999999</v>
      </c>
    </row>
    <row r="3898" spans="1:4" hidden="1">
      <c r="A3898" t="s">
        <v>22</v>
      </c>
      <c r="B3898" t="s">
        <v>138</v>
      </c>
      <c r="C3898">
        <v>2009</v>
      </c>
      <c r="D3898">
        <v>2.2622900000000001</v>
      </c>
    </row>
    <row r="3899" spans="1:4" hidden="1">
      <c r="A3899" t="s">
        <v>24</v>
      </c>
      <c r="B3899" t="s">
        <v>138</v>
      </c>
      <c r="C3899">
        <v>2009</v>
      </c>
      <c r="D3899">
        <v>2.2622900000000001</v>
      </c>
    </row>
    <row r="3900" spans="1:4" hidden="1">
      <c r="A3900" t="s">
        <v>25</v>
      </c>
      <c r="B3900" t="s">
        <v>138</v>
      </c>
      <c r="C3900">
        <v>2009</v>
      </c>
      <c r="D3900">
        <v>0</v>
      </c>
    </row>
    <row r="3901" spans="1:4" hidden="1">
      <c r="A3901" t="s">
        <v>22</v>
      </c>
      <c r="B3901" t="s">
        <v>138</v>
      </c>
      <c r="C3901">
        <v>2010</v>
      </c>
      <c r="D3901">
        <v>3.7650389999999998</v>
      </c>
    </row>
    <row r="3902" spans="1:4" hidden="1">
      <c r="A3902" t="s">
        <v>24</v>
      </c>
      <c r="B3902" t="s">
        <v>138</v>
      </c>
      <c r="C3902">
        <v>2010</v>
      </c>
      <c r="D3902">
        <v>3.7650389999999998</v>
      </c>
    </row>
    <row r="3903" spans="1:4" hidden="1">
      <c r="A3903" t="s">
        <v>25</v>
      </c>
      <c r="B3903" t="s">
        <v>138</v>
      </c>
      <c r="C3903">
        <v>2010</v>
      </c>
      <c r="D3903">
        <v>0</v>
      </c>
    </row>
    <row r="3904" spans="1:4" hidden="1">
      <c r="A3904" t="s">
        <v>22</v>
      </c>
      <c r="B3904" t="s">
        <v>138</v>
      </c>
      <c r="C3904">
        <v>2011</v>
      </c>
      <c r="D3904">
        <v>1.5065310000000001</v>
      </c>
    </row>
    <row r="3905" spans="1:4" hidden="1">
      <c r="A3905" t="s">
        <v>24</v>
      </c>
      <c r="B3905" t="s">
        <v>138</v>
      </c>
      <c r="C3905">
        <v>2011</v>
      </c>
      <c r="D3905">
        <v>1.5065310000000001</v>
      </c>
    </row>
    <row r="3906" spans="1:4" hidden="1">
      <c r="A3906" t="s">
        <v>25</v>
      </c>
      <c r="B3906" t="s">
        <v>138</v>
      </c>
      <c r="C3906">
        <v>2011</v>
      </c>
      <c r="D3906">
        <v>0</v>
      </c>
    </row>
    <row r="3907" spans="1:4" hidden="1">
      <c r="A3907" t="s">
        <v>22</v>
      </c>
      <c r="B3907" t="s">
        <v>138</v>
      </c>
      <c r="C3907">
        <v>2012</v>
      </c>
      <c r="D3907">
        <v>1.090681</v>
      </c>
    </row>
    <row r="3908" spans="1:4" hidden="1">
      <c r="A3908" t="s">
        <v>24</v>
      </c>
      <c r="B3908" t="s">
        <v>138</v>
      </c>
      <c r="C3908">
        <v>2012</v>
      </c>
      <c r="D3908">
        <v>1.090681</v>
      </c>
    </row>
    <row r="3909" spans="1:4" hidden="1">
      <c r="A3909" t="s">
        <v>25</v>
      </c>
      <c r="B3909" t="s">
        <v>138</v>
      </c>
      <c r="C3909">
        <v>2012</v>
      </c>
      <c r="D3909">
        <v>0</v>
      </c>
    </row>
    <row r="3910" spans="1:4" hidden="1">
      <c r="A3910" t="s">
        <v>22</v>
      </c>
      <c r="B3910" t="s">
        <v>138</v>
      </c>
      <c r="C3910">
        <v>2013</v>
      </c>
      <c r="D3910">
        <v>1.3591120000000001</v>
      </c>
    </row>
    <row r="3911" spans="1:4" hidden="1">
      <c r="A3911" t="s">
        <v>24</v>
      </c>
      <c r="B3911" t="s">
        <v>138</v>
      </c>
      <c r="C3911">
        <v>2013</v>
      </c>
      <c r="D3911">
        <v>1.3591120000000001</v>
      </c>
    </row>
    <row r="3912" spans="1:4" hidden="1">
      <c r="A3912" t="s">
        <v>25</v>
      </c>
      <c r="B3912" t="s">
        <v>138</v>
      </c>
      <c r="C3912">
        <v>2013</v>
      </c>
      <c r="D3912">
        <v>0</v>
      </c>
    </row>
    <row r="3913" spans="1:4" hidden="1">
      <c r="A3913" t="s">
        <v>22</v>
      </c>
      <c r="B3913" t="s">
        <v>138</v>
      </c>
      <c r="C3913">
        <v>2014</v>
      </c>
      <c r="D3913">
        <v>4.5982000000000002E-2</v>
      </c>
    </row>
    <row r="3914" spans="1:4" hidden="1">
      <c r="A3914" t="s">
        <v>24</v>
      </c>
      <c r="B3914" t="s">
        <v>138</v>
      </c>
      <c r="C3914">
        <v>2014</v>
      </c>
      <c r="D3914">
        <v>2.5516E-2</v>
      </c>
    </row>
    <row r="3915" spans="1:4" hidden="1">
      <c r="A3915" t="s">
        <v>25</v>
      </c>
      <c r="B3915" t="s">
        <v>138</v>
      </c>
      <c r="C3915">
        <v>2014</v>
      </c>
      <c r="D3915">
        <v>2.0466000000000002E-2</v>
      </c>
    </row>
    <row r="3916" spans="1:4" hidden="1">
      <c r="A3916" t="s">
        <v>22</v>
      </c>
      <c r="B3916" t="s">
        <v>138</v>
      </c>
      <c r="C3916">
        <v>2015</v>
      </c>
      <c r="D3916">
        <v>0.85145199999999999</v>
      </c>
    </row>
    <row r="3917" spans="1:4" hidden="1">
      <c r="A3917" t="s">
        <v>24</v>
      </c>
      <c r="B3917" t="s">
        <v>138</v>
      </c>
      <c r="C3917">
        <v>2015</v>
      </c>
      <c r="D3917">
        <v>0.831758</v>
      </c>
    </row>
    <row r="3918" spans="1:4" hidden="1">
      <c r="A3918" t="s">
        <v>25</v>
      </c>
      <c r="B3918" t="s">
        <v>138</v>
      </c>
      <c r="C3918">
        <v>2015</v>
      </c>
      <c r="D3918">
        <v>1.9693999999999989E-2</v>
      </c>
    </row>
    <row r="3919" spans="1:4" hidden="1">
      <c r="A3919" t="s">
        <v>22</v>
      </c>
      <c r="B3919" t="s">
        <v>138</v>
      </c>
      <c r="C3919">
        <v>2016</v>
      </c>
      <c r="D3919">
        <v>1.8304180000000001</v>
      </c>
    </row>
    <row r="3920" spans="1:4" hidden="1">
      <c r="A3920" t="s">
        <v>24</v>
      </c>
      <c r="B3920" t="s">
        <v>138</v>
      </c>
      <c r="C3920">
        <v>2016</v>
      </c>
      <c r="D3920">
        <v>1.8040590000000001</v>
      </c>
    </row>
    <row r="3921" spans="1:4" hidden="1">
      <c r="A3921" t="s">
        <v>25</v>
      </c>
      <c r="B3921" t="s">
        <v>138</v>
      </c>
      <c r="C3921">
        <v>2016</v>
      </c>
      <c r="D3921">
        <v>2.6359000000000021E-2</v>
      </c>
    </row>
    <row r="3922" spans="1:4" hidden="1">
      <c r="A3922" t="s">
        <v>22</v>
      </c>
      <c r="B3922" t="s">
        <v>138</v>
      </c>
      <c r="C3922">
        <v>2017</v>
      </c>
      <c r="D3922">
        <v>1.795914</v>
      </c>
    </row>
    <row r="3923" spans="1:4" hidden="1">
      <c r="A3923" t="s">
        <v>24</v>
      </c>
      <c r="B3923" t="s">
        <v>138</v>
      </c>
      <c r="C3923">
        <v>2017</v>
      </c>
      <c r="D3923">
        <v>1.7791349999999999</v>
      </c>
    </row>
    <row r="3924" spans="1:4" hidden="1">
      <c r="A3924" t="s">
        <v>25</v>
      </c>
      <c r="B3924" t="s">
        <v>138</v>
      </c>
      <c r="C3924">
        <v>2017</v>
      </c>
      <c r="D3924">
        <v>1.6779000000000099E-2</v>
      </c>
    </row>
    <row r="3925" spans="1:4" hidden="1">
      <c r="A3925" t="s">
        <v>22</v>
      </c>
      <c r="B3925" t="s">
        <v>138</v>
      </c>
      <c r="C3925">
        <v>2018</v>
      </c>
      <c r="D3925">
        <v>4.5400029999999996</v>
      </c>
    </row>
    <row r="3926" spans="1:4" hidden="1">
      <c r="A3926" t="s">
        <v>24</v>
      </c>
      <c r="B3926" t="s">
        <v>138</v>
      </c>
      <c r="C3926">
        <v>2018</v>
      </c>
      <c r="D3926">
        <v>4.5232070000000002</v>
      </c>
    </row>
    <row r="3927" spans="1:4" hidden="1">
      <c r="A3927" t="s">
        <v>25</v>
      </c>
      <c r="B3927" t="s">
        <v>138</v>
      </c>
      <c r="C3927">
        <v>2018</v>
      </c>
      <c r="D3927">
        <v>1.6795999999999367E-2</v>
      </c>
    </row>
    <row r="3928" spans="1:4" hidden="1">
      <c r="A3928" t="s">
        <v>22</v>
      </c>
      <c r="B3928" t="s">
        <v>138</v>
      </c>
      <c r="C3928">
        <v>2019</v>
      </c>
      <c r="D3928">
        <v>1.2732840000000001</v>
      </c>
    </row>
    <row r="3929" spans="1:4" hidden="1">
      <c r="A3929" t="s">
        <v>24</v>
      </c>
      <c r="B3929" t="s">
        <v>138</v>
      </c>
      <c r="C3929">
        <v>2019</v>
      </c>
      <c r="D3929">
        <v>1.210272</v>
      </c>
    </row>
    <row r="3930" spans="1:4" hidden="1">
      <c r="A3930" t="s">
        <v>25</v>
      </c>
      <c r="B3930" t="s">
        <v>138</v>
      </c>
      <c r="C3930">
        <v>2019</v>
      </c>
      <c r="D3930">
        <v>6.3012000000000068E-2</v>
      </c>
    </row>
    <row r="3931" spans="1:4" hidden="1">
      <c r="A3931" t="s">
        <v>22</v>
      </c>
      <c r="B3931" t="s">
        <v>138</v>
      </c>
      <c r="C3931">
        <v>2020</v>
      </c>
      <c r="D3931">
        <v>1.0182990000000001</v>
      </c>
    </row>
    <row r="3932" spans="1:4" hidden="1">
      <c r="A3932" t="s">
        <v>24</v>
      </c>
      <c r="B3932" t="s">
        <v>138</v>
      </c>
      <c r="C3932">
        <v>2020</v>
      </c>
      <c r="D3932">
        <v>0.90004799999999996</v>
      </c>
    </row>
    <row r="3933" spans="1:4" hidden="1">
      <c r="A3933" t="s">
        <v>25</v>
      </c>
      <c r="B3933" t="s">
        <v>138</v>
      </c>
      <c r="C3933">
        <v>2020</v>
      </c>
      <c r="D3933">
        <v>0.11825100000000011</v>
      </c>
    </row>
    <row r="3934" spans="1:4" hidden="1">
      <c r="A3934" t="s">
        <v>22</v>
      </c>
      <c r="B3934" t="s">
        <v>138</v>
      </c>
      <c r="C3934">
        <v>2021</v>
      </c>
      <c r="D3934">
        <v>3.3029500000000001</v>
      </c>
    </row>
    <row r="3935" spans="1:4" hidden="1">
      <c r="A3935" t="s">
        <v>24</v>
      </c>
      <c r="B3935" t="s">
        <v>138</v>
      </c>
      <c r="C3935">
        <v>2021</v>
      </c>
      <c r="D3935">
        <v>3.2373249999999998</v>
      </c>
    </row>
    <row r="3936" spans="1:4" hidden="1">
      <c r="A3936" t="s">
        <v>25</v>
      </c>
      <c r="B3936" t="s">
        <v>138</v>
      </c>
      <c r="C3936">
        <v>2021</v>
      </c>
      <c r="D3936">
        <v>6.5625000000000266E-2</v>
      </c>
    </row>
    <row r="3937" spans="1:4" hidden="1">
      <c r="A3937" t="s">
        <v>22</v>
      </c>
      <c r="B3937" t="s">
        <v>139</v>
      </c>
      <c r="C3937">
        <v>2007</v>
      </c>
      <c r="D3937">
        <v>3.0487929999999999</v>
      </c>
    </row>
    <row r="3938" spans="1:4" hidden="1">
      <c r="A3938" t="s">
        <v>24</v>
      </c>
      <c r="B3938" t="s">
        <v>139</v>
      </c>
      <c r="C3938">
        <v>2007</v>
      </c>
      <c r="D3938">
        <v>3.0487929999999999</v>
      </c>
    </row>
    <row r="3939" spans="1:4" hidden="1">
      <c r="A3939" t="s">
        <v>25</v>
      </c>
      <c r="B3939" t="s">
        <v>139</v>
      </c>
      <c r="C3939">
        <v>2007</v>
      </c>
      <c r="D3939">
        <v>0</v>
      </c>
    </row>
    <row r="3940" spans="1:4" hidden="1">
      <c r="A3940" t="s">
        <v>22</v>
      </c>
      <c r="B3940" t="s">
        <v>139</v>
      </c>
      <c r="C3940">
        <v>2008</v>
      </c>
      <c r="D3940">
        <v>10.323414</v>
      </c>
    </row>
    <row r="3941" spans="1:4" hidden="1">
      <c r="A3941" t="s">
        <v>26</v>
      </c>
      <c r="B3941" t="s">
        <v>139</v>
      </c>
      <c r="C3941">
        <v>2008</v>
      </c>
      <c r="D3941">
        <v>0.62961599999999995</v>
      </c>
    </row>
    <row r="3942" spans="1:4" hidden="1">
      <c r="A3942" t="s">
        <v>24</v>
      </c>
      <c r="B3942" t="s">
        <v>139</v>
      </c>
      <c r="C3942">
        <v>2008</v>
      </c>
      <c r="D3942">
        <v>9.6937979999999992</v>
      </c>
    </row>
    <row r="3943" spans="1:4" hidden="1">
      <c r="A3943" t="s">
        <v>25</v>
      </c>
      <c r="B3943" t="s">
        <v>139</v>
      </c>
      <c r="C3943">
        <v>2008</v>
      </c>
      <c r="D3943">
        <v>0</v>
      </c>
    </row>
    <row r="3944" spans="1:4" hidden="1">
      <c r="A3944" t="s">
        <v>22</v>
      </c>
      <c r="B3944" t="s">
        <v>139</v>
      </c>
      <c r="C3944">
        <v>2009</v>
      </c>
      <c r="D3944">
        <v>1.7578E-2</v>
      </c>
    </row>
    <row r="3945" spans="1:4" hidden="1">
      <c r="A3945" t="s">
        <v>22</v>
      </c>
      <c r="B3945" t="s">
        <v>139</v>
      </c>
      <c r="C3945">
        <v>2010</v>
      </c>
      <c r="D3945">
        <v>17.127509</v>
      </c>
    </row>
    <row r="3946" spans="1:4" hidden="1">
      <c r="A3946" t="s">
        <v>26</v>
      </c>
      <c r="B3946" t="s">
        <v>139</v>
      </c>
      <c r="C3946">
        <v>2010</v>
      </c>
      <c r="D3946">
        <v>0.68246799999999996</v>
      </c>
    </row>
    <row r="3947" spans="1:4" hidden="1">
      <c r="A3947" t="s">
        <v>24</v>
      </c>
      <c r="B3947" t="s">
        <v>139</v>
      </c>
      <c r="C3947">
        <v>2010</v>
      </c>
      <c r="D3947">
        <v>15.974518</v>
      </c>
    </row>
    <row r="3948" spans="1:4" hidden="1">
      <c r="A3948" t="s">
        <v>25</v>
      </c>
      <c r="B3948" t="s">
        <v>139</v>
      </c>
      <c r="C3948">
        <v>2010</v>
      </c>
      <c r="D3948">
        <v>0.47052300000000002</v>
      </c>
    </row>
    <row r="3949" spans="1:4" hidden="1">
      <c r="A3949" t="s">
        <v>22</v>
      </c>
      <c r="B3949" t="s">
        <v>139</v>
      </c>
      <c r="C3949">
        <v>2011</v>
      </c>
      <c r="D3949">
        <v>14.247960000000001</v>
      </c>
    </row>
    <row r="3950" spans="1:4" hidden="1">
      <c r="A3950" t="s">
        <v>26</v>
      </c>
      <c r="B3950" t="s">
        <v>139</v>
      </c>
      <c r="C3950">
        <v>2011</v>
      </c>
      <c r="D3950">
        <v>0.62012900000000004</v>
      </c>
    </row>
    <row r="3951" spans="1:4" hidden="1">
      <c r="A3951" t="s">
        <v>24</v>
      </c>
      <c r="B3951" t="s">
        <v>139</v>
      </c>
      <c r="C3951">
        <v>2011</v>
      </c>
      <c r="D3951">
        <v>13.238477</v>
      </c>
    </row>
    <row r="3952" spans="1:4" hidden="1">
      <c r="A3952" t="s">
        <v>25</v>
      </c>
      <c r="B3952" t="s">
        <v>139</v>
      </c>
      <c r="C3952">
        <v>2011</v>
      </c>
      <c r="D3952">
        <v>0.38935400000000087</v>
      </c>
    </row>
    <row r="3953" spans="1:4" hidden="1">
      <c r="A3953" t="s">
        <v>22</v>
      </c>
      <c r="B3953" t="s">
        <v>139</v>
      </c>
      <c r="C3953">
        <v>2012</v>
      </c>
      <c r="D3953">
        <v>7.4205370000000004</v>
      </c>
    </row>
    <row r="3954" spans="1:4" hidden="1">
      <c r="A3954" t="s">
        <v>26</v>
      </c>
      <c r="B3954" t="s">
        <v>139</v>
      </c>
      <c r="C3954">
        <v>2012</v>
      </c>
      <c r="D3954">
        <v>1.065299</v>
      </c>
    </row>
    <row r="3955" spans="1:4" hidden="1">
      <c r="A3955" t="s">
        <v>24</v>
      </c>
      <c r="B3955" t="s">
        <v>139</v>
      </c>
      <c r="C3955">
        <v>2012</v>
      </c>
      <c r="D3955">
        <v>5.9171500000000004</v>
      </c>
    </row>
    <row r="3956" spans="1:4" hidden="1">
      <c r="A3956" t="s">
        <v>25</v>
      </c>
      <c r="B3956" t="s">
        <v>139</v>
      </c>
      <c r="C3956">
        <v>2012</v>
      </c>
      <c r="D3956">
        <v>0.43808799999999959</v>
      </c>
    </row>
    <row r="3957" spans="1:4" hidden="1">
      <c r="A3957" t="s">
        <v>22</v>
      </c>
      <c r="B3957" t="s">
        <v>139</v>
      </c>
      <c r="C3957">
        <v>2013</v>
      </c>
      <c r="D3957">
        <v>17.752814999999998</v>
      </c>
    </row>
    <row r="3958" spans="1:4" hidden="1">
      <c r="A3958" t="s">
        <v>24</v>
      </c>
      <c r="B3958" t="s">
        <v>139</v>
      </c>
      <c r="C3958">
        <v>2013</v>
      </c>
      <c r="D3958">
        <v>17.570381999999999</v>
      </c>
    </row>
    <row r="3959" spans="1:4" hidden="1">
      <c r="A3959" t="s">
        <v>25</v>
      </c>
      <c r="B3959" t="s">
        <v>139</v>
      </c>
      <c r="C3959">
        <v>2013</v>
      </c>
      <c r="D3959">
        <v>0.18243299999999962</v>
      </c>
    </row>
    <row r="3960" spans="1:4" hidden="1">
      <c r="A3960" t="s">
        <v>22</v>
      </c>
      <c r="B3960" t="s">
        <v>139</v>
      </c>
      <c r="C3960">
        <v>2014</v>
      </c>
      <c r="D3960">
        <v>3.6143640000000001</v>
      </c>
    </row>
    <row r="3961" spans="1:4" hidden="1">
      <c r="A3961" t="s">
        <v>24</v>
      </c>
      <c r="B3961" t="s">
        <v>139</v>
      </c>
      <c r="C3961">
        <v>2014</v>
      </c>
      <c r="D3961">
        <v>3.279277</v>
      </c>
    </row>
    <row r="3962" spans="1:4" hidden="1">
      <c r="A3962" t="s">
        <v>25</v>
      </c>
      <c r="B3962" t="s">
        <v>139</v>
      </c>
      <c r="C3962">
        <v>2014</v>
      </c>
      <c r="D3962">
        <v>0.33508700000000013</v>
      </c>
    </row>
    <row r="3963" spans="1:4" hidden="1">
      <c r="A3963" t="s">
        <v>22</v>
      </c>
      <c r="B3963" t="s">
        <v>139</v>
      </c>
      <c r="C3963">
        <v>2015</v>
      </c>
      <c r="D3963">
        <v>8.7586499999999994</v>
      </c>
    </row>
    <row r="3964" spans="1:4" hidden="1">
      <c r="A3964" t="s">
        <v>24</v>
      </c>
      <c r="B3964" t="s">
        <v>139</v>
      </c>
      <c r="C3964">
        <v>2015</v>
      </c>
      <c r="D3964">
        <v>7.9314200000000001</v>
      </c>
    </row>
    <row r="3965" spans="1:4" hidden="1">
      <c r="A3965" t="s">
        <v>25</v>
      </c>
      <c r="B3965" t="s">
        <v>139</v>
      </c>
      <c r="C3965">
        <v>2015</v>
      </c>
      <c r="D3965">
        <v>0.82722999999999924</v>
      </c>
    </row>
    <row r="3966" spans="1:4" hidden="1">
      <c r="A3966" t="s">
        <v>22</v>
      </c>
      <c r="B3966" t="s">
        <v>139</v>
      </c>
      <c r="C3966">
        <v>2016</v>
      </c>
      <c r="D3966">
        <v>11.390537999999999</v>
      </c>
    </row>
    <row r="3967" spans="1:4" hidden="1">
      <c r="A3967" t="s">
        <v>24</v>
      </c>
      <c r="B3967" t="s">
        <v>139</v>
      </c>
      <c r="C3967">
        <v>2016</v>
      </c>
      <c r="D3967">
        <v>10.660849000000001</v>
      </c>
    </row>
    <row r="3968" spans="1:4" hidden="1">
      <c r="A3968" t="s">
        <v>25</v>
      </c>
      <c r="B3968" t="s">
        <v>139</v>
      </c>
      <c r="C3968">
        <v>2016</v>
      </c>
      <c r="D3968">
        <v>0.7296889999999987</v>
      </c>
    </row>
    <row r="3969" spans="1:4" hidden="1">
      <c r="A3969" t="s">
        <v>22</v>
      </c>
      <c r="B3969" t="s">
        <v>139</v>
      </c>
      <c r="C3969">
        <v>2017</v>
      </c>
      <c r="D3969">
        <v>4.1661339999999996</v>
      </c>
    </row>
    <row r="3970" spans="1:4" hidden="1">
      <c r="A3970" t="s">
        <v>24</v>
      </c>
      <c r="B3970" t="s">
        <v>139</v>
      </c>
      <c r="C3970">
        <v>2017</v>
      </c>
      <c r="D3970">
        <v>3.4781770000000001</v>
      </c>
    </row>
    <row r="3971" spans="1:4" hidden="1">
      <c r="A3971" t="s">
        <v>25</v>
      </c>
      <c r="B3971" t="s">
        <v>139</v>
      </c>
      <c r="C3971">
        <v>2017</v>
      </c>
      <c r="D3971">
        <v>0.68795699999999949</v>
      </c>
    </row>
    <row r="3972" spans="1:4" hidden="1">
      <c r="A3972" t="s">
        <v>22</v>
      </c>
      <c r="B3972" t="s">
        <v>139</v>
      </c>
      <c r="C3972">
        <v>2018</v>
      </c>
      <c r="D3972">
        <v>5.4103719999999997</v>
      </c>
    </row>
    <row r="3973" spans="1:4" hidden="1">
      <c r="A3973" t="s">
        <v>24</v>
      </c>
      <c r="B3973" t="s">
        <v>139</v>
      </c>
      <c r="C3973">
        <v>2018</v>
      </c>
      <c r="D3973">
        <v>4.8656740000000003</v>
      </c>
    </row>
    <row r="3974" spans="1:4" hidden="1">
      <c r="A3974" t="s">
        <v>25</v>
      </c>
      <c r="B3974" t="s">
        <v>139</v>
      </c>
      <c r="C3974">
        <v>2018</v>
      </c>
      <c r="D3974">
        <v>0.54469799999999946</v>
      </c>
    </row>
    <row r="3975" spans="1:4" hidden="1">
      <c r="A3975" t="s">
        <v>22</v>
      </c>
      <c r="B3975" t="s">
        <v>139</v>
      </c>
      <c r="C3975">
        <v>2019</v>
      </c>
      <c r="D3975">
        <v>4.7301849999999996</v>
      </c>
    </row>
    <row r="3976" spans="1:4" hidden="1">
      <c r="A3976" t="s">
        <v>26</v>
      </c>
      <c r="B3976" t="s">
        <v>139</v>
      </c>
      <c r="C3976">
        <v>2019</v>
      </c>
      <c r="D3976">
        <v>0.105322</v>
      </c>
    </row>
    <row r="3977" spans="1:4" hidden="1">
      <c r="A3977" t="s">
        <v>24</v>
      </c>
      <c r="B3977" t="s">
        <v>139</v>
      </c>
      <c r="C3977">
        <v>2019</v>
      </c>
      <c r="D3977">
        <v>4.0171049999999999</v>
      </c>
    </row>
    <row r="3978" spans="1:4" hidden="1">
      <c r="A3978" t="s">
        <v>25</v>
      </c>
      <c r="B3978" t="s">
        <v>139</v>
      </c>
      <c r="C3978">
        <v>2019</v>
      </c>
      <c r="D3978">
        <v>0.60775799999999958</v>
      </c>
    </row>
    <row r="3979" spans="1:4" hidden="1">
      <c r="A3979" t="s">
        <v>22</v>
      </c>
      <c r="B3979" t="s">
        <v>139</v>
      </c>
      <c r="C3979">
        <v>2020</v>
      </c>
      <c r="D3979">
        <v>4.8555390000000003</v>
      </c>
    </row>
    <row r="3980" spans="1:4" hidden="1">
      <c r="A3980" t="s">
        <v>24</v>
      </c>
      <c r="B3980" t="s">
        <v>139</v>
      </c>
      <c r="C3980">
        <v>2020</v>
      </c>
      <c r="D3980">
        <v>4.1439019999999998</v>
      </c>
    </row>
    <row r="3981" spans="1:4" hidden="1">
      <c r="A3981" t="s">
        <v>25</v>
      </c>
      <c r="B3981" t="s">
        <v>139</v>
      </c>
      <c r="C3981">
        <v>2020</v>
      </c>
      <c r="D3981">
        <v>0.71163700000000052</v>
      </c>
    </row>
    <row r="3982" spans="1:4" hidden="1">
      <c r="A3982" t="s">
        <v>22</v>
      </c>
      <c r="B3982" t="s">
        <v>139</v>
      </c>
      <c r="C3982">
        <v>2021</v>
      </c>
      <c r="D3982">
        <v>6.7242980000000001</v>
      </c>
    </row>
    <row r="3983" spans="1:4" hidden="1">
      <c r="A3983" t="s">
        <v>24</v>
      </c>
      <c r="B3983" t="s">
        <v>139</v>
      </c>
      <c r="C3983">
        <v>2021</v>
      </c>
      <c r="D3983">
        <v>5.8626880000000003</v>
      </c>
    </row>
    <row r="3984" spans="1:4" hidden="1">
      <c r="A3984" t="s">
        <v>25</v>
      </c>
      <c r="B3984" t="s">
        <v>139</v>
      </c>
      <c r="C3984">
        <v>2021</v>
      </c>
      <c r="D3984">
        <v>0.86160999999999976</v>
      </c>
    </row>
    <row r="3985" spans="1:4" hidden="1">
      <c r="A3985" t="s">
        <v>22</v>
      </c>
      <c r="B3985" t="s">
        <v>140</v>
      </c>
      <c r="C3985">
        <v>2010</v>
      </c>
      <c r="D3985">
        <v>1.468275</v>
      </c>
    </row>
    <row r="3986" spans="1:4" hidden="1">
      <c r="A3986" t="s">
        <v>24</v>
      </c>
      <c r="B3986" t="s">
        <v>140</v>
      </c>
      <c r="C3986">
        <v>2010</v>
      </c>
      <c r="D3986">
        <v>1.468275</v>
      </c>
    </row>
    <row r="3987" spans="1:4" hidden="1">
      <c r="A3987" t="s">
        <v>25</v>
      </c>
      <c r="B3987" t="s">
        <v>140</v>
      </c>
      <c r="C3987">
        <v>2010</v>
      </c>
      <c r="D3987">
        <v>0</v>
      </c>
    </row>
    <row r="3988" spans="1:4" hidden="1">
      <c r="A3988" t="s">
        <v>22</v>
      </c>
      <c r="B3988" t="s">
        <v>140</v>
      </c>
      <c r="C3988">
        <v>2011</v>
      </c>
      <c r="D3988">
        <v>0.37230200000000002</v>
      </c>
    </row>
    <row r="3989" spans="1:4" hidden="1">
      <c r="A3989" t="s">
        <v>24</v>
      </c>
      <c r="B3989" t="s">
        <v>140</v>
      </c>
      <c r="C3989">
        <v>2011</v>
      </c>
      <c r="D3989">
        <v>0.37230200000000002</v>
      </c>
    </row>
    <row r="3990" spans="1:4" hidden="1">
      <c r="A3990" t="s">
        <v>25</v>
      </c>
      <c r="B3990" t="s">
        <v>140</v>
      </c>
      <c r="C3990">
        <v>2011</v>
      </c>
      <c r="D3990">
        <v>0</v>
      </c>
    </row>
    <row r="3991" spans="1:4" hidden="1">
      <c r="A3991" t="s">
        <v>22</v>
      </c>
      <c r="B3991" t="s">
        <v>140</v>
      </c>
      <c r="C3991">
        <v>2012</v>
      </c>
      <c r="D3991">
        <v>0.40487400000000001</v>
      </c>
    </row>
    <row r="3992" spans="1:4" hidden="1">
      <c r="A3992" t="s">
        <v>24</v>
      </c>
      <c r="B3992" t="s">
        <v>140</v>
      </c>
      <c r="C3992">
        <v>2012</v>
      </c>
      <c r="D3992">
        <v>0.40487400000000001</v>
      </c>
    </row>
    <row r="3993" spans="1:4" hidden="1">
      <c r="A3993" t="s">
        <v>25</v>
      </c>
      <c r="B3993" t="s">
        <v>140</v>
      </c>
      <c r="C3993">
        <v>2012</v>
      </c>
      <c r="D3993">
        <v>0</v>
      </c>
    </row>
    <row r="3994" spans="1:4" hidden="1">
      <c r="A3994" t="s">
        <v>22</v>
      </c>
      <c r="B3994" t="s">
        <v>140</v>
      </c>
      <c r="C3994">
        <v>2013</v>
      </c>
      <c r="D3994">
        <v>0.53423500000000002</v>
      </c>
    </row>
    <row r="3995" spans="1:4" hidden="1">
      <c r="A3995" t="s">
        <v>24</v>
      </c>
      <c r="B3995" t="s">
        <v>140</v>
      </c>
      <c r="C3995">
        <v>2013</v>
      </c>
      <c r="D3995">
        <v>0.53423500000000002</v>
      </c>
    </row>
    <row r="3996" spans="1:4" hidden="1">
      <c r="A3996" t="s">
        <v>25</v>
      </c>
      <c r="B3996" t="s">
        <v>140</v>
      </c>
      <c r="C3996">
        <v>2013</v>
      </c>
      <c r="D3996">
        <v>0</v>
      </c>
    </row>
    <row r="3997" spans="1:4" hidden="1">
      <c r="A3997" t="s">
        <v>22</v>
      </c>
      <c r="B3997" t="s">
        <v>140</v>
      </c>
      <c r="C3997">
        <v>2014</v>
      </c>
      <c r="D3997">
        <v>0.45249</v>
      </c>
    </row>
    <row r="3998" spans="1:4" hidden="1">
      <c r="A3998" t="s">
        <v>24</v>
      </c>
      <c r="B3998" t="s">
        <v>140</v>
      </c>
      <c r="C3998">
        <v>2014</v>
      </c>
      <c r="D3998">
        <v>0.45249</v>
      </c>
    </row>
    <row r="3999" spans="1:4" hidden="1">
      <c r="A3999" t="s">
        <v>25</v>
      </c>
      <c r="B3999" t="s">
        <v>140</v>
      </c>
      <c r="C3999">
        <v>2014</v>
      </c>
      <c r="D3999">
        <v>0</v>
      </c>
    </row>
    <row r="4000" spans="1:4" hidden="1">
      <c r="A4000" t="s">
        <v>22</v>
      </c>
      <c r="B4000" t="s">
        <v>140</v>
      </c>
      <c r="C4000">
        <v>2015</v>
      </c>
      <c r="D4000">
        <v>0.23129</v>
      </c>
    </row>
    <row r="4001" spans="1:4" hidden="1">
      <c r="A4001" t="s">
        <v>24</v>
      </c>
      <c r="B4001" t="s">
        <v>140</v>
      </c>
      <c r="C4001">
        <v>2015</v>
      </c>
      <c r="D4001">
        <v>0.23129</v>
      </c>
    </row>
    <row r="4002" spans="1:4" hidden="1">
      <c r="A4002" t="s">
        <v>25</v>
      </c>
      <c r="B4002" t="s">
        <v>140</v>
      </c>
      <c r="C4002">
        <v>2015</v>
      </c>
      <c r="D4002">
        <v>0</v>
      </c>
    </row>
    <row r="4003" spans="1:4" hidden="1">
      <c r="A4003" t="s">
        <v>22</v>
      </c>
      <c r="B4003" t="s">
        <v>140</v>
      </c>
      <c r="C4003">
        <v>2017</v>
      </c>
      <c r="D4003">
        <v>6.045E-3</v>
      </c>
    </row>
    <row r="4004" spans="1:4" hidden="1">
      <c r="A4004" t="s">
        <v>22</v>
      </c>
      <c r="B4004" t="s">
        <v>140</v>
      </c>
      <c r="C4004">
        <v>2020</v>
      </c>
      <c r="D4004">
        <v>6.6990000000000001E-3</v>
      </c>
    </row>
    <row r="4005" spans="1:4" hidden="1">
      <c r="A4005" t="s">
        <v>22</v>
      </c>
      <c r="B4005" t="s">
        <v>140</v>
      </c>
      <c r="C4005">
        <v>2021</v>
      </c>
      <c r="D4005">
        <v>1.1445E-2</v>
      </c>
    </row>
    <row r="4006" spans="1:4" hidden="1">
      <c r="A4006" t="s">
        <v>22</v>
      </c>
      <c r="B4006" t="s">
        <v>141</v>
      </c>
      <c r="C4006">
        <v>2007</v>
      </c>
      <c r="D4006">
        <v>1.3419319999999999</v>
      </c>
    </row>
    <row r="4007" spans="1:4" hidden="1">
      <c r="A4007" t="s">
        <v>24</v>
      </c>
      <c r="B4007" t="s">
        <v>141</v>
      </c>
      <c r="C4007">
        <v>2007</v>
      </c>
      <c r="D4007">
        <v>1.3419319999999999</v>
      </c>
    </row>
    <row r="4008" spans="1:4" hidden="1">
      <c r="A4008" t="s">
        <v>25</v>
      </c>
      <c r="B4008" t="s">
        <v>141</v>
      </c>
      <c r="C4008">
        <v>2007</v>
      </c>
      <c r="D4008">
        <v>0</v>
      </c>
    </row>
    <row r="4009" spans="1:4" hidden="1">
      <c r="A4009" t="s">
        <v>22</v>
      </c>
      <c r="B4009" t="s">
        <v>141</v>
      </c>
      <c r="C4009">
        <v>2008</v>
      </c>
      <c r="D4009">
        <v>1.2568429999999999</v>
      </c>
    </row>
    <row r="4010" spans="1:4" hidden="1">
      <c r="A4010" t="s">
        <v>24</v>
      </c>
      <c r="B4010" t="s">
        <v>141</v>
      </c>
      <c r="C4010">
        <v>2008</v>
      </c>
      <c r="D4010">
        <v>1.2568429999999999</v>
      </c>
    </row>
    <row r="4011" spans="1:4" hidden="1">
      <c r="A4011" t="s">
        <v>25</v>
      </c>
      <c r="B4011" t="s">
        <v>141</v>
      </c>
      <c r="C4011">
        <v>2008</v>
      </c>
      <c r="D4011">
        <v>0</v>
      </c>
    </row>
    <row r="4012" spans="1:4" hidden="1">
      <c r="A4012" t="s">
        <v>22</v>
      </c>
      <c r="B4012" t="s">
        <v>141</v>
      </c>
      <c r="C4012">
        <v>2010</v>
      </c>
      <c r="D4012">
        <v>1.5681830000000001</v>
      </c>
    </row>
    <row r="4013" spans="1:4" hidden="1">
      <c r="A4013" t="s">
        <v>24</v>
      </c>
      <c r="B4013" t="s">
        <v>141</v>
      </c>
      <c r="C4013">
        <v>2010</v>
      </c>
      <c r="D4013">
        <v>1.5681830000000001</v>
      </c>
    </row>
    <row r="4014" spans="1:4" hidden="1">
      <c r="A4014" t="s">
        <v>25</v>
      </c>
      <c r="B4014" t="s">
        <v>141</v>
      </c>
      <c r="C4014">
        <v>2010</v>
      </c>
      <c r="D4014">
        <v>0</v>
      </c>
    </row>
    <row r="4015" spans="1:4" hidden="1">
      <c r="A4015" t="s">
        <v>22</v>
      </c>
      <c r="B4015" t="s">
        <v>141</v>
      </c>
      <c r="C4015">
        <v>2011</v>
      </c>
      <c r="D4015">
        <v>0.51666500000000004</v>
      </c>
    </row>
    <row r="4016" spans="1:4" hidden="1">
      <c r="A4016" t="s">
        <v>24</v>
      </c>
      <c r="B4016" t="s">
        <v>141</v>
      </c>
      <c r="C4016">
        <v>2011</v>
      </c>
      <c r="D4016">
        <v>0.51666500000000004</v>
      </c>
    </row>
    <row r="4017" spans="1:4" hidden="1">
      <c r="A4017" t="s">
        <v>25</v>
      </c>
      <c r="B4017" t="s">
        <v>141</v>
      </c>
      <c r="C4017">
        <v>2011</v>
      </c>
      <c r="D4017">
        <v>0</v>
      </c>
    </row>
    <row r="4018" spans="1:4" hidden="1">
      <c r="A4018" t="s">
        <v>22</v>
      </c>
      <c r="B4018" t="s">
        <v>141</v>
      </c>
      <c r="C4018">
        <v>2012</v>
      </c>
      <c r="D4018">
        <v>1.868411</v>
      </c>
    </row>
    <row r="4019" spans="1:4" hidden="1">
      <c r="A4019" t="s">
        <v>24</v>
      </c>
      <c r="B4019" t="s">
        <v>141</v>
      </c>
      <c r="C4019">
        <v>2012</v>
      </c>
      <c r="D4019">
        <v>1.868411</v>
      </c>
    </row>
    <row r="4020" spans="1:4" hidden="1">
      <c r="A4020" t="s">
        <v>25</v>
      </c>
      <c r="B4020" t="s">
        <v>141</v>
      </c>
      <c r="C4020">
        <v>2012</v>
      </c>
      <c r="D4020">
        <v>0</v>
      </c>
    </row>
    <row r="4021" spans="1:4" hidden="1">
      <c r="A4021" t="s">
        <v>22</v>
      </c>
      <c r="B4021" t="s">
        <v>141</v>
      </c>
      <c r="C4021">
        <v>2013</v>
      </c>
      <c r="D4021">
        <v>0.17608799999999999</v>
      </c>
    </row>
    <row r="4022" spans="1:4" hidden="1">
      <c r="A4022" t="s">
        <v>24</v>
      </c>
      <c r="B4022" t="s">
        <v>141</v>
      </c>
      <c r="C4022">
        <v>2013</v>
      </c>
      <c r="D4022">
        <v>0.17167099999999999</v>
      </c>
    </row>
    <row r="4023" spans="1:4" hidden="1">
      <c r="A4023" t="s">
        <v>25</v>
      </c>
      <c r="B4023" t="s">
        <v>141</v>
      </c>
      <c r="C4023">
        <v>2013</v>
      </c>
      <c r="D4023">
        <v>4.4170000000000043E-3</v>
      </c>
    </row>
    <row r="4024" spans="1:4" hidden="1">
      <c r="A4024" t="s">
        <v>22</v>
      </c>
      <c r="B4024" t="s">
        <v>141</v>
      </c>
      <c r="C4024">
        <v>2014</v>
      </c>
      <c r="D4024">
        <v>0.28647699999999998</v>
      </c>
    </row>
    <row r="4025" spans="1:4" hidden="1">
      <c r="A4025" t="s">
        <v>24</v>
      </c>
      <c r="B4025" t="s">
        <v>141</v>
      </c>
      <c r="C4025">
        <v>2014</v>
      </c>
      <c r="D4025">
        <v>0.28647699999999998</v>
      </c>
    </row>
    <row r="4026" spans="1:4" hidden="1">
      <c r="A4026" t="s">
        <v>25</v>
      </c>
      <c r="B4026" t="s">
        <v>141</v>
      </c>
      <c r="C4026">
        <v>2014</v>
      </c>
      <c r="D4026">
        <v>0</v>
      </c>
    </row>
    <row r="4027" spans="1:4" hidden="1">
      <c r="A4027" t="s">
        <v>22</v>
      </c>
      <c r="B4027" t="s">
        <v>141</v>
      </c>
      <c r="C4027">
        <v>2015</v>
      </c>
      <c r="D4027">
        <v>3.2529000000000002E-2</v>
      </c>
    </row>
    <row r="4028" spans="1:4" hidden="1">
      <c r="A4028" t="s">
        <v>22</v>
      </c>
      <c r="B4028" t="s">
        <v>141</v>
      </c>
      <c r="C4028">
        <v>2016</v>
      </c>
      <c r="D4028">
        <v>1.3414699999999999</v>
      </c>
    </row>
    <row r="4029" spans="1:4" hidden="1">
      <c r="A4029" t="s">
        <v>24</v>
      </c>
      <c r="B4029" t="s">
        <v>141</v>
      </c>
      <c r="C4029">
        <v>2016</v>
      </c>
      <c r="D4029">
        <v>1.3414699999999999</v>
      </c>
    </row>
    <row r="4030" spans="1:4" hidden="1">
      <c r="A4030" t="s">
        <v>25</v>
      </c>
      <c r="B4030" t="s">
        <v>141</v>
      </c>
      <c r="C4030">
        <v>2016</v>
      </c>
      <c r="D4030">
        <v>0</v>
      </c>
    </row>
    <row r="4031" spans="1:4" hidden="1">
      <c r="A4031" t="s">
        <v>22</v>
      </c>
      <c r="B4031" t="s">
        <v>141</v>
      </c>
      <c r="C4031">
        <v>2019</v>
      </c>
      <c r="D4031">
        <v>7.5374999999999998E-2</v>
      </c>
    </row>
    <row r="4032" spans="1:4" hidden="1">
      <c r="A4032" t="s">
        <v>22</v>
      </c>
      <c r="B4032" t="s">
        <v>141</v>
      </c>
      <c r="C4032">
        <v>2020</v>
      </c>
      <c r="D4032">
        <v>2.0711E-2</v>
      </c>
    </row>
    <row r="4033" spans="1:4" hidden="1">
      <c r="A4033" t="s">
        <v>22</v>
      </c>
      <c r="B4033" t="s">
        <v>141</v>
      </c>
      <c r="C4033">
        <v>2021</v>
      </c>
      <c r="D4033">
        <v>2.1389999999999999E-2</v>
      </c>
    </row>
    <row r="4034" spans="1:4" hidden="1">
      <c r="A4034" t="s">
        <v>22</v>
      </c>
      <c r="B4034" t="s">
        <v>142</v>
      </c>
      <c r="C4034">
        <v>2007</v>
      </c>
      <c r="D4034">
        <v>2.4607389999999998</v>
      </c>
    </row>
    <row r="4035" spans="1:4" hidden="1">
      <c r="A4035" t="s">
        <v>26</v>
      </c>
      <c r="B4035" t="s">
        <v>142</v>
      </c>
      <c r="C4035">
        <v>2007</v>
      </c>
      <c r="D4035">
        <v>6.6680000000000003E-3</v>
      </c>
    </row>
    <row r="4036" spans="1:4" hidden="1">
      <c r="A4036" t="s">
        <v>24</v>
      </c>
      <c r="B4036" t="s">
        <v>142</v>
      </c>
      <c r="C4036">
        <v>2007</v>
      </c>
      <c r="D4036">
        <v>2.4540709999999999</v>
      </c>
    </row>
    <row r="4037" spans="1:4" hidden="1">
      <c r="A4037" t="s">
        <v>25</v>
      </c>
      <c r="B4037" t="s">
        <v>142</v>
      </c>
      <c r="C4037">
        <v>2007</v>
      </c>
      <c r="D4037">
        <v>0</v>
      </c>
    </row>
    <row r="4038" spans="1:4" hidden="1">
      <c r="A4038" t="s">
        <v>22</v>
      </c>
      <c r="B4038" t="s">
        <v>142</v>
      </c>
      <c r="C4038">
        <v>2008</v>
      </c>
      <c r="D4038">
        <v>6.2306460000000001</v>
      </c>
    </row>
    <row r="4039" spans="1:4" hidden="1">
      <c r="A4039" t="s">
        <v>26</v>
      </c>
      <c r="B4039" t="s">
        <v>142</v>
      </c>
      <c r="C4039">
        <v>2008</v>
      </c>
      <c r="D4039">
        <v>1.03973</v>
      </c>
    </row>
    <row r="4040" spans="1:4" hidden="1">
      <c r="A4040" t="s">
        <v>24</v>
      </c>
      <c r="B4040" t="s">
        <v>142</v>
      </c>
      <c r="C4040">
        <v>2008</v>
      </c>
      <c r="D4040">
        <v>5.1076560000000004</v>
      </c>
    </row>
    <row r="4041" spans="1:4" hidden="1">
      <c r="A4041" t="s">
        <v>25</v>
      </c>
      <c r="B4041" t="s">
        <v>142</v>
      </c>
      <c r="C4041">
        <v>2008</v>
      </c>
      <c r="D4041">
        <v>8.3259999999999224E-2</v>
      </c>
    </row>
    <row r="4042" spans="1:4" hidden="1">
      <c r="A4042" t="s">
        <v>22</v>
      </c>
      <c r="B4042" t="s">
        <v>142</v>
      </c>
      <c r="C4042">
        <v>2009</v>
      </c>
      <c r="D4042">
        <v>1.7462200000000001</v>
      </c>
    </row>
    <row r="4043" spans="1:4" hidden="1">
      <c r="A4043" t="s">
        <v>26</v>
      </c>
      <c r="B4043" t="s">
        <v>142</v>
      </c>
      <c r="C4043">
        <v>2009</v>
      </c>
      <c r="D4043">
        <v>1.1048249999999999</v>
      </c>
    </row>
    <row r="4044" spans="1:4" hidden="1">
      <c r="A4044" t="s">
        <v>24</v>
      </c>
      <c r="B4044" t="s">
        <v>142</v>
      </c>
      <c r="C4044">
        <v>2009</v>
      </c>
      <c r="D4044">
        <v>0.53176100000000004</v>
      </c>
    </row>
    <row r="4045" spans="1:4" hidden="1">
      <c r="A4045" t="s">
        <v>25</v>
      </c>
      <c r="B4045" t="s">
        <v>142</v>
      </c>
      <c r="C4045">
        <v>2009</v>
      </c>
      <c r="D4045">
        <v>0.10963400000000023</v>
      </c>
    </row>
    <row r="4046" spans="1:4" hidden="1">
      <c r="A4046" t="s">
        <v>22</v>
      </c>
      <c r="B4046" t="s">
        <v>142</v>
      </c>
      <c r="C4046">
        <v>2010</v>
      </c>
      <c r="D4046">
        <v>13.072917</v>
      </c>
    </row>
    <row r="4047" spans="1:4" hidden="1">
      <c r="A4047" t="s">
        <v>26</v>
      </c>
      <c r="B4047" t="s">
        <v>142</v>
      </c>
      <c r="C4047">
        <v>2010</v>
      </c>
      <c r="D4047">
        <v>0.50581699999999996</v>
      </c>
    </row>
    <row r="4048" spans="1:4" hidden="1">
      <c r="A4048" t="s">
        <v>24</v>
      </c>
      <c r="B4048" t="s">
        <v>142</v>
      </c>
      <c r="C4048">
        <v>2010</v>
      </c>
      <c r="D4048">
        <v>12.326139</v>
      </c>
    </row>
    <row r="4049" spans="1:4" hidden="1">
      <c r="A4049" t="s">
        <v>25</v>
      </c>
      <c r="B4049" t="s">
        <v>142</v>
      </c>
      <c r="C4049">
        <v>2010</v>
      </c>
      <c r="D4049">
        <v>0.24096100000000042</v>
      </c>
    </row>
    <row r="4050" spans="1:4" hidden="1">
      <c r="A4050" t="s">
        <v>22</v>
      </c>
      <c r="B4050" t="s">
        <v>142</v>
      </c>
      <c r="C4050">
        <v>2011</v>
      </c>
      <c r="D4050">
        <v>16.678508999999998</v>
      </c>
    </row>
    <row r="4051" spans="1:4" hidden="1">
      <c r="A4051" t="s">
        <v>26</v>
      </c>
      <c r="B4051" t="s">
        <v>142</v>
      </c>
      <c r="C4051">
        <v>2011</v>
      </c>
      <c r="D4051">
        <v>2.8751829999999998</v>
      </c>
    </row>
    <row r="4052" spans="1:4" hidden="1">
      <c r="A4052" t="s">
        <v>24</v>
      </c>
      <c r="B4052" t="s">
        <v>142</v>
      </c>
      <c r="C4052">
        <v>2011</v>
      </c>
      <c r="D4052">
        <v>7.6180159999999999</v>
      </c>
    </row>
    <row r="4053" spans="1:4" hidden="1">
      <c r="A4053" t="s">
        <v>25</v>
      </c>
      <c r="B4053" t="s">
        <v>142</v>
      </c>
      <c r="C4053">
        <v>2011</v>
      </c>
      <c r="D4053">
        <v>6.1853099999999976</v>
      </c>
    </row>
    <row r="4054" spans="1:4" hidden="1">
      <c r="A4054" t="s">
        <v>22</v>
      </c>
      <c r="B4054" t="s">
        <v>142</v>
      </c>
      <c r="C4054">
        <v>2012</v>
      </c>
      <c r="D4054">
        <v>11.345584000000001</v>
      </c>
    </row>
    <row r="4055" spans="1:4" hidden="1">
      <c r="A4055" t="s">
        <v>26</v>
      </c>
      <c r="B4055" t="s">
        <v>142</v>
      </c>
      <c r="C4055">
        <v>2012</v>
      </c>
      <c r="D4055">
        <v>2.2768989999999998</v>
      </c>
    </row>
    <row r="4056" spans="1:4" hidden="1">
      <c r="A4056" t="s">
        <v>24</v>
      </c>
      <c r="B4056" t="s">
        <v>142</v>
      </c>
      <c r="C4056">
        <v>2012</v>
      </c>
      <c r="D4056">
        <v>6.4862460000000004</v>
      </c>
    </row>
    <row r="4057" spans="1:4" hidden="1">
      <c r="A4057" t="s">
        <v>25</v>
      </c>
      <c r="B4057" t="s">
        <v>142</v>
      </c>
      <c r="C4057">
        <v>2012</v>
      </c>
      <c r="D4057">
        <v>2.5824390000000008</v>
      </c>
    </row>
    <row r="4058" spans="1:4" hidden="1">
      <c r="A4058" t="s">
        <v>22</v>
      </c>
      <c r="B4058" t="s">
        <v>142</v>
      </c>
      <c r="C4058">
        <v>2013</v>
      </c>
      <c r="D4058">
        <v>14.045583000000001</v>
      </c>
    </row>
    <row r="4059" spans="1:4" hidden="1">
      <c r="A4059" t="s">
        <v>26</v>
      </c>
      <c r="B4059" t="s">
        <v>142</v>
      </c>
      <c r="C4059">
        <v>2013</v>
      </c>
      <c r="D4059">
        <v>1.4885980000000001</v>
      </c>
    </row>
    <row r="4060" spans="1:4" hidden="1">
      <c r="A4060" t="s">
        <v>24</v>
      </c>
      <c r="B4060" t="s">
        <v>142</v>
      </c>
      <c r="C4060">
        <v>2013</v>
      </c>
      <c r="D4060">
        <v>11.606797</v>
      </c>
    </row>
    <row r="4061" spans="1:4" hidden="1">
      <c r="A4061" t="s">
        <v>25</v>
      </c>
      <c r="B4061" t="s">
        <v>142</v>
      </c>
      <c r="C4061">
        <v>2013</v>
      </c>
      <c r="D4061">
        <v>0.9501880000000007</v>
      </c>
    </row>
    <row r="4062" spans="1:4" hidden="1">
      <c r="A4062" t="s">
        <v>22</v>
      </c>
      <c r="B4062" t="s">
        <v>142</v>
      </c>
      <c r="C4062">
        <v>2014</v>
      </c>
      <c r="D4062">
        <v>14.903905</v>
      </c>
    </row>
    <row r="4063" spans="1:4" hidden="1">
      <c r="A4063" t="s">
        <v>26</v>
      </c>
      <c r="B4063" t="s">
        <v>142</v>
      </c>
      <c r="C4063">
        <v>2014</v>
      </c>
      <c r="D4063">
        <v>6.2543199999999999</v>
      </c>
    </row>
    <row r="4064" spans="1:4" hidden="1">
      <c r="A4064" t="s">
        <v>24</v>
      </c>
      <c r="B4064" t="s">
        <v>142</v>
      </c>
      <c r="C4064">
        <v>2014</v>
      </c>
      <c r="D4064">
        <v>6.2707059999999997</v>
      </c>
    </row>
    <row r="4065" spans="1:4" hidden="1">
      <c r="A4065" t="s">
        <v>25</v>
      </c>
      <c r="B4065" t="s">
        <v>142</v>
      </c>
      <c r="C4065">
        <v>2014</v>
      </c>
      <c r="D4065">
        <v>2.3788789999999995</v>
      </c>
    </row>
    <row r="4066" spans="1:4" hidden="1">
      <c r="A4066" t="s">
        <v>22</v>
      </c>
      <c r="B4066" t="s">
        <v>142</v>
      </c>
      <c r="C4066">
        <v>2015</v>
      </c>
      <c r="D4066">
        <v>9.3794000000000004</v>
      </c>
    </row>
    <row r="4067" spans="1:4" hidden="1">
      <c r="A4067" t="s">
        <v>26</v>
      </c>
      <c r="B4067" t="s">
        <v>142</v>
      </c>
      <c r="C4067">
        <v>2015</v>
      </c>
      <c r="D4067">
        <v>3.639097</v>
      </c>
    </row>
    <row r="4068" spans="1:4" hidden="1">
      <c r="A4068" t="s">
        <v>24</v>
      </c>
      <c r="B4068" t="s">
        <v>142</v>
      </c>
      <c r="C4068">
        <v>2015</v>
      </c>
      <c r="D4068">
        <v>1.9392119999999999</v>
      </c>
    </row>
    <row r="4069" spans="1:4" hidden="1">
      <c r="A4069" t="s">
        <v>25</v>
      </c>
      <c r="B4069" t="s">
        <v>142</v>
      </c>
      <c r="C4069">
        <v>2015</v>
      </c>
      <c r="D4069">
        <v>3.8010910000000004</v>
      </c>
    </row>
    <row r="4070" spans="1:4" hidden="1">
      <c r="A4070" t="s">
        <v>22</v>
      </c>
      <c r="B4070" t="s">
        <v>142</v>
      </c>
      <c r="C4070">
        <v>2016</v>
      </c>
      <c r="D4070">
        <v>8.0051120000000004</v>
      </c>
    </row>
    <row r="4071" spans="1:4" hidden="1">
      <c r="A4071" t="s">
        <v>26</v>
      </c>
      <c r="B4071" t="s">
        <v>142</v>
      </c>
      <c r="C4071">
        <v>2016</v>
      </c>
      <c r="D4071">
        <v>3.8602699999999999</v>
      </c>
    </row>
    <row r="4072" spans="1:4" hidden="1">
      <c r="A4072" t="s">
        <v>24</v>
      </c>
      <c r="B4072" t="s">
        <v>142</v>
      </c>
      <c r="C4072">
        <v>2016</v>
      </c>
      <c r="D4072">
        <v>3.1831299999999998</v>
      </c>
    </row>
    <row r="4073" spans="1:4" hidden="1">
      <c r="A4073" t="s">
        <v>25</v>
      </c>
      <c r="B4073" t="s">
        <v>142</v>
      </c>
      <c r="C4073">
        <v>2016</v>
      </c>
      <c r="D4073">
        <v>0.96171200000000034</v>
      </c>
    </row>
    <row r="4074" spans="1:4" hidden="1">
      <c r="A4074" t="s">
        <v>22</v>
      </c>
      <c r="B4074" t="s">
        <v>142</v>
      </c>
      <c r="C4074">
        <v>2017</v>
      </c>
      <c r="D4074">
        <v>17.929606</v>
      </c>
    </row>
    <row r="4075" spans="1:4" hidden="1">
      <c r="A4075" t="s">
        <v>26</v>
      </c>
      <c r="B4075" t="s">
        <v>142</v>
      </c>
      <c r="C4075">
        <v>2017</v>
      </c>
      <c r="D4075">
        <v>4.8625759999999998</v>
      </c>
    </row>
    <row r="4076" spans="1:4" hidden="1">
      <c r="A4076" t="s">
        <v>24</v>
      </c>
      <c r="B4076" t="s">
        <v>142</v>
      </c>
      <c r="C4076">
        <v>2017</v>
      </c>
      <c r="D4076">
        <v>12.583028000000001</v>
      </c>
    </row>
    <row r="4077" spans="1:4" hidden="1">
      <c r="A4077" t="s">
        <v>25</v>
      </c>
      <c r="B4077" t="s">
        <v>142</v>
      </c>
      <c r="C4077">
        <v>2017</v>
      </c>
      <c r="D4077">
        <v>0.48400200000000027</v>
      </c>
    </row>
    <row r="4078" spans="1:4" hidden="1">
      <c r="A4078" t="s">
        <v>22</v>
      </c>
      <c r="B4078" t="s">
        <v>142</v>
      </c>
      <c r="C4078">
        <v>2018</v>
      </c>
      <c r="D4078">
        <v>10.171550999999999</v>
      </c>
    </row>
    <row r="4079" spans="1:4" hidden="1">
      <c r="A4079" t="s">
        <v>26</v>
      </c>
      <c r="B4079" t="s">
        <v>142</v>
      </c>
      <c r="C4079">
        <v>2018</v>
      </c>
      <c r="D4079">
        <v>4.3370790000000001</v>
      </c>
    </row>
    <row r="4080" spans="1:4" hidden="1">
      <c r="A4080" t="s">
        <v>24</v>
      </c>
      <c r="B4080" t="s">
        <v>142</v>
      </c>
      <c r="C4080">
        <v>2018</v>
      </c>
      <c r="D4080">
        <v>4.5161350000000002</v>
      </c>
    </row>
    <row r="4081" spans="1:4" hidden="1">
      <c r="A4081" t="s">
        <v>25</v>
      </c>
      <c r="B4081" t="s">
        <v>142</v>
      </c>
      <c r="C4081">
        <v>2018</v>
      </c>
      <c r="D4081">
        <v>1.3183369999999979</v>
      </c>
    </row>
    <row r="4082" spans="1:4" hidden="1">
      <c r="A4082" t="s">
        <v>22</v>
      </c>
      <c r="B4082" t="s">
        <v>142</v>
      </c>
      <c r="C4082">
        <v>2019</v>
      </c>
      <c r="D4082">
        <v>5.9807079999999999</v>
      </c>
    </row>
    <row r="4083" spans="1:4" hidden="1">
      <c r="A4083" t="s">
        <v>26</v>
      </c>
      <c r="B4083" t="s">
        <v>142</v>
      </c>
      <c r="C4083">
        <v>2019</v>
      </c>
      <c r="D4083">
        <v>2.591726</v>
      </c>
    </row>
    <row r="4084" spans="1:4" hidden="1">
      <c r="A4084" t="s">
        <v>24</v>
      </c>
      <c r="B4084" t="s">
        <v>142</v>
      </c>
      <c r="C4084">
        <v>2019</v>
      </c>
      <c r="D4084">
        <v>3.2665799999999998</v>
      </c>
    </row>
    <row r="4085" spans="1:4" hidden="1">
      <c r="A4085" t="s">
        <v>25</v>
      </c>
      <c r="B4085" t="s">
        <v>142</v>
      </c>
      <c r="C4085">
        <v>2019</v>
      </c>
      <c r="D4085">
        <v>0.12240200000000012</v>
      </c>
    </row>
    <row r="4086" spans="1:4" hidden="1">
      <c r="A4086" t="s">
        <v>22</v>
      </c>
      <c r="B4086" t="s">
        <v>142</v>
      </c>
      <c r="C4086">
        <v>2020</v>
      </c>
      <c r="D4086">
        <v>8.6196640000000002</v>
      </c>
    </row>
    <row r="4087" spans="1:4" hidden="1">
      <c r="A4087" t="s">
        <v>26</v>
      </c>
      <c r="B4087" t="s">
        <v>142</v>
      </c>
      <c r="C4087">
        <v>2020</v>
      </c>
      <c r="D4087">
        <v>3.0897830000000002</v>
      </c>
    </row>
    <row r="4088" spans="1:4" hidden="1">
      <c r="A4088" t="s">
        <v>24</v>
      </c>
      <c r="B4088" t="s">
        <v>142</v>
      </c>
      <c r="C4088">
        <v>2020</v>
      </c>
      <c r="D4088">
        <v>5.2370570000000001</v>
      </c>
    </row>
    <row r="4089" spans="1:4" hidden="1">
      <c r="A4089" t="s">
        <v>25</v>
      </c>
      <c r="B4089" t="s">
        <v>142</v>
      </c>
      <c r="C4089">
        <v>2020</v>
      </c>
      <c r="D4089">
        <v>0.29282399999999953</v>
      </c>
    </row>
    <row r="4090" spans="1:4" hidden="1">
      <c r="A4090" t="s">
        <v>22</v>
      </c>
      <c r="B4090" t="s">
        <v>142</v>
      </c>
      <c r="C4090">
        <v>2021</v>
      </c>
      <c r="D4090">
        <v>4.776052</v>
      </c>
    </row>
    <row r="4091" spans="1:4" hidden="1">
      <c r="A4091" t="s">
        <v>26</v>
      </c>
      <c r="B4091" t="s">
        <v>142</v>
      </c>
      <c r="C4091">
        <v>2021</v>
      </c>
      <c r="D4091">
        <v>4.6923000000000004</v>
      </c>
    </row>
    <row r="4092" spans="1:4" hidden="1">
      <c r="A4092" t="s">
        <v>24</v>
      </c>
      <c r="B4092" t="s">
        <v>142</v>
      </c>
      <c r="C4092">
        <v>2021</v>
      </c>
      <c r="D4092">
        <v>6.3600000000000002E-3</v>
      </c>
    </row>
    <row r="4093" spans="1:4" hidden="1">
      <c r="A4093" t="s">
        <v>25</v>
      </c>
      <c r="B4093" t="s">
        <v>142</v>
      </c>
      <c r="C4093">
        <v>2021</v>
      </c>
      <c r="D4093">
        <v>7.7391999999999683E-2</v>
      </c>
    </row>
    <row r="4094" spans="1:4" hidden="1">
      <c r="A4094" t="s">
        <v>22</v>
      </c>
      <c r="B4094" t="s">
        <v>143</v>
      </c>
      <c r="C4094">
        <v>2007</v>
      </c>
      <c r="D4094">
        <v>8.9323139999999999</v>
      </c>
    </row>
    <row r="4095" spans="1:4" hidden="1">
      <c r="A4095" t="s">
        <v>26</v>
      </c>
      <c r="B4095" t="s">
        <v>143</v>
      </c>
      <c r="C4095">
        <v>2007</v>
      </c>
      <c r="D4095">
        <v>0.51335399999999998</v>
      </c>
    </row>
    <row r="4096" spans="1:4" hidden="1">
      <c r="A4096" t="s">
        <v>24</v>
      </c>
      <c r="B4096" t="s">
        <v>143</v>
      </c>
      <c r="C4096">
        <v>2007</v>
      </c>
      <c r="D4096">
        <v>8.4189600000000002</v>
      </c>
    </row>
    <row r="4097" spans="1:4" hidden="1">
      <c r="A4097" t="s">
        <v>25</v>
      </c>
      <c r="B4097" t="s">
        <v>143</v>
      </c>
      <c r="C4097">
        <v>2007</v>
      </c>
      <c r="D4097">
        <v>0</v>
      </c>
    </row>
    <row r="4098" spans="1:4" hidden="1">
      <c r="A4098" t="s">
        <v>22</v>
      </c>
      <c r="B4098" t="s">
        <v>143</v>
      </c>
      <c r="C4098">
        <v>2008</v>
      </c>
      <c r="D4098">
        <v>8.1549040000000002</v>
      </c>
    </row>
    <row r="4099" spans="1:4" hidden="1">
      <c r="A4099" t="s">
        <v>26</v>
      </c>
      <c r="B4099" t="s">
        <v>143</v>
      </c>
      <c r="C4099">
        <v>2008</v>
      </c>
      <c r="D4099">
        <v>0.36077300000000001</v>
      </c>
    </row>
    <row r="4100" spans="1:4" hidden="1">
      <c r="A4100" t="s">
        <v>24</v>
      </c>
      <c r="B4100" t="s">
        <v>143</v>
      </c>
      <c r="C4100">
        <v>2008</v>
      </c>
      <c r="D4100">
        <v>7.7941310000000001</v>
      </c>
    </row>
    <row r="4101" spans="1:4" hidden="1">
      <c r="A4101" t="s">
        <v>25</v>
      </c>
      <c r="B4101" t="s">
        <v>143</v>
      </c>
      <c r="C4101">
        <v>2008</v>
      </c>
      <c r="D4101">
        <v>0</v>
      </c>
    </row>
    <row r="4102" spans="1:4" hidden="1">
      <c r="A4102" t="s">
        <v>22</v>
      </c>
      <c r="B4102" t="s">
        <v>143</v>
      </c>
      <c r="C4102">
        <v>2009</v>
      </c>
      <c r="D4102">
        <v>2.9046259999999999</v>
      </c>
    </row>
    <row r="4103" spans="1:4" hidden="1">
      <c r="A4103" t="s">
        <v>26</v>
      </c>
      <c r="B4103" t="s">
        <v>143</v>
      </c>
      <c r="C4103">
        <v>2009</v>
      </c>
      <c r="D4103">
        <v>2.742032</v>
      </c>
    </row>
    <row r="4104" spans="1:4" hidden="1">
      <c r="A4104" t="s">
        <v>24</v>
      </c>
      <c r="B4104" t="s">
        <v>143</v>
      </c>
      <c r="C4104">
        <v>2009</v>
      </c>
      <c r="D4104">
        <v>0.16259399999999999</v>
      </c>
    </row>
    <row r="4105" spans="1:4" hidden="1">
      <c r="A4105" t="s">
        <v>25</v>
      </c>
      <c r="B4105" t="s">
        <v>143</v>
      </c>
      <c r="C4105">
        <v>2009</v>
      </c>
      <c r="D4105">
        <v>0</v>
      </c>
    </row>
    <row r="4106" spans="1:4" hidden="1">
      <c r="A4106" t="s">
        <v>22</v>
      </c>
      <c r="B4106" t="s">
        <v>143</v>
      </c>
      <c r="C4106">
        <v>2010</v>
      </c>
      <c r="D4106">
        <v>1.1456850000000001</v>
      </c>
    </row>
    <row r="4107" spans="1:4" hidden="1">
      <c r="A4107" t="s">
        <v>26</v>
      </c>
      <c r="B4107" t="s">
        <v>143</v>
      </c>
      <c r="C4107">
        <v>2010</v>
      </c>
      <c r="D4107">
        <v>0.70274400000000004</v>
      </c>
    </row>
    <row r="4108" spans="1:4" hidden="1">
      <c r="A4108" t="s">
        <v>25</v>
      </c>
      <c r="B4108" t="s">
        <v>143</v>
      </c>
      <c r="C4108">
        <v>2010</v>
      </c>
      <c r="D4108">
        <v>0.44294100000000003</v>
      </c>
    </row>
    <row r="4109" spans="1:4" hidden="1">
      <c r="A4109" t="s">
        <v>22</v>
      </c>
      <c r="B4109" t="s">
        <v>143</v>
      </c>
      <c r="C4109">
        <v>2011</v>
      </c>
      <c r="D4109">
        <v>6.6119089999999998</v>
      </c>
    </row>
    <row r="4110" spans="1:4" hidden="1">
      <c r="A4110" t="s">
        <v>26</v>
      </c>
      <c r="B4110" t="s">
        <v>143</v>
      </c>
      <c r="C4110">
        <v>2011</v>
      </c>
      <c r="D4110">
        <v>2.1251540000000002</v>
      </c>
    </row>
    <row r="4111" spans="1:4" hidden="1">
      <c r="A4111" t="s">
        <v>24</v>
      </c>
      <c r="B4111" t="s">
        <v>143</v>
      </c>
      <c r="C4111">
        <v>2011</v>
      </c>
      <c r="D4111">
        <v>3.8337219999999999</v>
      </c>
    </row>
    <row r="4112" spans="1:4" hidden="1">
      <c r="A4112" t="s">
        <v>25</v>
      </c>
      <c r="B4112" t="s">
        <v>143</v>
      </c>
      <c r="C4112">
        <v>2011</v>
      </c>
      <c r="D4112">
        <v>0.65303299999999975</v>
      </c>
    </row>
    <row r="4113" spans="1:4" hidden="1">
      <c r="A4113" t="s">
        <v>22</v>
      </c>
      <c r="B4113" t="s">
        <v>143</v>
      </c>
      <c r="C4113">
        <v>2012</v>
      </c>
      <c r="D4113">
        <v>11.038057</v>
      </c>
    </row>
    <row r="4114" spans="1:4" hidden="1">
      <c r="A4114" t="s">
        <v>26</v>
      </c>
      <c r="B4114" t="s">
        <v>143</v>
      </c>
      <c r="C4114">
        <v>2012</v>
      </c>
      <c r="D4114">
        <v>4.5180090000000002</v>
      </c>
    </row>
    <row r="4115" spans="1:4" hidden="1">
      <c r="A4115" t="s">
        <v>24</v>
      </c>
      <c r="B4115" t="s">
        <v>143</v>
      </c>
      <c r="C4115">
        <v>2012</v>
      </c>
      <c r="D4115">
        <v>4.6539840000000003</v>
      </c>
    </row>
    <row r="4116" spans="1:4" hidden="1">
      <c r="A4116" t="s">
        <v>25</v>
      </c>
      <c r="B4116" t="s">
        <v>143</v>
      </c>
      <c r="C4116">
        <v>2012</v>
      </c>
      <c r="D4116">
        <v>1.8660639999999997</v>
      </c>
    </row>
    <row r="4117" spans="1:4" hidden="1">
      <c r="A4117" t="s">
        <v>22</v>
      </c>
      <c r="B4117" t="s">
        <v>143</v>
      </c>
      <c r="C4117">
        <v>2013</v>
      </c>
      <c r="D4117">
        <v>8.7504069999999992</v>
      </c>
    </row>
    <row r="4118" spans="1:4" hidden="1">
      <c r="A4118" t="s">
        <v>26</v>
      </c>
      <c r="B4118" t="s">
        <v>143</v>
      </c>
      <c r="C4118">
        <v>2013</v>
      </c>
      <c r="D4118">
        <v>4.7156630000000002</v>
      </c>
    </row>
    <row r="4119" spans="1:4" hidden="1">
      <c r="A4119" t="s">
        <v>24</v>
      </c>
      <c r="B4119" t="s">
        <v>143</v>
      </c>
      <c r="C4119">
        <v>2013</v>
      </c>
      <c r="D4119">
        <v>0.94614799999999999</v>
      </c>
    </row>
    <row r="4120" spans="1:4" hidden="1">
      <c r="A4120" t="s">
        <v>25</v>
      </c>
      <c r="B4120" t="s">
        <v>143</v>
      </c>
      <c r="C4120">
        <v>2013</v>
      </c>
      <c r="D4120">
        <v>3.088595999999999</v>
      </c>
    </row>
    <row r="4121" spans="1:4" hidden="1">
      <c r="A4121" t="s">
        <v>22</v>
      </c>
      <c r="B4121" t="s">
        <v>143</v>
      </c>
      <c r="C4121">
        <v>2014</v>
      </c>
      <c r="D4121">
        <v>4.7124290000000002</v>
      </c>
    </row>
    <row r="4122" spans="1:4" hidden="1">
      <c r="A4122" t="s">
        <v>26</v>
      </c>
      <c r="B4122" t="s">
        <v>143</v>
      </c>
      <c r="C4122">
        <v>2014</v>
      </c>
      <c r="D4122">
        <v>1.8625080000000001</v>
      </c>
    </row>
    <row r="4123" spans="1:4" hidden="1">
      <c r="A4123" t="s">
        <v>24</v>
      </c>
      <c r="B4123" t="s">
        <v>143</v>
      </c>
      <c r="C4123">
        <v>2014</v>
      </c>
      <c r="D4123">
        <v>1.0407519999999999</v>
      </c>
    </row>
    <row r="4124" spans="1:4" hidden="1">
      <c r="A4124" t="s">
        <v>25</v>
      </c>
      <c r="B4124" t="s">
        <v>143</v>
      </c>
      <c r="C4124">
        <v>2014</v>
      </c>
      <c r="D4124">
        <v>1.8091690000000002</v>
      </c>
    </row>
    <row r="4125" spans="1:4" hidden="1">
      <c r="A4125" t="s">
        <v>22</v>
      </c>
      <c r="B4125" t="s">
        <v>143</v>
      </c>
      <c r="C4125">
        <v>2015</v>
      </c>
      <c r="D4125">
        <v>9.1206680000000002</v>
      </c>
    </row>
    <row r="4126" spans="1:4" hidden="1">
      <c r="A4126" t="s">
        <v>26</v>
      </c>
      <c r="B4126" t="s">
        <v>143</v>
      </c>
      <c r="C4126">
        <v>2015</v>
      </c>
      <c r="D4126">
        <v>7.4315920000000002</v>
      </c>
    </row>
    <row r="4127" spans="1:4" hidden="1">
      <c r="A4127" t="s">
        <v>24</v>
      </c>
      <c r="B4127" t="s">
        <v>143</v>
      </c>
      <c r="C4127">
        <v>2015</v>
      </c>
      <c r="D4127">
        <v>0.31295899999999999</v>
      </c>
    </row>
    <row r="4128" spans="1:4" hidden="1">
      <c r="A4128" t="s">
        <v>25</v>
      </c>
      <c r="B4128" t="s">
        <v>143</v>
      </c>
      <c r="C4128">
        <v>2015</v>
      </c>
      <c r="D4128">
        <v>1.3761169999999998</v>
      </c>
    </row>
    <row r="4129" spans="1:4" hidden="1">
      <c r="A4129" t="s">
        <v>22</v>
      </c>
      <c r="B4129" t="s">
        <v>143</v>
      </c>
      <c r="C4129">
        <v>2016</v>
      </c>
      <c r="D4129">
        <v>13.235687</v>
      </c>
    </row>
    <row r="4130" spans="1:4" hidden="1">
      <c r="A4130" t="s">
        <v>26</v>
      </c>
      <c r="B4130" t="s">
        <v>143</v>
      </c>
      <c r="C4130">
        <v>2016</v>
      </c>
      <c r="D4130">
        <v>1.63619</v>
      </c>
    </row>
    <row r="4131" spans="1:4" hidden="1">
      <c r="A4131" t="s">
        <v>24</v>
      </c>
      <c r="B4131" t="s">
        <v>143</v>
      </c>
      <c r="C4131">
        <v>2016</v>
      </c>
      <c r="D4131">
        <v>7.1371650000000004</v>
      </c>
    </row>
    <row r="4132" spans="1:4" hidden="1">
      <c r="A4132" t="s">
        <v>25</v>
      </c>
      <c r="B4132" t="s">
        <v>143</v>
      </c>
      <c r="C4132">
        <v>2016</v>
      </c>
      <c r="D4132">
        <v>4.462332</v>
      </c>
    </row>
    <row r="4133" spans="1:4" hidden="1">
      <c r="A4133" t="s">
        <v>22</v>
      </c>
      <c r="B4133" t="s">
        <v>143</v>
      </c>
      <c r="C4133">
        <v>2017</v>
      </c>
      <c r="D4133">
        <v>34.327762</v>
      </c>
    </row>
    <row r="4134" spans="1:4" hidden="1">
      <c r="A4134" t="s">
        <v>26</v>
      </c>
      <c r="B4134" t="s">
        <v>143</v>
      </c>
      <c r="C4134">
        <v>2017</v>
      </c>
      <c r="D4134">
        <v>24.847135999999999</v>
      </c>
    </row>
    <row r="4135" spans="1:4" hidden="1">
      <c r="A4135" t="s">
        <v>24</v>
      </c>
      <c r="B4135" t="s">
        <v>143</v>
      </c>
      <c r="C4135">
        <v>2017</v>
      </c>
      <c r="D4135">
        <v>7.4835799999999999</v>
      </c>
    </row>
    <row r="4136" spans="1:4" hidden="1">
      <c r="A4136" t="s">
        <v>25</v>
      </c>
      <c r="B4136" t="s">
        <v>143</v>
      </c>
      <c r="C4136">
        <v>2017</v>
      </c>
      <c r="D4136">
        <v>1.9970460000000045</v>
      </c>
    </row>
    <row r="4137" spans="1:4" hidden="1">
      <c r="A4137" t="s">
        <v>22</v>
      </c>
      <c r="B4137" t="s">
        <v>143</v>
      </c>
      <c r="C4137">
        <v>2018</v>
      </c>
      <c r="D4137">
        <v>32.602685999999999</v>
      </c>
    </row>
    <row r="4138" spans="1:4" hidden="1">
      <c r="A4138" t="s">
        <v>26</v>
      </c>
      <c r="B4138" t="s">
        <v>143</v>
      </c>
      <c r="C4138">
        <v>2018</v>
      </c>
      <c r="D4138">
        <v>8.8723740000000006</v>
      </c>
    </row>
    <row r="4139" spans="1:4" hidden="1">
      <c r="A4139" t="s">
        <v>24</v>
      </c>
      <c r="B4139" t="s">
        <v>143</v>
      </c>
      <c r="C4139">
        <v>2018</v>
      </c>
      <c r="D4139">
        <v>20.909889</v>
      </c>
    </row>
    <row r="4140" spans="1:4" hidden="1">
      <c r="A4140" t="s">
        <v>25</v>
      </c>
      <c r="B4140" t="s">
        <v>143</v>
      </c>
      <c r="C4140">
        <v>2018</v>
      </c>
      <c r="D4140">
        <v>2.8204229999999981</v>
      </c>
    </row>
    <row r="4141" spans="1:4" hidden="1">
      <c r="A4141" t="s">
        <v>22</v>
      </c>
      <c r="B4141" t="s">
        <v>143</v>
      </c>
      <c r="C4141">
        <v>2019</v>
      </c>
      <c r="D4141">
        <v>13.481112</v>
      </c>
    </row>
    <row r="4142" spans="1:4" hidden="1">
      <c r="A4142" t="s">
        <v>26</v>
      </c>
      <c r="B4142" t="s">
        <v>143</v>
      </c>
      <c r="C4142">
        <v>2019</v>
      </c>
      <c r="D4142">
        <v>3.8578929999999998</v>
      </c>
    </row>
    <row r="4143" spans="1:4" hidden="1">
      <c r="A4143" t="s">
        <v>24</v>
      </c>
      <c r="B4143" t="s">
        <v>143</v>
      </c>
      <c r="C4143">
        <v>2019</v>
      </c>
      <c r="D4143">
        <v>5.9322309999999998</v>
      </c>
    </row>
    <row r="4144" spans="1:4" hidden="1">
      <c r="A4144" t="s">
        <v>25</v>
      </c>
      <c r="B4144" t="s">
        <v>143</v>
      </c>
      <c r="C4144">
        <v>2019</v>
      </c>
      <c r="D4144">
        <v>3.6909880000000008</v>
      </c>
    </row>
    <row r="4145" spans="1:4" hidden="1">
      <c r="A4145" t="s">
        <v>22</v>
      </c>
      <c r="B4145" t="s">
        <v>143</v>
      </c>
      <c r="C4145">
        <v>2020</v>
      </c>
      <c r="D4145">
        <v>19.619412000000001</v>
      </c>
    </row>
    <row r="4146" spans="1:4" hidden="1">
      <c r="A4146" t="s">
        <v>26</v>
      </c>
      <c r="B4146" t="s">
        <v>143</v>
      </c>
      <c r="C4146">
        <v>2020</v>
      </c>
      <c r="D4146">
        <v>3.0566979999999999</v>
      </c>
    </row>
    <row r="4147" spans="1:4" hidden="1">
      <c r="A4147" t="s">
        <v>24</v>
      </c>
      <c r="B4147" t="s">
        <v>143</v>
      </c>
      <c r="C4147">
        <v>2020</v>
      </c>
      <c r="D4147">
        <v>14.92545</v>
      </c>
    </row>
    <row r="4148" spans="1:4" hidden="1">
      <c r="A4148" t="s">
        <v>25</v>
      </c>
      <c r="B4148" t="s">
        <v>143</v>
      </c>
      <c r="C4148">
        <v>2020</v>
      </c>
      <c r="D4148">
        <v>1.6372640000000018</v>
      </c>
    </row>
    <row r="4149" spans="1:4" hidden="1">
      <c r="A4149" t="s">
        <v>22</v>
      </c>
      <c r="B4149" t="s">
        <v>143</v>
      </c>
      <c r="C4149">
        <v>2021</v>
      </c>
      <c r="D4149">
        <v>17.936522</v>
      </c>
    </row>
    <row r="4150" spans="1:4" hidden="1">
      <c r="A4150" t="s">
        <v>26</v>
      </c>
      <c r="B4150" t="s">
        <v>143</v>
      </c>
      <c r="C4150">
        <v>2021</v>
      </c>
      <c r="D4150">
        <v>3.4759899999999999</v>
      </c>
    </row>
    <row r="4151" spans="1:4" hidden="1">
      <c r="A4151" t="s">
        <v>24</v>
      </c>
      <c r="B4151" t="s">
        <v>143</v>
      </c>
      <c r="C4151">
        <v>2021</v>
      </c>
      <c r="D4151">
        <v>13.129365999999999</v>
      </c>
    </row>
    <row r="4152" spans="1:4" hidden="1">
      <c r="A4152" t="s">
        <v>25</v>
      </c>
      <c r="B4152" t="s">
        <v>143</v>
      </c>
      <c r="C4152">
        <v>2021</v>
      </c>
      <c r="D4152">
        <v>1.3311659999999996</v>
      </c>
    </row>
    <row r="4153" spans="1:4" hidden="1">
      <c r="A4153" t="s">
        <v>22</v>
      </c>
      <c r="B4153" t="s">
        <v>144</v>
      </c>
      <c r="C4153">
        <v>2007</v>
      </c>
      <c r="D4153">
        <v>5.1735379999999997</v>
      </c>
    </row>
    <row r="4154" spans="1:4" hidden="1">
      <c r="A4154" t="s">
        <v>24</v>
      </c>
      <c r="B4154" t="s">
        <v>144</v>
      </c>
      <c r="C4154">
        <v>2007</v>
      </c>
      <c r="D4154">
        <v>5.1735379999999997</v>
      </c>
    </row>
    <row r="4155" spans="1:4" hidden="1">
      <c r="A4155" t="s">
        <v>25</v>
      </c>
      <c r="B4155" t="s">
        <v>144</v>
      </c>
      <c r="C4155">
        <v>2007</v>
      </c>
      <c r="D4155">
        <v>0</v>
      </c>
    </row>
    <row r="4156" spans="1:4" hidden="1">
      <c r="A4156" t="s">
        <v>22</v>
      </c>
      <c r="B4156" t="s">
        <v>144</v>
      </c>
      <c r="C4156">
        <v>2008</v>
      </c>
      <c r="D4156">
        <v>5.7402749999999996</v>
      </c>
    </row>
    <row r="4157" spans="1:4" hidden="1">
      <c r="A4157" t="s">
        <v>24</v>
      </c>
      <c r="B4157" t="s">
        <v>144</v>
      </c>
      <c r="C4157">
        <v>2008</v>
      </c>
      <c r="D4157">
        <v>5.7380800000000001</v>
      </c>
    </row>
    <row r="4158" spans="1:4" hidden="1">
      <c r="A4158" t="s">
        <v>25</v>
      </c>
      <c r="B4158" t="s">
        <v>144</v>
      </c>
      <c r="C4158">
        <v>2008</v>
      </c>
      <c r="D4158">
        <v>2.1949999999995029E-3</v>
      </c>
    </row>
    <row r="4159" spans="1:4" hidden="1">
      <c r="A4159" t="s">
        <v>22</v>
      </c>
      <c r="B4159" t="s">
        <v>144</v>
      </c>
      <c r="C4159">
        <v>2009</v>
      </c>
      <c r="D4159">
        <v>7.5140900000000004</v>
      </c>
    </row>
    <row r="4160" spans="1:4" hidden="1">
      <c r="A4160" t="s">
        <v>24</v>
      </c>
      <c r="B4160" t="s">
        <v>144</v>
      </c>
      <c r="C4160">
        <v>2009</v>
      </c>
      <c r="D4160">
        <v>7.5140900000000004</v>
      </c>
    </row>
    <row r="4161" spans="1:4" hidden="1">
      <c r="A4161" t="s">
        <v>25</v>
      </c>
      <c r="B4161" t="s">
        <v>144</v>
      </c>
      <c r="C4161">
        <v>2009</v>
      </c>
      <c r="D4161">
        <v>0</v>
      </c>
    </row>
    <row r="4162" spans="1:4" hidden="1">
      <c r="A4162" t="s">
        <v>22</v>
      </c>
      <c r="B4162" t="s">
        <v>144</v>
      </c>
      <c r="C4162">
        <v>2010</v>
      </c>
      <c r="D4162">
        <v>9.6628080000000001</v>
      </c>
    </row>
    <row r="4163" spans="1:4" hidden="1">
      <c r="A4163" t="s">
        <v>24</v>
      </c>
      <c r="B4163" t="s">
        <v>144</v>
      </c>
      <c r="C4163">
        <v>2010</v>
      </c>
      <c r="D4163">
        <v>9.6491469999999993</v>
      </c>
    </row>
    <row r="4164" spans="1:4" hidden="1">
      <c r="A4164" t="s">
        <v>25</v>
      </c>
      <c r="B4164" t="s">
        <v>144</v>
      </c>
      <c r="C4164">
        <v>2010</v>
      </c>
      <c r="D4164">
        <v>1.3661000000000811E-2</v>
      </c>
    </row>
    <row r="4165" spans="1:4" hidden="1">
      <c r="A4165" t="s">
        <v>22</v>
      </c>
      <c r="B4165" t="s">
        <v>144</v>
      </c>
      <c r="C4165">
        <v>2011</v>
      </c>
      <c r="D4165">
        <v>10.135869</v>
      </c>
    </row>
    <row r="4166" spans="1:4" hidden="1">
      <c r="A4166" t="s">
        <v>26</v>
      </c>
      <c r="B4166" t="s">
        <v>144</v>
      </c>
      <c r="C4166">
        <v>2011</v>
      </c>
      <c r="D4166">
        <v>0.21681500000000001</v>
      </c>
    </row>
    <row r="4167" spans="1:4" hidden="1">
      <c r="A4167" t="s">
        <v>24</v>
      </c>
      <c r="B4167" t="s">
        <v>144</v>
      </c>
      <c r="C4167">
        <v>2011</v>
      </c>
      <c r="D4167">
        <v>9.9190539999999991</v>
      </c>
    </row>
    <row r="4168" spans="1:4" hidden="1">
      <c r="A4168" t="s">
        <v>25</v>
      </c>
      <c r="B4168" t="s">
        <v>144</v>
      </c>
      <c r="C4168">
        <v>2011</v>
      </c>
      <c r="D4168">
        <v>0</v>
      </c>
    </row>
    <row r="4169" spans="1:4" hidden="1">
      <c r="A4169" t="s">
        <v>22</v>
      </c>
      <c r="B4169" t="s">
        <v>144</v>
      </c>
      <c r="C4169">
        <v>2012</v>
      </c>
      <c r="D4169">
        <v>4.2700399999999998</v>
      </c>
    </row>
    <row r="4170" spans="1:4" hidden="1">
      <c r="A4170" t="s">
        <v>26</v>
      </c>
      <c r="B4170" t="s">
        <v>144</v>
      </c>
      <c r="C4170">
        <v>2012</v>
      </c>
      <c r="D4170">
        <v>2.7300000000000002E-4</v>
      </c>
    </row>
    <row r="4171" spans="1:4" hidden="1">
      <c r="A4171" t="s">
        <v>24</v>
      </c>
      <c r="B4171" t="s">
        <v>144</v>
      </c>
      <c r="C4171">
        <v>2012</v>
      </c>
      <c r="D4171">
        <v>4.2697669999999999</v>
      </c>
    </row>
    <row r="4172" spans="1:4" hidden="1">
      <c r="A4172" t="s">
        <v>25</v>
      </c>
      <c r="B4172" t="s">
        <v>144</v>
      </c>
      <c r="C4172">
        <v>2012</v>
      </c>
      <c r="D4172">
        <v>0</v>
      </c>
    </row>
    <row r="4173" spans="1:4" hidden="1">
      <c r="A4173" t="s">
        <v>22</v>
      </c>
      <c r="B4173" t="s">
        <v>144</v>
      </c>
      <c r="C4173">
        <v>2013</v>
      </c>
      <c r="D4173">
        <v>4.8834419999999996</v>
      </c>
    </row>
    <row r="4174" spans="1:4" hidden="1">
      <c r="A4174" t="s">
        <v>24</v>
      </c>
      <c r="B4174" t="s">
        <v>144</v>
      </c>
      <c r="C4174">
        <v>2013</v>
      </c>
      <c r="D4174">
        <v>4.8834419999999996</v>
      </c>
    </row>
    <row r="4175" spans="1:4" hidden="1">
      <c r="A4175" t="s">
        <v>25</v>
      </c>
      <c r="B4175" t="s">
        <v>144</v>
      </c>
      <c r="C4175">
        <v>2013</v>
      </c>
      <c r="D4175">
        <v>0</v>
      </c>
    </row>
    <row r="4176" spans="1:4" hidden="1">
      <c r="A4176" t="s">
        <v>22</v>
      </c>
      <c r="B4176" t="s">
        <v>144</v>
      </c>
      <c r="C4176">
        <v>2014</v>
      </c>
      <c r="D4176">
        <v>8.1455500000000001</v>
      </c>
    </row>
    <row r="4177" spans="1:4" hidden="1">
      <c r="A4177" t="s">
        <v>26</v>
      </c>
      <c r="B4177" t="s">
        <v>144</v>
      </c>
      <c r="C4177">
        <v>2014</v>
      </c>
      <c r="D4177">
        <v>6.2845999999999999E-2</v>
      </c>
    </row>
    <row r="4178" spans="1:4" hidden="1">
      <c r="A4178" t="s">
        <v>24</v>
      </c>
      <c r="B4178" t="s">
        <v>144</v>
      </c>
      <c r="C4178">
        <v>2014</v>
      </c>
      <c r="D4178">
        <v>7.9671940000000001</v>
      </c>
    </row>
    <row r="4179" spans="1:4" hidden="1">
      <c r="A4179" t="s">
        <v>25</v>
      </c>
      <c r="B4179" t="s">
        <v>144</v>
      </c>
      <c r="C4179">
        <v>2014</v>
      </c>
      <c r="D4179">
        <v>0.11551000000000045</v>
      </c>
    </row>
    <row r="4180" spans="1:4" hidden="1">
      <c r="A4180" t="s">
        <v>22</v>
      </c>
      <c r="B4180" t="s">
        <v>144</v>
      </c>
      <c r="C4180">
        <v>2015</v>
      </c>
      <c r="D4180">
        <v>1.4765699999999999</v>
      </c>
    </row>
    <row r="4181" spans="1:4" hidden="1">
      <c r="A4181" t="s">
        <v>26</v>
      </c>
      <c r="B4181" t="s">
        <v>144</v>
      </c>
      <c r="C4181">
        <v>2015</v>
      </c>
      <c r="D4181">
        <v>1.836E-3</v>
      </c>
    </row>
    <row r="4182" spans="1:4" hidden="1">
      <c r="A4182" t="s">
        <v>25</v>
      </c>
      <c r="B4182" t="s">
        <v>144</v>
      </c>
      <c r="C4182">
        <v>2015</v>
      </c>
      <c r="D4182">
        <v>1.474734</v>
      </c>
    </row>
    <row r="4183" spans="1:4" hidden="1">
      <c r="A4183" t="s">
        <v>22</v>
      </c>
      <c r="B4183" t="s">
        <v>144</v>
      </c>
      <c r="C4183">
        <v>2016</v>
      </c>
      <c r="D4183">
        <v>0.53536899999999998</v>
      </c>
    </row>
    <row r="4184" spans="1:4" hidden="1">
      <c r="A4184" t="s">
        <v>26</v>
      </c>
      <c r="B4184" t="s">
        <v>144</v>
      </c>
      <c r="C4184">
        <v>2016</v>
      </c>
      <c r="D4184">
        <v>2.4600000000000002E-4</v>
      </c>
    </row>
    <row r="4185" spans="1:4" hidden="1">
      <c r="A4185" t="s">
        <v>25</v>
      </c>
      <c r="B4185" t="s">
        <v>144</v>
      </c>
      <c r="C4185">
        <v>2016</v>
      </c>
      <c r="D4185">
        <v>0.53512300000000002</v>
      </c>
    </row>
    <row r="4186" spans="1:4" hidden="1">
      <c r="A4186" t="s">
        <v>22</v>
      </c>
      <c r="B4186" t="s">
        <v>144</v>
      </c>
      <c r="C4186">
        <v>2017</v>
      </c>
      <c r="D4186">
        <v>0.62165700000000002</v>
      </c>
    </row>
    <row r="4187" spans="1:4" hidden="1">
      <c r="A4187" t="s">
        <v>26</v>
      </c>
      <c r="B4187" t="s">
        <v>144</v>
      </c>
      <c r="C4187">
        <v>2017</v>
      </c>
      <c r="D4187">
        <v>5.241E-3</v>
      </c>
    </row>
    <row r="4188" spans="1:4" hidden="1">
      <c r="A4188" t="s">
        <v>25</v>
      </c>
      <c r="B4188" t="s">
        <v>144</v>
      </c>
      <c r="C4188">
        <v>2017</v>
      </c>
      <c r="D4188">
        <v>0.61641599999999996</v>
      </c>
    </row>
    <row r="4189" spans="1:4" hidden="1">
      <c r="A4189" t="s">
        <v>22</v>
      </c>
      <c r="B4189" t="s">
        <v>144</v>
      </c>
      <c r="C4189">
        <v>2018</v>
      </c>
      <c r="D4189">
        <v>0.545323</v>
      </c>
    </row>
    <row r="4190" spans="1:4" hidden="1">
      <c r="A4190" t="s">
        <v>22</v>
      </c>
      <c r="B4190" t="s">
        <v>144</v>
      </c>
      <c r="C4190">
        <v>2019</v>
      </c>
      <c r="D4190">
        <v>0.25989699999999999</v>
      </c>
    </row>
    <row r="4191" spans="1:4" hidden="1">
      <c r="A4191" t="s">
        <v>22</v>
      </c>
      <c r="B4191" t="s">
        <v>144</v>
      </c>
      <c r="C4191">
        <v>2020</v>
      </c>
      <c r="D4191">
        <v>0.11591799999999999</v>
      </c>
    </row>
    <row r="4192" spans="1:4" hidden="1">
      <c r="A4192" t="s">
        <v>22</v>
      </c>
      <c r="B4192" t="s">
        <v>144</v>
      </c>
      <c r="C4192">
        <v>2021</v>
      </c>
      <c r="D4192">
        <v>9.4814999999999997E-2</v>
      </c>
    </row>
    <row r="4193" spans="1:4" hidden="1">
      <c r="A4193" t="s">
        <v>22</v>
      </c>
      <c r="B4193" t="s">
        <v>145</v>
      </c>
      <c r="C4193">
        <v>2009</v>
      </c>
      <c r="D4193">
        <v>2.1070139999999999</v>
      </c>
    </row>
    <row r="4194" spans="1:4" hidden="1">
      <c r="A4194" t="s">
        <v>24</v>
      </c>
      <c r="B4194" t="s">
        <v>145</v>
      </c>
      <c r="C4194">
        <v>2009</v>
      </c>
      <c r="D4194">
        <v>2.1070139999999999</v>
      </c>
    </row>
    <row r="4195" spans="1:4" hidden="1">
      <c r="A4195" t="s">
        <v>25</v>
      </c>
      <c r="B4195" t="s">
        <v>145</v>
      </c>
      <c r="C4195">
        <v>2009</v>
      </c>
      <c r="D4195">
        <v>0</v>
      </c>
    </row>
    <row r="4196" spans="1:4" hidden="1">
      <c r="A4196" t="s">
        <v>22</v>
      </c>
      <c r="B4196" t="s">
        <v>145</v>
      </c>
      <c r="C4196">
        <v>2010</v>
      </c>
      <c r="D4196">
        <v>0.77212599999999998</v>
      </c>
    </row>
    <row r="4197" spans="1:4" hidden="1">
      <c r="A4197" t="s">
        <v>24</v>
      </c>
      <c r="B4197" t="s">
        <v>145</v>
      </c>
      <c r="C4197">
        <v>2010</v>
      </c>
      <c r="D4197">
        <v>0.77212599999999998</v>
      </c>
    </row>
    <row r="4198" spans="1:4" hidden="1">
      <c r="A4198" t="s">
        <v>25</v>
      </c>
      <c r="B4198" t="s">
        <v>145</v>
      </c>
      <c r="C4198">
        <v>2010</v>
      </c>
      <c r="D4198">
        <v>0</v>
      </c>
    </row>
    <row r="4199" spans="1:4" hidden="1">
      <c r="A4199" t="s">
        <v>22</v>
      </c>
      <c r="B4199" t="s">
        <v>145</v>
      </c>
      <c r="C4199">
        <v>2011</v>
      </c>
      <c r="D4199">
        <v>1.3224739999999999</v>
      </c>
    </row>
    <row r="4200" spans="1:4" hidden="1">
      <c r="A4200" t="s">
        <v>24</v>
      </c>
      <c r="B4200" t="s">
        <v>145</v>
      </c>
      <c r="C4200">
        <v>2011</v>
      </c>
      <c r="D4200">
        <v>1.3224739999999999</v>
      </c>
    </row>
    <row r="4201" spans="1:4" hidden="1">
      <c r="A4201" t="s">
        <v>25</v>
      </c>
      <c r="B4201" t="s">
        <v>145</v>
      </c>
      <c r="C4201">
        <v>2011</v>
      </c>
      <c r="D4201">
        <v>0</v>
      </c>
    </row>
    <row r="4202" spans="1:4" hidden="1">
      <c r="A4202" t="s">
        <v>22</v>
      </c>
      <c r="B4202" t="s">
        <v>145</v>
      </c>
      <c r="C4202">
        <v>2012</v>
      </c>
      <c r="D4202">
        <v>0.88824400000000003</v>
      </c>
    </row>
    <row r="4203" spans="1:4" hidden="1">
      <c r="A4203" t="s">
        <v>24</v>
      </c>
      <c r="B4203" t="s">
        <v>145</v>
      </c>
      <c r="C4203">
        <v>2012</v>
      </c>
      <c r="D4203">
        <v>0.88824400000000003</v>
      </c>
    </row>
    <row r="4204" spans="1:4" hidden="1">
      <c r="A4204" t="s">
        <v>25</v>
      </c>
      <c r="B4204" t="s">
        <v>145</v>
      </c>
      <c r="C4204">
        <v>2012</v>
      </c>
      <c r="D4204">
        <v>0</v>
      </c>
    </row>
    <row r="4205" spans="1:4" hidden="1">
      <c r="A4205" t="s">
        <v>22</v>
      </c>
      <c r="B4205" t="s">
        <v>145</v>
      </c>
      <c r="C4205">
        <v>2013</v>
      </c>
      <c r="D4205">
        <v>1.51488</v>
      </c>
    </row>
    <row r="4206" spans="1:4" hidden="1">
      <c r="A4206" t="s">
        <v>24</v>
      </c>
      <c r="B4206" t="s">
        <v>145</v>
      </c>
      <c r="C4206">
        <v>2013</v>
      </c>
      <c r="D4206">
        <v>1.5120499999999999</v>
      </c>
    </row>
    <row r="4207" spans="1:4" hidden="1">
      <c r="A4207" t="s">
        <v>25</v>
      </c>
      <c r="B4207" t="s">
        <v>145</v>
      </c>
      <c r="C4207">
        <v>2013</v>
      </c>
      <c r="D4207">
        <v>2.8300000000001102E-3</v>
      </c>
    </row>
    <row r="4208" spans="1:4" hidden="1">
      <c r="A4208" t="s">
        <v>22</v>
      </c>
      <c r="B4208" t="s">
        <v>145</v>
      </c>
      <c r="C4208">
        <v>2014</v>
      </c>
      <c r="D4208">
        <v>1.8083070000000001</v>
      </c>
    </row>
    <row r="4209" spans="1:4" hidden="1">
      <c r="A4209" t="s">
        <v>24</v>
      </c>
      <c r="B4209" t="s">
        <v>145</v>
      </c>
      <c r="C4209">
        <v>2014</v>
      </c>
      <c r="D4209">
        <v>1.1253089999999999</v>
      </c>
    </row>
    <row r="4210" spans="1:4" hidden="1">
      <c r="A4210" t="s">
        <v>25</v>
      </c>
      <c r="B4210" t="s">
        <v>145</v>
      </c>
      <c r="C4210">
        <v>2014</v>
      </c>
      <c r="D4210">
        <v>0.68299800000000022</v>
      </c>
    </row>
    <row r="4211" spans="1:4" hidden="1">
      <c r="A4211" t="s">
        <v>22</v>
      </c>
      <c r="B4211" t="s">
        <v>145</v>
      </c>
      <c r="C4211">
        <v>2015</v>
      </c>
      <c r="D4211">
        <v>1.3074539999999999</v>
      </c>
    </row>
    <row r="4212" spans="1:4" hidden="1">
      <c r="A4212" t="s">
        <v>24</v>
      </c>
      <c r="B4212" t="s">
        <v>145</v>
      </c>
      <c r="C4212">
        <v>2015</v>
      </c>
      <c r="D4212">
        <v>0.39636300000000002</v>
      </c>
    </row>
    <row r="4213" spans="1:4" hidden="1">
      <c r="A4213" t="s">
        <v>25</v>
      </c>
      <c r="B4213" t="s">
        <v>145</v>
      </c>
      <c r="C4213">
        <v>2015</v>
      </c>
      <c r="D4213">
        <v>0.91109099999999987</v>
      </c>
    </row>
    <row r="4214" spans="1:4" hidden="1">
      <c r="A4214" t="s">
        <v>22</v>
      </c>
      <c r="B4214" t="s">
        <v>145</v>
      </c>
      <c r="C4214">
        <v>2016</v>
      </c>
      <c r="D4214">
        <v>2.7706979999999999</v>
      </c>
    </row>
    <row r="4215" spans="1:4" hidden="1">
      <c r="A4215" t="s">
        <v>24</v>
      </c>
      <c r="B4215" t="s">
        <v>145</v>
      </c>
      <c r="C4215">
        <v>2016</v>
      </c>
      <c r="D4215">
        <v>1.940974</v>
      </c>
    </row>
    <row r="4216" spans="1:4" hidden="1">
      <c r="A4216" t="s">
        <v>25</v>
      </c>
      <c r="B4216" t="s">
        <v>145</v>
      </c>
      <c r="C4216">
        <v>2016</v>
      </c>
      <c r="D4216">
        <v>0.82972399999999991</v>
      </c>
    </row>
    <row r="4217" spans="1:4" hidden="1">
      <c r="A4217" t="s">
        <v>22</v>
      </c>
      <c r="B4217" t="s">
        <v>145</v>
      </c>
      <c r="C4217">
        <v>2017</v>
      </c>
      <c r="D4217">
        <v>1.8235479999999999</v>
      </c>
    </row>
    <row r="4218" spans="1:4" hidden="1">
      <c r="A4218" t="s">
        <v>24</v>
      </c>
      <c r="B4218" t="s">
        <v>145</v>
      </c>
      <c r="C4218">
        <v>2017</v>
      </c>
      <c r="D4218">
        <v>1.803361</v>
      </c>
    </row>
    <row r="4219" spans="1:4" hidden="1">
      <c r="A4219" t="s">
        <v>25</v>
      </c>
      <c r="B4219" t="s">
        <v>145</v>
      </c>
      <c r="C4219">
        <v>2017</v>
      </c>
      <c r="D4219">
        <v>2.0186999999999955E-2</v>
      </c>
    </row>
    <row r="4220" spans="1:4" hidden="1">
      <c r="A4220" t="s">
        <v>22</v>
      </c>
      <c r="B4220" t="s">
        <v>145</v>
      </c>
      <c r="C4220">
        <v>2018</v>
      </c>
      <c r="D4220">
        <v>2.1669640000000001</v>
      </c>
    </row>
    <row r="4221" spans="1:4" hidden="1">
      <c r="A4221" t="s">
        <v>24</v>
      </c>
      <c r="B4221" t="s">
        <v>145</v>
      </c>
      <c r="C4221">
        <v>2018</v>
      </c>
      <c r="D4221">
        <v>2.1295039999999998</v>
      </c>
    </row>
    <row r="4222" spans="1:4" hidden="1">
      <c r="A4222" t="s">
        <v>25</v>
      </c>
      <c r="B4222" t="s">
        <v>145</v>
      </c>
      <c r="C4222">
        <v>2018</v>
      </c>
      <c r="D4222">
        <v>3.7460000000000271E-2</v>
      </c>
    </row>
    <row r="4223" spans="1:4" hidden="1">
      <c r="A4223" t="s">
        <v>22</v>
      </c>
      <c r="B4223" t="s">
        <v>145</v>
      </c>
      <c r="C4223">
        <v>2019</v>
      </c>
      <c r="D4223">
        <v>3.0133559999999999</v>
      </c>
    </row>
    <row r="4224" spans="1:4" hidden="1">
      <c r="A4224" t="s">
        <v>24</v>
      </c>
      <c r="B4224" t="s">
        <v>145</v>
      </c>
      <c r="C4224">
        <v>2019</v>
      </c>
      <c r="D4224">
        <v>1.683001</v>
      </c>
    </row>
    <row r="4225" spans="1:4" hidden="1">
      <c r="A4225" t="s">
        <v>25</v>
      </c>
      <c r="B4225" t="s">
        <v>145</v>
      </c>
      <c r="C4225">
        <v>2019</v>
      </c>
      <c r="D4225">
        <v>1.330355</v>
      </c>
    </row>
    <row r="4226" spans="1:4" hidden="1">
      <c r="A4226" t="s">
        <v>22</v>
      </c>
      <c r="B4226" t="s">
        <v>145</v>
      </c>
      <c r="C4226">
        <v>2020</v>
      </c>
      <c r="D4226">
        <v>2.5136970000000001</v>
      </c>
    </row>
    <row r="4227" spans="1:4" hidden="1">
      <c r="A4227" t="s">
        <v>24</v>
      </c>
      <c r="B4227" t="s">
        <v>145</v>
      </c>
      <c r="C4227">
        <v>2020</v>
      </c>
      <c r="D4227">
        <v>1.422974</v>
      </c>
    </row>
    <row r="4228" spans="1:4" hidden="1">
      <c r="A4228" t="s">
        <v>25</v>
      </c>
      <c r="B4228" t="s">
        <v>145</v>
      </c>
      <c r="C4228">
        <v>2020</v>
      </c>
      <c r="D4228">
        <v>1.0907230000000001</v>
      </c>
    </row>
    <row r="4229" spans="1:4" hidden="1">
      <c r="A4229" t="s">
        <v>22</v>
      </c>
      <c r="B4229" t="s">
        <v>145</v>
      </c>
      <c r="C4229">
        <v>2021</v>
      </c>
      <c r="D4229">
        <v>4.1557259999999996</v>
      </c>
    </row>
    <row r="4230" spans="1:4" hidden="1">
      <c r="A4230" t="s">
        <v>24</v>
      </c>
      <c r="B4230" t="s">
        <v>145</v>
      </c>
      <c r="C4230">
        <v>2021</v>
      </c>
      <c r="D4230">
        <v>3.0963059999999998</v>
      </c>
    </row>
    <row r="4231" spans="1:4" hidden="1">
      <c r="A4231" t="s">
        <v>25</v>
      </c>
      <c r="B4231" t="s">
        <v>145</v>
      </c>
      <c r="C4231">
        <v>2021</v>
      </c>
      <c r="D4231">
        <v>1.0594199999999998</v>
      </c>
    </row>
    <row r="4232" spans="1:4" hidden="1">
      <c r="A4232" t="s">
        <v>22</v>
      </c>
      <c r="B4232" t="s">
        <v>146</v>
      </c>
      <c r="C4232">
        <v>2007</v>
      </c>
      <c r="D4232">
        <v>1.6236189999999999</v>
      </c>
    </row>
    <row r="4233" spans="1:4" hidden="1">
      <c r="A4233" t="s">
        <v>24</v>
      </c>
      <c r="B4233" t="s">
        <v>146</v>
      </c>
      <c r="C4233">
        <v>2007</v>
      </c>
      <c r="D4233">
        <v>1.6236189999999999</v>
      </c>
    </row>
    <row r="4234" spans="1:4" hidden="1">
      <c r="A4234" t="s">
        <v>25</v>
      </c>
      <c r="B4234" t="s">
        <v>146</v>
      </c>
      <c r="C4234">
        <v>2007</v>
      </c>
      <c r="D4234">
        <v>0</v>
      </c>
    </row>
    <row r="4235" spans="1:4" hidden="1">
      <c r="A4235" t="s">
        <v>22</v>
      </c>
      <c r="B4235" t="s">
        <v>146</v>
      </c>
      <c r="C4235">
        <v>2008</v>
      </c>
      <c r="D4235">
        <v>0.367425</v>
      </c>
    </row>
    <row r="4236" spans="1:4" hidden="1">
      <c r="A4236" t="s">
        <v>24</v>
      </c>
      <c r="B4236" t="s">
        <v>146</v>
      </c>
      <c r="C4236">
        <v>2008</v>
      </c>
      <c r="D4236">
        <v>0.367425</v>
      </c>
    </row>
    <row r="4237" spans="1:4" hidden="1">
      <c r="A4237" t="s">
        <v>25</v>
      </c>
      <c r="B4237" t="s">
        <v>146</v>
      </c>
      <c r="C4237">
        <v>2008</v>
      </c>
      <c r="D4237">
        <v>0</v>
      </c>
    </row>
    <row r="4238" spans="1:4" hidden="1">
      <c r="A4238" t="s">
        <v>22</v>
      </c>
      <c r="B4238" t="s">
        <v>146</v>
      </c>
      <c r="C4238">
        <v>2010</v>
      </c>
      <c r="D4238">
        <v>0.93487200000000004</v>
      </c>
    </row>
    <row r="4239" spans="1:4" hidden="1">
      <c r="A4239" t="s">
        <v>24</v>
      </c>
      <c r="B4239" t="s">
        <v>146</v>
      </c>
      <c r="C4239">
        <v>2010</v>
      </c>
      <c r="D4239">
        <v>0.93487200000000004</v>
      </c>
    </row>
    <row r="4240" spans="1:4" hidden="1">
      <c r="A4240" t="s">
        <v>25</v>
      </c>
      <c r="B4240" t="s">
        <v>146</v>
      </c>
      <c r="C4240">
        <v>2010</v>
      </c>
      <c r="D4240">
        <v>0</v>
      </c>
    </row>
    <row r="4241" spans="1:4" hidden="1">
      <c r="A4241" t="s">
        <v>22</v>
      </c>
      <c r="B4241" t="s">
        <v>146</v>
      </c>
      <c r="C4241">
        <v>2011</v>
      </c>
      <c r="D4241">
        <v>0.961391</v>
      </c>
    </row>
    <row r="4242" spans="1:4" hidden="1">
      <c r="A4242" t="s">
        <v>24</v>
      </c>
      <c r="B4242" t="s">
        <v>146</v>
      </c>
      <c r="C4242">
        <v>2011</v>
      </c>
      <c r="D4242">
        <v>0.961391</v>
      </c>
    </row>
    <row r="4243" spans="1:4" hidden="1">
      <c r="A4243" t="s">
        <v>25</v>
      </c>
      <c r="B4243" t="s">
        <v>146</v>
      </c>
      <c r="C4243">
        <v>2011</v>
      </c>
      <c r="D4243">
        <v>0</v>
      </c>
    </row>
    <row r="4244" spans="1:4" hidden="1">
      <c r="A4244" t="s">
        <v>22</v>
      </c>
      <c r="B4244" t="s">
        <v>146</v>
      </c>
      <c r="C4244">
        <v>2012</v>
      </c>
      <c r="D4244">
        <v>1.027677</v>
      </c>
    </row>
    <row r="4245" spans="1:4" hidden="1">
      <c r="A4245" t="s">
        <v>24</v>
      </c>
      <c r="B4245" t="s">
        <v>146</v>
      </c>
      <c r="C4245">
        <v>2012</v>
      </c>
      <c r="D4245">
        <v>1.027677</v>
      </c>
    </row>
    <row r="4246" spans="1:4" hidden="1">
      <c r="A4246" t="s">
        <v>25</v>
      </c>
      <c r="B4246" t="s">
        <v>146</v>
      </c>
      <c r="C4246">
        <v>2012</v>
      </c>
      <c r="D4246">
        <v>0</v>
      </c>
    </row>
    <row r="4247" spans="1:4" hidden="1">
      <c r="A4247" t="s">
        <v>22</v>
      </c>
      <c r="B4247" t="s">
        <v>146</v>
      </c>
      <c r="C4247">
        <v>2013</v>
      </c>
      <c r="D4247">
        <v>0.62923700000000005</v>
      </c>
    </row>
    <row r="4248" spans="1:4" hidden="1">
      <c r="A4248" t="s">
        <v>24</v>
      </c>
      <c r="B4248" t="s">
        <v>146</v>
      </c>
      <c r="C4248">
        <v>2013</v>
      </c>
      <c r="D4248">
        <v>0.62923700000000005</v>
      </c>
    </row>
    <row r="4249" spans="1:4" hidden="1">
      <c r="A4249" t="s">
        <v>25</v>
      </c>
      <c r="B4249" t="s">
        <v>146</v>
      </c>
      <c r="C4249">
        <v>2013</v>
      </c>
      <c r="D4249">
        <v>0</v>
      </c>
    </row>
    <row r="4250" spans="1:4" hidden="1">
      <c r="A4250" t="s">
        <v>22</v>
      </c>
      <c r="B4250" t="s">
        <v>146</v>
      </c>
      <c r="C4250">
        <v>2014</v>
      </c>
      <c r="D4250">
        <v>0.234679</v>
      </c>
    </row>
    <row r="4251" spans="1:4" hidden="1">
      <c r="A4251" t="s">
        <v>24</v>
      </c>
      <c r="B4251" t="s">
        <v>146</v>
      </c>
      <c r="C4251">
        <v>2014</v>
      </c>
      <c r="D4251">
        <v>0.23052400000000001</v>
      </c>
    </row>
    <row r="4252" spans="1:4" hidden="1">
      <c r="A4252" t="s">
        <v>25</v>
      </c>
      <c r="B4252" t="s">
        <v>146</v>
      </c>
      <c r="C4252">
        <v>2014</v>
      </c>
      <c r="D4252">
        <v>4.154999999999992E-3</v>
      </c>
    </row>
    <row r="4253" spans="1:4" hidden="1">
      <c r="A4253" t="s">
        <v>22</v>
      </c>
      <c r="B4253" t="s">
        <v>146</v>
      </c>
      <c r="C4253">
        <v>2015</v>
      </c>
      <c r="D4253">
        <v>5.5307000000000002E-2</v>
      </c>
    </row>
    <row r="4254" spans="1:4" hidden="1">
      <c r="A4254" t="s">
        <v>22</v>
      </c>
      <c r="B4254" t="s">
        <v>146</v>
      </c>
      <c r="C4254">
        <v>2016</v>
      </c>
      <c r="D4254">
        <v>1.601512</v>
      </c>
    </row>
    <row r="4255" spans="1:4" hidden="1">
      <c r="A4255" t="s">
        <v>24</v>
      </c>
      <c r="B4255" t="s">
        <v>146</v>
      </c>
      <c r="C4255">
        <v>2016</v>
      </c>
      <c r="D4255">
        <v>1.5887579999999999</v>
      </c>
    </row>
    <row r="4256" spans="1:4" hidden="1">
      <c r="A4256" t="s">
        <v>25</v>
      </c>
      <c r="B4256" t="s">
        <v>146</v>
      </c>
      <c r="C4256">
        <v>2016</v>
      </c>
      <c r="D4256">
        <v>1.2754000000000154E-2</v>
      </c>
    </row>
    <row r="4257" spans="1:4" hidden="1">
      <c r="A4257" t="s">
        <v>22</v>
      </c>
      <c r="B4257" t="s">
        <v>146</v>
      </c>
      <c r="C4257">
        <v>2017</v>
      </c>
      <c r="D4257">
        <v>2.0324939999999998</v>
      </c>
    </row>
    <row r="4258" spans="1:4" hidden="1">
      <c r="A4258" t="s">
        <v>24</v>
      </c>
      <c r="B4258" t="s">
        <v>146</v>
      </c>
      <c r="C4258">
        <v>2017</v>
      </c>
      <c r="D4258">
        <v>2.0047920000000001</v>
      </c>
    </row>
    <row r="4259" spans="1:4" hidden="1">
      <c r="A4259" t="s">
        <v>25</v>
      </c>
      <c r="B4259" t="s">
        <v>146</v>
      </c>
      <c r="C4259">
        <v>2017</v>
      </c>
      <c r="D4259">
        <v>2.7701999999999671E-2</v>
      </c>
    </row>
    <row r="4260" spans="1:4" hidden="1">
      <c r="A4260" t="s">
        <v>22</v>
      </c>
      <c r="B4260" t="s">
        <v>146</v>
      </c>
      <c r="C4260">
        <v>2018</v>
      </c>
      <c r="D4260">
        <v>0.87090400000000001</v>
      </c>
    </row>
    <row r="4261" spans="1:4" hidden="1">
      <c r="A4261" t="s">
        <v>24</v>
      </c>
      <c r="B4261" t="s">
        <v>146</v>
      </c>
      <c r="C4261">
        <v>2018</v>
      </c>
      <c r="D4261">
        <v>0.86657799999999996</v>
      </c>
    </row>
    <row r="4262" spans="1:4" hidden="1">
      <c r="A4262" t="s">
        <v>25</v>
      </c>
      <c r="B4262" t="s">
        <v>146</v>
      </c>
      <c r="C4262">
        <v>2018</v>
      </c>
      <c r="D4262">
        <v>4.326000000000052E-3</v>
      </c>
    </row>
    <row r="4263" spans="1:4" hidden="1">
      <c r="A4263" t="s">
        <v>22</v>
      </c>
      <c r="B4263" t="s">
        <v>146</v>
      </c>
      <c r="C4263">
        <v>2019</v>
      </c>
      <c r="D4263">
        <v>0.70388899999999999</v>
      </c>
    </row>
    <row r="4264" spans="1:4" hidden="1">
      <c r="A4264" t="s">
        <v>24</v>
      </c>
      <c r="B4264" t="s">
        <v>146</v>
      </c>
      <c r="C4264">
        <v>2019</v>
      </c>
      <c r="D4264">
        <v>0.70388899999999999</v>
      </c>
    </row>
    <row r="4265" spans="1:4" hidden="1">
      <c r="A4265" t="s">
        <v>25</v>
      </c>
      <c r="B4265" t="s">
        <v>146</v>
      </c>
      <c r="C4265">
        <v>2019</v>
      </c>
      <c r="D4265">
        <v>0</v>
      </c>
    </row>
    <row r="4266" spans="1:4" hidden="1">
      <c r="A4266" t="s">
        <v>22</v>
      </c>
      <c r="B4266" t="s">
        <v>146</v>
      </c>
      <c r="C4266">
        <v>2020</v>
      </c>
      <c r="D4266">
        <v>0.48545500000000003</v>
      </c>
    </row>
    <row r="4267" spans="1:4" hidden="1">
      <c r="A4267" t="s">
        <v>24</v>
      </c>
      <c r="B4267" t="s">
        <v>146</v>
      </c>
      <c r="C4267">
        <v>2020</v>
      </c>
      <c r="D4267">
        <v>0.47949000000000003</v>
      </c>
    </row>
    <row r="4268" spans="1:4" hidden="1">
      <c r="A4268" t="s">
        <v>25</v>
      </c>
      <c r="B4268" t="s">
        <v>146</v>
      </c>
      <c r="C4268">
        <v>2020</v>
      </c>
      <c r="D4268">
        <v>5.9649999999999981E-3</v>
      </c>
    </row>
    <row r="4269" spans="1:4" hidden="1">
      <c r="A4269" t="s">
        <v>22</v>
      </c>
      <c r="B4269" t="s">
        <v>146</v>
      </c>
      <c r="C4269">
        <v>2021</v>
      </c>
      <c r="D4269">
        <v>1.5975550000000001</v>
      </c>
    </row>
    <row r="4270" spans="1:4" hidden="1">
      <c r="A4270" t="s">
        <v>24</v>
      </c>
      <c r="B4270" t="s">
        <v>146</v>
      </c>
      <c r="C4270">
        <v>2021</v>
      </c>
      <c r="D4270">
        <v>1.5455300000000001</v>
      </c>
    </row>
    <row r="4271" spans="1:4" hidden="1">
      <c r="A4271" t="s">
        <v>25</v>
      </c>
      <c r="B4271" t="s">
        <v>146</v>
      </c>
      <c r="C4271">
        <v>2021</v>
      </c>
      <c r="D4271">
        <v>5.2024999999999988E-2</v>
      </c>
    </row>
    <row r="4272" spans="1:4" hidden="1">
      <c r="A4272" t="s">
        <v>22</v>
      </c>
      <c r="B4272" t="s">
        <v>147</v>
      </c>
      <c r="C4272">
        <v>2016</v>
      </c>
      <c r="D4272">
        <v>5.7060000000000001E-3</v>
      </c>
    </row>
    <row r="4273" spans="1:4" hidden="1">
      <c r="A4273" t="s">
        <v>22</v>
      </c>
      <c r="B4273" t="s">
        <v>147</v>
      </c>
      <c r="C4273">
        <v>2020</v>
      </c>
      <c r="D4273">
        <v>5.4739999999999997E-3</v>
      </c>
    </row>
    <row r="4274" spans="1:4" hidden="1">
      <c r="A4274" t="s">
        <v>22</v>
      </c>
      <c r="B4274" t="s">
        <v>147</v>
      </c>
      <c r="C4274">
        <v>2021</v>
      </c>
      <c r="D4274">
        <v>1.3495E-2</v>
      </c>
    </row>
    <row r="4275" spans="1:4" hidden="1">
      <c r="A4275" t="s">
        <v>22</v>
      </c>
      <c r="B4275" t="s">
        <v>148</v>
      </c>
      <c r="C4275">
        <v>2010</v>
      </c>
      <c r="D4275">
        <v>3.2142439999999999</v>
      </c>
    </row>
    <row r="4276" spans="1:4" hidden="1">
      <c r="A4276" t="s">
        <v>24</v>
      </c>
      <c r="B4276" t="s">
        <v>148</v>
      </c>
      <c r="C4276">
        <v>2010</v>
      </c>
      <c r="D4276">
        <v>3.2142439999999999</v>
      </c>
    </row>
    <row r="4277" spans="1:4" hidden="1">
      <c r="A4277" t="s">
        <v>25</v>
      </c>
      <c r="B4277" t="s">
        <v>148</v>
      </c>
      <c r="C4277">
        <v>2010</v>
      </c>
      <c r="D4277">
        <v>0</v>
      </c>
    </row>
    <row r="4278" spans="1:4" hidden="1">
      <c r="A4278" t="s">
        <v>22</v>
      </c>
      <c r="B4278" t="s">
        <v>148</v>
      </c>
      <c r="C4278">
        <v>2011</v>
      </c>
      <c r="D4278">
        <v>0.31290499999999999</v>
      </c>
    </row>
    <row r="4279" spans="1:4" hidden="1">
      <c r="A4279" t="s">
        <v>24</v>
      </c>
      <c r="B4279" t="s">
        <v>148</v>
      </c>
      <c r="C4279">
        <v>2011</v>
      </c>
      <c r="D4279">
        <v>0.31290499999999999</v>
      </c>
    </row>
    <row r="4280" spans="1:4" hidden="1">
      <c r="A4280" t="s">
        <v>25</v>
      </c>
      <c r="B4280" t="s">
        <v>148</v>
      </c>
      <c r="C4280">
        <v>2011</v>
      </c>
      <c r="D4280">
        <v>0</v>
      </c>
    </row>
    <row r="4281" spans="1:4" hidden="1">
      <c r="A4281" t="s">
        <v>22</v>
      </c>
      <c r="B4281" t="s">
        <v>148</v>
      </c>
      <c r="C4281">
        <v>2012</v>
      </c>
      <c r="D4281">
        <v>0.39454499999999998</v>
      </c>
    </row>
    <row r="4282" spans="1:4" hidden="1">
      <c r="A4282" t="s">
        <v>24</v>
      </c>
      <c r="B4282" t="s">
        <v>148</v>
      </c>
      <c r="C4282">
        <v>2012</v>
      </c>
      <c r="D4282">
        <v>0.39454499999999998</v>
      </c>
    </row>
    <row r="4283" spans="1:4" hidden="1">
      <c r="A4283" t="s">
        <v>25</v>
      </c>
      <c r="B4283" t="s">
        <v>148</v>
      </c>
      <c r="C4283">
        <v>2012</v>
      </c>
      <c r="D4283">
        <v>0</v>
      </c>
    </row>
    <row r="4284" spans="1:4" hidden="1">
      <c r="A4284" t="s">
        <v>22</v>
      </c>
      <c r="B4284" t="s">
        <v>148</v>
      </c>
      <c r="C4284">
        <v>2013</v>
      </c>
      <c r="D4284">
        <v>1.8433999999999999E-2</v>
      </c>
    </row>
    <row r="4285" spans="1:4" hidden="1">
      <c r="A4285" t="s">
        <v>22</v>
      </c>
      <c r="B4285" t="s">
        <v>148</v>
      </c>
      <c r="C4285">
        <v>2014</v>
      </c>
      <c r="D4285">
        <v>0.78278700000000001</v>
      </c>
    </row>
    <row r="4286" spans="1:4" hidden="1">
      <c r="A4286" t="s">
        <v>24</v>
      </c>
      <c r="B4286" t="s">
        <v>148</v>
      </c>
      <c r="C4286">
        <v>2014</v>
      </c>
      <c r="D4286">
        <v>0.78278700000000001</v>
      </c>
    </row>
    <row r="4287" spans="1:4" hidden="1">
      <c r="A4287" t="s">
        <v>25</v>
      </c>
      <c r="B4287" t="s">
        <v>148</v>
      </c>
      <c r="C4287">
        <v>2014</v>
      </c>
      <c r="D4287">
        <v>0</v>
      </c>
    </row>
    <row r="4288" spans="1:4" hidden="1">
      <c r="A4288" t="s">
        <v>22</v>
      </c>
      <c r="B4288" t="s">
        <v>148</v>
      </c>
      <c r="C4288">
        <v>2015</v>
      </c>
      <c r="D4288">
        <v>0.20306199999999999</v>
      </c>
    </row>
    <row r="4289" spans="1:4" hidden="1">
      <c r="A4289" t="s">
        <v>24</v>
      </c>
      <c r="B4289" t="s">
        <v>148</v>
      </c>
      <c r="C4289">
        <v>2015</v>
      </c>
      <c r="D4289">
        <v>0.20306199999999999</v>
      </c>
    </row>
    <row r="4290" spans="1:4" hidden="1">
      <c r="A4290" t="s">
        <v>25</v>
      </c>
      <c r="B4290" t="s">
        <v>148</v>
      </c>
      <c r="C4290">
        <v>2015</v>
      </c>
      <c r="D4290">
        <v>0</v>
      </c>
    </row>
    <row r="4291" spans="1:4" hidden="1">
      <c r="A4291" t="s">
        <v>22</v>
      </c>
      <c r="B4291" t="s">
        <v>148</v>
      </c>
      <c r="C4291">
        <v>2016</v>
      </c>
      <c r="D4291">
        <v>0.193471</v>
      </c>
    </row>
    <row r="4292" spans="1:4" hidden="1">
      <c r="A4292" t="s">
        <v>24</v>
      </c>
      <c r="B4292" t="s">
        <v>148</v>
      </c>
      <c r="C4292">
        <v>2016</v>
      </c>
      <c r="D4292">
        <v>0.193471</v>
      </c>
    </row>
    <row r="4293" spans="1:4" hidden="1">
      <c r="A4293" t="s">
        <v>25</v>
      </c>
      <c r="B4293" t="s">
        <v>148</v>
      </c>
      <c r="C4293">
        <v>2016</v>
      </c>
      <c r="D4293">
        <v>0</v>
      </c>
    </row>
    <row r="4294" spans="1:4" hidden="1">
      <c r="A4294" t="s">
        <v>22</v>
      </c>
      <c r="B4294" t="s">
        <v>148</v>
      </c>
      <c r="C4294">
        <v>2017</v>
      </c>
      <c r="D4294">
        <v>8.5339999999999999E-3</v>
      </c>
    </row>
    <row r="4295" spans="1:4" hidden="1">
      <c r="A4295" t="s">
        <v>22</v>
      </c>
      <c r="B4295" t="s">
        <v>148</v>
      </c>
      <c r="C4295">
        <v>2018</v>
      </c>
      <c r="D4295">
        <v>2.9099E-2</v>
      </c>
    </row>
    <row r="4296" spans="1:4" hidden="1">
      <c r="A4296" t="s">
        <v>22</v>
      </c>
      <c r="B4296" t="s">
        <v>148</v>
      </c>
      <c r="C4296">
        <v>2019</v>
      </c>
      <c r="D4296">
        <v>2.7112000000000001E-2</v>
      </c>
    </row>
    <row r="4297" spans="1:4" hidden="1">
      <c r="A4297" t="s">
        <v>22</v>
      </c>
      <c r="B4297" t="s">
        <v>148</v>
      </c>
      <c r="C4297">
        <v>2020</v>
      </c>
      <c r="D4297">
        <v>2.7639E-2</v>
      </c>
    </row>
    <row r="4298" spans="1:4" hidden="1">
      <c r="A4298" t="s">
        <v>22</v>
      </c>
      <c r="B4298" t="s">
        <v>148</v>
      </c>
      <c r="C4298">
        <v>2021</v>
      </c>
      <c r="D4298">
        <v>1.5910000000000001E-2</v>
      </c>
    </row>
    <row r="4299" spans="1:4" hidden="1">
      <c r="A4299" t="s">
        <v>22</v>
      </c>
      <c r="B4299" t="s">
        <v>149</v>
      </c>
      <c r="C4299">
        <v>2007</v>
      </c>
      <c r="D4299">
        <v>0.16758500000000001</v>
      </c>
    </row>
    <row r="4300" spans="1:4" hidden="1">
      <c r="A4300" t="s">
        <v>26</v>
      </c>
      <c r="B4300" t="s">
        <v>149</v>
      </c>
      <c r="C4300">
        <v>2007</v>
      </c>
      <c r="D4300">
        <v>0.16758500000000001</v>
      </c>
    </row>
    <row r="4301" spans="1:4" hidden="1">
      <c r="A4301" t="s">
        <v>25</v>
      </c>
      <c r="B4301" t="s">
        <v>149</v>
      </c>
      <c r="C4301">
        <v>2007</v>
      </c>
      <c r="D4301">
        <v>0</v>
      </c>
    </row>
    <row r="4302" spans="1:4" hidden="1">
      <c r="A4302" t="s">
        <v>22</v>
      </c>
      <c r="B4302" t="s">
        <v>149</v>
      </c>
      <c r="C4302">
        <v>2008</v>
      </c>
      <c r="D4302">
        <v>0.54083099999999995</v>
      </c>
    </row>
    <row r="4303" spans="1:4" hidden="1">
      <c r="A4303" t="s">
        <v>26</v>
      </c>
      <c r="B4303" t="s">
        <v>149</v>
      </c>
      <c r="C4303">
        <v>2008</v>
      </c>
      <c r="D4303">
        <v>0.54083099999999995</v>
      </c>
    </row>
    <row r="4304" spans="1:4" hidden="1">
      <c r="A4304" t="s">
        <v>25</v>
      </c>
      <c r="B4304" t="s">
        <v>149</v>
      </c>
      <c r="C4304">
        <v>2008</v>
      </c>
      <c r="D4304">
        <v>0</v>
      </c>
    </row>
    <row r="4305" spans="1:4" hidden="1">
      <c r="A4305" t="s">
        <v>22</v>
      </c>
      <c r="B4305" t="s">
        <v>149</v>
      </c>
      <c r="C4305">
        <v>2009</v>
      </c>
      <c r="D4305">
        <v>1.210861</v>
      </c>
    </row>
    <row r="4306" spans="1:4" hidden="1">
      <c r="A4306" t="s">
        <v>26</v>
      </c>
      <c r="B4306" t="s">
        <v>149</v>
      </c>
      <c r="C4306">
        <v>2009</v>
      </c>
      <c r="D4306">
        <v>1.210861</v>
      </c>
    </row>
    <row r="4307" spans="1:4" hidden="1">
      <c r="A4307" t="s">
        <v>25</v>
      </c>
      <c r="B4307" t="s">
        <v>149</v>
      </c>
      <c r="C4307">
        <v>2009</v>
      </c>
      <c r="D4307">
        <v>0</v>
      </c>
    </row>
    <row r="4308" spans="1:4" hidden="1">
      <c r="A4308" t="s">
        <v>22</v>
      </c>
      <c r="B4308" t="s">
        <v>149</v>
      </c>
      <c r="C4308">
        <v>2010</v>
      </c>
      <c r="D4308">
        <v>2.090427</v>
      </c>
    </row>
    <row r="4309" spans="1:4" hidden="1">
      <c r="A4309" t="s">
        <v>26</v>
      </c>
      <c r="B4309" t="s">
        <v>149</v>
      </c>
      <c r="C4309">
        <v>2010</v>
      </c>
      <c r="D4309">
        <v>0.17840600000000001</v>
      </c>
    </row>
    <row r="4310" spans="1:4" hidden="1">
      <c r="A4310" t="s">
        <v>24</v>
      </c>
      <c r="B4310" t="s">
        <v>149</v>
      </c>
      <c r="C4310">
        <v>2010</v>
      </c>
      <c r="D4310">
        <v>1.9109910000000001</v>
      </c>
    </row>
    <row r="4311" spans="1:4" hidden="1">
      <c r="A4311" t="s">
        <v>25</v>
      </c>
      <c r="B4311" t="s">
        <v>149</v>
      </c>
      <c r="C4311">
        <v>2010</v>
      </c>
      <c r="D4311">
        <v>1.0300000000000864E-3</v>
      </c>
    </row>
    <row r="4312" spans="1:4" hidden="1">
      <c r="A4312" t="s">
        <v>22</v>
      </c>
      <c r="B4312" t="s">
        <v>149</v>
      </c>
      <c r="C4312">
        <v>2011</v>
      </c>
      <c r="D4312">
        <v>5.5338390000000004</v>
      </c>
    </row>
    <row r="4313" spans="1:4" hidden="1">
      <c r="A4313" t="s">
        <v>26</v>
      </c>
      <c r="B4313" t="s">
        <v>149</v>
      </c>
      <c r="C4313">
        <v>2011</v>
      </c>
      <c r="D4313">
        <v>1.076457</v>
      </c>
    </row>
    <row r="4314" spans="1:4" hidden="1">
      <c r="A4314" t="s">
        <v>24</v>
      </c>
      <c r="B4314" t="s">
        <v>149</v>
      </c>
      <c r="C4314">
        <v>2011</v>
      </c>
      <c r="D4314">
        <v>4.4545579999999996</v>
      </c>
    </row>
    <row r="4315" spans="1:4" hidden="1">
      <c r="A4315" t="s">
        <v>25</v>
      </c>
      <c r="B4315" t="s">
        <v>149</v>
      </c>
      <c r="C4315">
        <v>2011</v>
      </c>
      <c r="D4315">
        <v>2.8240000000003818E-3</v>
      </c>
    </row>
    <row r="4316" spans="1:4" hidden="1">
      <c r="A4316" t="s">
        <v>22</v>
      </c>
      <c r="B4316" t="s">
        <v>149</v>
      </c>
      <c r="C4316">
        <v>2012</v>
      </c>
      <c r="D4316">
        <v>1.990143</v>
      </c>
    </row>
    <row r="4317" spans="1:4" hidden="1">
      <c r="A4317" t="s">
        <v>26</v>
      </c>
      <c r="B4317" t="s">
        <v>149</v>
      </c>
      <c r="C4317">
        <v>2012</v>
      </c>
      <c r="D4317">
        <v>0.92218500000000003</v>
      </c>
    </row>
    <row r="4318" spans="1:4" hidden="1">
      <c r="A4318" t="s">
        <v>24</v>
      </c>
      <c r="B4318" t="s">
        <v>149</v>
      </c>
      <c r="C4318">
        <v>2012</v>
      </c>
      <c r="D4318">
        <v>1.067958</v>
      </c>
    </row>
    <row r="4319" spans="1:4" hidden="1">
      <c r="A4319" t="s">
        <v>25</v>
      </c>
      <c r="B4319" t="s">
        <v>149</v>
      </c>
      <c r="C4319">
        <v>2012</v>
      </c>
      <c r="D4319">
        <v>0</v>
      </c>
    </row>
    <row r="4320" spans="1:4" hidden="1">
      <c r="A4320" t="s">
        <v>22</v>
      </c>
      <c r="B4320" t="s">
        <v>149</v>
      </c>
      <c r="C4320">
        <v>2013</v>
      </c>
      <c r="D4320">
        <v>5.7917379999999996</v>
      </c>
    </row>
    <row r="4321" spans="1:4" hidden="1">
      <c r="A4321" t="s">
        <v>26</v>
      </c>
      <c r="B4321" t="s">
        <v>149</v>
      </c>
      <c r="C4321">
        <v>2013</v>
      </c>
      <c r="D4321">
        <v>1.2298709999999999</v>
      </c>
    </row>
    <row r="4322" spans="1:4" hidden="1">
      <c r="A4322" t="s">
        <v>24</v>
      </c>
      <c r="B4322" t="s">
        <v>149</v>
      </c>
      <c r="C4322">
        <v>2013</v>
      </c>
      <c r="D4322">
        <v>4.5590010000000003</v>
      </c>
    </row>
    <row r="4323" spans="1:4" hidden="1">
      <c r="A4323" t="s">
        <v>25</v>
      </c>
      <c r="B4323" t="s">
        <v>149</v>
      </c>
      <c r="C4323">
        <v>2013</v>
      </c>
      <c r="D4323">
        <v>2.865999999999147E-3</v>
      </c>
    </row>
    <row r="4324" spans="1:4" hidden="1">
      <c r="A4324" t="s">
        <v>22</v>
      </c>
      <c r="B4324" t="s">
        <v>149</v>
      </c>
      <c r="C4324">
        <v>2014</v>
      </c>
      <c r="D4324">
        <v>4.2167760000000003</v>
      </c>
    </row>
    <row r="4325" spans="1:4" hidden="1">
      <c r="A4325" t="s">
        <v>26</v>
      </c>
      <c r="B4325" t="s">
        <v>149</v>
      </c>
      <c r="C4325">
        <v>2014</v>
      </c>
      <c r="D4325">
        <v>1.0138689999999999</v>
      </c>
    </row>
    <row r="4326" spans="1:4" hidden="1">
      <c r="A4326" t="s">
        <v>24</v>
      </c>
      <c r="B4326" t="s">
        <v>149</v>
      </c>
      <c r="C4326">
        <v>2014</v>
      </c>
      <c r="D4326">
        <v>3.1978019999999998</v>
      </c>
    </row>
    <row r="4327" spans="1:4" hidden="1">
      <c r="A4327" t="s">
        <v>25</v>
      </c>
      <c r="B4327" t="s">
        <v>149</v>
      </c>
      <c r="C4327">
        <v>2014</v>
      </c>
      <c r="D4327">
        <v>5.1050000000003593E-3</v>
      </c>
    </row>
    <row r="4328" spans="1:4" hidden="1">
      <c r="A4328" t="s">
        <v>22</v>
      </c>
      <c r="B4328" t="s">
        <v>149</v>
      </c>
      <c r="C4328">
        <v>2015</v>
      </c>
      <c r="D4328">
        <v>2.916023</v>
      </c>
    </row>
    <row r="4329" spans="1:4" hidden="1">
      <c r="A4329" t="s">
        <v>26</v>
      </c>
      <c r="B4329" t="s">
        <v>149</v>
      </c>
      <c r="C4329">
        <v>2015</v>
      </c>
      <c r="D4329">
        <v>2.1264000000000002E-2</v>
      </c>
    </row>
    <row r="4330" spans="1:4" hidden="1">
      <c r="A4330" t="s">
        <v>24</v>
      </c>
      <c r="B4330" t="s">
        <v>149</v>
      </c>
      <c r="C4330">
        <v>2015</v>
      </c>
      <c r="D4330">
        <v>2.8844379999999998</v>
      </c>
    </row>
    <row r="4331" spans="1:4" hidden="1">
      <c r="A4331" t="s">
        <v>25</v>
      </c>
      <c r="B4331" t="s">
        <v>149</v>
      </c>
      <c r="C4331">
        <v>2015</v>
      </c>
      <c r="D4331">
        <v>1.0321000000000247E-2</v>
      </c>
    </row>
    <row r="4332" spans="1:4" hidden="1">
      <c r="A4332" t="s">
        <v>22</v>
      </c>
      <c r="B4332" t="s">
        <v>149</v>
      </c>
      <c r="C4332">
        <v>2016</v>
      </c>
      <c r="D4332">
        <v>1.4590320000000001</v>
      </c>
    </row>
    <row r="4333" spans="1:4" hidden="1">
      <c r="A4333" t="s">
        <v>24</v>
      </c>
      <c r="B4333" t="s">
        <v>149</v>
      </c>
      <c r="C4333">
        <v>2016</v>
      </c>
      <c r="D4333">
        <v>1.4590320000000001</v>
      </c>
    </row>
    <row r="4334" spans="1:4" hidden="1">
      <c r="A4334" t="s">
        <v>25</v>
      </c>
      <c r="B4334" t="s">
        <v>149</v>
      </c>
      <c r="C4334">
        <v>2016</v>
      </c>
      <c r="D4334">
        <v>0</v>
      </c>
    </row>
    <row r="4335" spans="1:4" hidden="1">
      <c r="A4335" t="s">
        <v>22</v>
      </c>
      <c r="B4335" t="s">
        <v>149</v>
      </c>
      <c r="C4335">
        <v>2017</v>
      </c>
      <c r="D4335">
        <v>2.5500859999999999</v>
      </c>
    </row>
    <row r="4336" spans="1:4" hidden="1">
      <c r="A4336" t="s">
        <v>24</v>
      </c>
      <c r="B4336" t="s">
        <v>149</v>
      </c>
      <c r="C4336">
        <v>2017</v>
      </c>
      <c r="D4336">
        <v>2.5500859999999999</v>
      </c>
    </row>
    <row r="4337" spans="1:4" hidden="1">
      <c r="A4337" t="s">
        <v>25</v>
      </c>
      <c r="B4337" t="s">
        <v>149</v>
      </c>
      <c r="C4337">
        <v>2017</v>
      </c>
      <c r="D4337">
        <v>0</v>
      </c>
    </row>
    <row r="4338" spans="1:4" hidden="1">
      <c r="A4338" t="s">
        <v>22</v>
      </c>
      <c r="B4338" t="s">
        <v>149</v>
      </c>
      <c r="C4338">
        <v>2018</v>
      </c>
      <c r="D4338">
        <v>1.9456180000000001</v>
      </c>
    </row>
    <row r="4339" spans="1:4" hidden="1">
      <c r="A4339" t="s">
        <v>24</v>
      </c>
      <c r="B4339" t="s">
        <v>149</v>
      </c>
      <c r="C4339">
        <v>2018</v>
      </c>
      <c r="D4339">
        <v>1.9456180000000001</v>
      </c>
    </row>
    <row r="4340" spans="1:4" hidden="1">
      <c r="A4340" t="s">
        <v>25</v>
      </c>
      <c r="B4340" t="s">
        <v>149</v>
      </c>
      <c r="C4340">
        <v>2018</v>
      </c>
      <c r="D4340">
        <v>0</v>
      </c>
    </row>
    <row r="4341" spans="1:4" hidden="1">
      <c r="A4341" t="s">
        <v>22</v>
      </c>
      <c r="B4341" t="s">
        <v>149</v>
      </c>
      <c r="C4341">
        <v>2019</v>
      </c>
      <c r="D4341">
        <v>2.4622160000000002</v>
      </c>
    </row>
    <row r="4342" spans="1:4" hidden="1">
      <c r="A4342" t="s">
        <v>24</v>
      </c>
      <c r="B4342" t="s">
        <v>149</v>
      </c>
      <c r="C4342">
        <v>2019</v>
      </c>
      <c r="D4342">
        <v>2.4622160000000002</v>
      </c>
    </row>
    <row r="4343" spans="1:4" hidden="1">
      <c r="A4343" t="s">
        <v>25</v>
      </c>
      <c r="B4343" t="s">
        <v>149</v>
      </c>
      <c r="C4343">
        <v>2019</v>
      </c>
      <c r="D4343">
        <v>0</v>
      </c>
    </row>
    <row r="4344" spans="1:4" hidden="1">
      <c r="A4344" t="s">
        <v>22</v>
      </c>
      <c r="B4344" t="s">
        <v>149</v>
      </c>
      <c r="C4344">
        <v>2020</v>
      </c>
      <c r="D4344">
        <v>3.0224769999999999</v>
      </c>
    </row>
    <row r="4345" spans="1:4" hidden="1">
      <c r="A4345" t="s">
        <v>24</v>
      </c>
      <c r="B4345" t="s">
        <v>149</v>
      </c>
      <c r="C4345">
        <v>2020</v>
      </c>
      <c r="D4345">
        <v>3.0221089999999999</v>
      </c>
    </row>
    <row r="4346" spans="1:4" hidden="1">
      <c r="A4346" t="s">
        <v>25</v>
      </c>
      <c r="B4346" t="s">
        <v>149</v>
      </c>
      <c r="C4346">
        <v>2020</v>
      </c>
      <c r="D4346">
        <v>3.6799999999992394E-4</v>
      </c>
    </row>
    <row r="4347" spans="1:4" hidden="1">
      <c r="A4347" t="s">
        <v>22</v>
      </c>
      <c r="B4347" t="s">
        <v>149</v>
      </c>
      <c r="C4347">
        <v>2021</v>
      </c>
      <c r="D4347">
        <v>3.8537599999999999</v>
      </c>
    </row>
    <row r="4348" spans="1:4" hidden="1">
      <c r="A4348" t="s">
        <v>24</v>
      </c>
      <c r="B4348" t="s">
        <v>149</v>
      </c>
      <c r="C4348">
        <v>2021</v>
      </c>
      <c r="D4348">
        <v>3.8445399999999998</v>
      </c>
    </row>
    <row r="4349" spans="1:4" hidden="1">
      <c r="A4349" t="s">
        <v>25</v>
      </c>
      <c r="B4349" t="s">
        <v>149</v>
      </c>
      <c r="C4349">
        <v>2021</v>
      </c>
      <c r="D4349">
        <v>9.220000000000006E-3</v>
      </c>
    </row>
    <row r="4350" spans="1:4" hidden="1">
      <c r="A4350" t="s">
        <v>22</v>
      </c>
      <c r="B4350" t="s">
        <v>150</v>
      </c>
      <c r="C4350">
        <v>2014</v>
      </c>
      <c r="D4350">
        <v>3.3E-4</v>
      </c>
    </row>
    <row r="4351" spans="1:4" hidden="1">
      <c r="A4351" t="s">
        <v>22</v>
      </c>
      <c r="B4351" t="s">
        <v>150</v>
      </c>
      <c r="C4351">
        <v>2015</v>
      </c>
      <c r="D4351">
        <v>5.3010000000000002E-3</v>
      </c>
    </row>
    <row r="4352" spans="1:4" hidden="1">
      <c r="A4352" t="s">
        <v>22</v>
      </c>
      <c r="B4352" t="s">
        <v>150</v>
      </c>
      <c r="C4352">
        <v>2016</v>
      </c>
      <c r="D4352">
        <v>2.516E-3</v>
      </c>
    </row>
    <row r="4353" spans="1:4" hidden="1">
      <c r="A4353" t="s">
        <v>22</v>
      </c>
      <c r="B4353" t="s">
        <v>150</v>
      </c>
      <c r="C4353">
        <v>2017</v>
      </c>
      <c r="D4353">
        <v>2.0100000000000001E-3</v>
      </c>
    </row>
    <row r="4354" spans="1:4" hidden="1">
      <c r="A4354" t="s">
        <v>22</v>
      </c>
      <c r="B4354" t="s">
        <v>150</v>
      </c>
      <c r="C4354">
        <v>2019</v>
      </c>
      <c r="D4354">
        <v>4.6109999999999996E-3</v>
      </c>
    </row>
    <row r="4355" spans="1:4" hidden="1">
      <c r="A4355" t="s">
        <v>22</v>
      </c>
      <c r="B4355" t="s">
        <v>150</v>
      </c>
      <c r="C4355">
        <v>2021</v>
      </c>
      <c r="D4355">
        <v>1.1800000000000001E-3</v>
      </c>
    </row>
    <row r="4356" spans="1:4" hidden="1">
      <c r="A4356" t="s">
        <v>22</v>
      </c>
      <c r="B4356" t="s">
        <v>151</v>
      </c>
      <c r="C4356">
        <v>2015</v>
      </c>
      <c r="D4356">
        <v>7.7520000000000002E-3</v>
      </c>
    </row>
    <row r="4357" spans="1:4" hidden="1">
      <c r="A4357" t="s">
        <v>26</v>
      </c>
      <c r="B4357" t="s">
        <v>151</v>
      </c>
      <c r="C4357">
        <v>2015</v>
      </c>
      <c r="D4357">
        <v>7.7520000000000002E-3</v>
      </c>
    </row>
    <row r="4358" spans="1:4" hidden="1">
      <c r="A4358" t="s">
        <v>25</v>
      </c>
      <c r="B4358" t="s">
        <v>151</v>
      </c>
      <c r="C4358">
        <v>2015</v>
      </c>
      <c r="D4358">
        <v>0</v>
      </c>
    </row>
    <row r="4359" spans="1:4" hidden="1">
      <c r="A4359" t="s">
        <v>22</v>
      </c>
      <c r="B4359" t="s">
        <v>151</v>
      </c>
      <c r="C4359">
        <v>2016</v>
      </c>
      <c r="D4359">
        <v>1.2719999999999999E-3</v>
      </c>
    </row>
    <row r="4360" spans="1:4" hidden="1">
      <c r="A4360" t="s">
        <v>22</v>
      </c>
      <c r="B4360" t="s">
        <v>151</v>
      </c>
      <c r="C4360">
        <v>2017</v>
      </c>
      <c r="D4360">
        <v>3.2049999999999999E-3</v>
      </c>
    </row>
    <row r="4361" spans="1:4" hidden="1">
      <c r="A4361" t="s">
        <v>22</v>
      </c>
      <c r="B4361" t="s">
        <v>151</v>
      </c>
      <c r="C4361">
        <v>2019</v>
      </c>
      <c r="D4361">
        <v>7.7270000000000004E-3</v>
      </c>
    </row>
    <row r="4362" spans="1:4" hidden="1">
      <c r="A4362" t="s">
        <v>26</v>
      </c>
      <c r="B4362" t="s">
        <v>151</v>
      </c>
      <c r="C4362">
        <v>2019</v>
      </c>
      <c r="D4362">
        <v>3.5079999999999998E-3</v>
      </c>
    </row>
    <row r="4363" spans="1:4" hidden="1">
      <c r="A4363" t="s">
        <v>25</v>
      </c>
      <c r="B4363" t="s">
        <v>151</v>
      </c>
      <c r="C4363">
        <v>2019</v>
      </c>
      <c r="D4363">
        <v>4.2190000000000005E-3</v>
      </c>
    </row>
    <row r="4364" spans="1:4" hidden="1">
      <c r="A4364" t="s">
        <v>22</v>
      </c>
      <c r="B4364" t="s">
        <v>151</v>
      </c>
      <c r="C4364">
        <v>2020</v>
      </c>
      <c r="D4364">
        <v>9.9999999999999995E-7</v>
      </c>
    </row>
    <row r="4365" spans="1:4" hidden="1">
      <c r="A4365" t="s">
        <v>22</v>
      </c>
      <c r="B4365" t="s">
        <v>151</v>
      </c>
      <c r="C4365">
        <v>2021</v>
      </c>
      <c r="D4365">
        <v>1.226E-2</v>
      </c>
    </row>
    <row r="4366" spans="1:4" hidden="1">
      <c r="A4366" t="s">
        <v>22</v>
      </c>
      <c r="B4366" t="s">
        <v>152</v>
      </c>
      <c r="C4366">
        <v>2007</v>
      </c>
      <c r="D4366">
        <v>3.8200000000000002E-4</v>
      </c>
    </row>
    <row r="4367" spans="1:4" hidden="1">
      <c r="A4367" t="s">
        <v>26</v>
      </c>
      <c r="B4367" t="s">
        <v>152</v>
      </c>
      <c r="C4367">
        <v>2007</v>
      </c>
      <c r="D4367">
        <v>3.8200000000000002E-4</v>
      </c>
    </row>
    <row r="4368" spans="1:4" hidden="1">
      <c r="A4368" t="s">
        <v>25</v>
      </c>
      <c r="B4368" t="s">
        <v>152</v>
      </c>
      <c r="C4368">
        <v>2007</v>
      </c>
      <c r="D4368">
        <v>0</v>
      </c>
    </row>
    <row r="4369" spans="1:4" hidden="1">
      <c r="A4369" t="s">
        <v>22</v>
      </c>
      <c r="B4369" t="s">
        <v>152</v>
      </c>
      <c r="C4369">
        <v>2008</v>
      </c>
      <c r="D4369">
        <v>2.3847529999999999</v>
      </c>
    </row>
    <row r="4370" spans="1:4" hidden="1">
      <c r="A4370" t="s">
        <v>26</v>
      </c>
      <c r="B4370" t="s">
        <v>152</v>
      </c>
      <c r="C4370">
        <v>2008</v>
      </c>
      <c r="D4370">
        <v>1.4446909999999999</v>
      </c>
    </row>
    <row r="4371" spans="1:4" hidden="1">
      <c r="A4371" t="s">
        <v>24</v>
      </c>
      <c r="B4371" t="s">
        <v>152</v>
      </c>
      <c r="C4371">
        <v>2008</v>
      </c>
      <c r="D4371">
        <v>0.94006199999999995</v>
      </c>
    </row>
    <row r="4372" spans="1:4" hidden="1">
      <c r="A4372" t="s">
        <v>25</v>
      </c>
      <c r="B4372" t="s">
        <v>152</v>
      </c>
      <c r="C4372">
        <v>2008</v>
      </c>
      <c r="D4372">
        <v>0</v>
      </c>
    </row>
    <row r="4373" spans="1:4" hidden="1">
      <c r="A4373" t="s">
        <v>22</v>
      </c>
      <c r="B4373" t="s">
        <v>152</v>
      </c>
      <c r="C4373">
        <v>2009</v>
      </c>
      <c r="D4373">
        <v>3.0802230000000002</v>
      </c>
    </row>
    <row r="4374" spans="1:4" hidden="1">
      <c r="A4374" t="s">
        <v>26</v>
      </c>
      <c r="B4374" t="s">
        <v>152</v>
      </c>
      <c r="C4374">
        <v>2009</v>
      </c>
      <c r="D4374">
        <v>1.2456389999999999</v>
      </c>
    </row>
    <row r="4375" spans="1:4" hidden="1">
      <c r="A4375" t="s">
        <v>24</v>
      </c>
      <c r="B4375" t="s">
        <v>152</v>
      </c>
      <c r="C4375">
        <v>2009</v>
      </c>
      <c r="D4375">
        <v>1.8172060000000001</v>
      </c>
    </row>
    <row r="4376" spans="1:4" hidden="1">
      <c r="A4376" t="s">
        <v>25</v>
      </c>
      <c r="B4376" t="s">
        <v>152</v>
      </c>
      <c r="C4376">
        <v>2009</v>
      </c>
      <c r="D4376">
        <v>1.7377999999999894E-2</v>
      </c>
    </row>
    <row r="4377" spans="1:4" hidden="1">
      <c r="A4377" t="s">
        <v>22</v>
      </c>
      <c r="B4377" t="s">
        <v>152</v>
      </c>
      <c r="C4377">
        <v>2010</v>
      </c>
      <c r="D4377">
        <v>4.4088070000000004</v>
      </c>
    </row>
    <row r="4378" spans="1:4" hidden="1">
      <c r="A4378" t="s">
        <v>26</v>
      </c>
      <c r="B4378" t="s">
        <v>152</v>
      </c>
      <c r="C4378">
        <v>2010</v>
      </c>
      <c r="D4378">
        <v>2.4397099999999998</v>
      </c>
    </row>
    <row r="4379" spans="1:4" hidden="1">
      <c r="A4379" t="s">
        <v>24</v>
      </c>
      <c r="B4379" t="s">
        <v>152</v>
      </c>
      <c r="C4379">
        <v>2010</v>
      </c>
      <c r="D4379">
        <v>1.9690970000000001</v>
      </c>
    </row>
    <row r="4380" spans="1:4" hidden="1">
      <c r="A4380" t="s">
        <v>25</v>
      </c>
      <c r="B4380" t="s">
        <v>152</v>
      </c>
      <c r="C4380">
        <v>2010</v>
      </c>
      <c r="D4380">
        <v>8.8817841970012523E-16</v>
      </c>
    </row>
    <row r="4381" spans="1:4" hidden="1">
      <c r="A4381" t="s">
        <v>22</v>
      </c>
      <c r="B4381" t="s">
        <v>152</v>
      </c>
      <c r="C4381">
        <v>2011</v>
      </c>
      <c r="D4381">
        <v>4.2102579999999996</v>
      </c>
    </row>
    <row r="4382" spans="1:4" hidden="1">
      <c r="A4382" t="s">
        <v>26</v>
      </c>
      <c r="B4382" t="s">
        <v>152</v>
      </c>
      <c r="C4382">
        <v>2011</v>
      </c>
      <c r="D4382">
        <v>3.8333279999999998</v>
      </c>
    </row>
    <row r="4383" spans="1:4" hidden="1">
      <c r="A4383" t="s">
        <v>25</v>
      </c>
      <c r="B4383" t="s">
        <v>152</v>
      </c>
      <c r="C4383">
        <v>2011</v>
      </c>
      <c r="D4383">
        <v>0.37692999999999977</v>
      </c>
    </row>
    <row r="4384" spans="1:4" hidden="1">
      <c r="A4384" t="s">
        <v>22</v>
      </c>
      <c r="B4384" t="s">
        <v>152</v>
      </c>
      <c r="C4384">
        <v>2012</v>
      </c>
      <c r="D4384">
        <v>10.435646999999999</v>
      </c>
    </row>
    <row r="4385" spans="1:4" hidden="1">
      <c r="A4385" t="s">
        <v>26</v>
      </c>
      <c r="B4385" t="s">
        <v>152</v>
      </c>
      <c r="C4385">
        <v>2012</v>
      </c>
      <c r="D4385">
        <v>3.5926960000000001</v>
      </c>
    </row>
    <row r="4386" spans="1:4" hidden="1">
      <c r="A4386" t="s">
        <v>24</v>
      </c>
      <c r="B4386" t="s">
        <v>152</v>
      </c>
      <c r="C4386">
        <v>2012</v>
      </c>
      <c r="D4386">
        <v>6.443899</v>
      </c>
    </row>
    <row r="4387" spans="1:4" hidden="1">
      <c r="A4387" t="s">
        <v>25</v>
      </c>
      <c r="B4387" t="s">
        <v>152</v>
      </c>
      <c r="C4387">
        <v>2012</v>
      </c>
      <c r="D4387">
        <v>0.3990519999999993</v>
      </c>
    </row>
    <row r="4388" spans="1:4" hidden="1">
      <c r="A4388" t="s">
        <v>22</v>
      </c>
      <c r="B4388" t="s">
        <v>152</v>
      </c>
      <c r="C4388">
        <v>2013</v>
      </c>
      <c r="D4388">
        <v>10.233681000000001</v>
      </c>
    </row>
    <row r="4389" spans="1:4" hidden="1">
      <c r="A4389" t="s">
        <v>26</v>
      </c>
      <c r="B4389" t="s">
        <v>152</v>
      </c>
      <c r="C4389">
        <v>2013</v>
      </c>
      <c r="D4389">
        <v>4.9738379999999998</v>
      </c>
    </row>
    <row r="4390" spans="1:4" hidden="1">
      <c r="A4390" t="s">
        <v>24</v>
      </c>
      <c r="B4390" t="s">
        <v>152</v>
      </c>
      <c r="C4390">
        <v>2013</v>
      </c>
      <c r="D4390">
        <v>3.7007050000000001</v>
      </c>
    </row>
    <row r="4391" spans="1:4" hidden="1">
      <c r="A4391" t="s">
        <v>25</v>
      </c>
      <c r="B4391" t="s">
        <v>152</v>
      </c>
      <c r="C4391">
        <v>2013</v>
      </c>
      <c r="D4391">
        <v>1.5591380000000008</v>
      </c>
    </row>
    <row r="4392" spans="1:4" hidden="1">
      <c r="A4392" t="s">
        <v>22</v>
      </c>
      <c r="B4392" t="s">
        <v>152</v>
      </c>
      <c r="C4392">
        <v>2014</v>
      </c>
      <c r="D4392">
        <v>9.5946540000000002</v>
      </c>
    </row>
    <row r="4393" spans="1:4" hidden="1">
      <c r="A4393" t="s">
        <v>26</v>
      </c>
      <c r="B4393" t="s">
        <v>152</v>
      </c>
      <c r="C4393">
        <v>2014</v>
      </c>
      <c r="D4393">
        <v>7.7269839999999999</v>
      </c>
    </row>
    <row r="4394" spans="1:4" hidden="1">
      <c r="A4394" t="s">
        <v>34</v>
      </c>
      <c r="B4394" t="s">
        <v>152</v>
      </c>
      <c r="C4394">
        <v>2014</v>
      </c>
      <c r="D4394">
        <v>0.52941899999999997</v>
      </c>
    </row>
    <row r="4395" spans="1:4" hidden="1">
      <c r="A4395" t="s">
        <v>24</v>
      </c>
      <c r="B4395" t="s">
        <v>152</v>
      </c>
      <c r="C4395">
        <v>2014</v>
      </c>
      <c r="D4395">
        <v>0.63714899999999997</v>
      </c>
    </row>
    <row r="4396" spans="1:4" hidden="1">
      <c r="A4396" t="s">
        <v>25</v>
      </c>
      <c r="B4396" t="s">
        <v>152</v>
      </c>
      <c r="C4396">
        <v>2014</v>
      </c>
      <c r="D4396">
        <v>0.70110200000000056</v>
      </c>
    </row>
    <row r="4397" spans="1:4" hidden="1">
      <c r="A4397" t="s">
        <v>22</v>
      </c>
      <c r="B4397" t="s">
        <v>152</v>
      </c>
      <c r="C4397">
        <v>2015</v>
      </c>
      <c r="D4397">
        <v>11.380096</v>
      </c>
    </row>
    <row r="4398" spans="1:4" hidden="1">
      <c r="A4398" t="s">
        <v>26</v>
      </c>
      <c r="B4398" t="s">
        <v>152</v>
      </c>
      <c r="C4398">
        <v>2015</v>
      </c>
      <c r="D4398">
        <v>3.0834060000000001</v>
      </c>
    </row>
    <row r="4399" spans="1:4" hidden="1">
      <c r="A4399" t="s">
        <v>34</v>
      </c>
      <c r="B4399" t="s">
        <v>152</v>
      </c>
      <c r="C4399">
        <v>2015</v>
      </c>
      <c r="D4399">
        <v>0.27420800000000001</v>
      </c>
    </row>
    <row r="4400" spans="1:4" hidden="1">
      <c r="A4400" t="s">
        <v>24</v>
      </c>
      <c r="B4400" t="s">
        <v>152</v>
      </c>
      <c r="C4400">
        <v>2015</v>
      </c>
      <c r="D4400">
        <v>6.9916239999999998</v>
      </c>
    </row>
    <row r="4401" spans="1:4" hidden="1">
      <c r="A4401" t="s">
        <v>25</v>
      </c>
      <c r="B4401" t="s">
        <v>152</v>
      </c>
      <c r="C4401">
        <v>2015</v>
      </c>
      <c r="D4401">
        <v>1.0308580000000003</v>
      </c>
    </row>
    <row r="4402" spans="1:4" hidden="1">
      <c r="A4402" t="s">
        <v>22</v>
      </c>
      <c r="B4402" t="s">
        <v>152</v>
      </c>
      <c r="C4402">
        <v>2016</v>
      </c>
      <c r="D4402">
        <v>15.959177</v>
      </c>
    </row>
    <row r="4403" spans="1:4" hidden="1">
      <c r="A4403" t="s">
        <v>26</v>
      </c>
      <c r="B4403" t="s">
        <v>152</v>
      </c>
      <c r="C4403">
        <v>2016</v>
      </c>
      <c r="D4403">
        <v>5.8860939999999999</v>
      </c>
    </row>
    <row r="4404" spans="1:4" hidden="1">
      <c r="A4404" t="s">
        <v>34</v>
      </c>
      <c r="B4404" t="s">
        <v>152</v>
      </c>
      <c r="C4404">
        <v>2016</v>
      </c>
      <c r="D4404">
        <v>0.261656</v>
      </c>
    </row>
    <row r="4405" spans="1:4" hidden="1">
      <c r="A4405" t="s">
        <v>24</v>
      </c>
      <c r="B4405" t="s">
        <v>152</v>
      </c>
      <c r="C4405">
        <v>2016</v>
      </c>
      <c r="D4405">
        <v>8.249549</v>
      </c>
    </row>
    <row r="4406" spans="1:4" hidden="1">
      <c r="A4406" t="s">
        <v>25</v>
      </c>
      <c r="B4406" t="s">
        <v>152</v>
      </c>
      <c r="C4406">
        <v>2016</v>
      </c>
      <c r="D4406">
        <v>1.5618780000000001</v>
      </c>
    </row>
    <row r="4407" spans="1:4" hidden="1">
      <c r="A4407" t="s">
        <v>22</v>
      </c>
      <c r="B4407" t="s">
        <v>152</v>
      </c>
      <c r="C4407">
        <v>2017</v>
      </c>
      <c r="D4407">
        <v>17.681588000000001</v>
      </c>
    </row>
    <row r="4408" spans="1:4" hidden="1">
      <c r="A4408" t="s">
        <v>26</v>
      </c>
      <c r="B4408" t="s">
        <v>152</v>
      </c>
      <c r="C4408">
        <v>2017</v>
      </c>
      <c r="D4408">
        <v>6.4919269999999996</v>
      </c>
    </row>
    <row r="4409" spans="1:4" hidden="1">
      <c r="A4409" t="s">
        <v>24</v>
      </c>
      <c r="B4409" t="s">
        <v>152</v>
      </c>
      <c r="C4409">
        <v>2017</v>
      </c>
      <c r="D4409">
        <v>10.217853</v>
      </c>
    </row>
    <row r="4410" spans="1:4" hidden="1">
      <c r="A4410" t="s">
        <v>25</v>
      </c>
      <c r="B4410" t="s">
        <v>152</v>
      </c>
      <c r="C4410">
        <v>2017</v>
      </c>
      <c r="D4410">
        <v>0.97180800000000289</v>
      </c>
    </row>
    <row r="4411" spans="1:4" hidden="1">
      <c r="A4411" t="s">
        <v>22</v>
      </c>
      <c r="B4411" t="s">
        <v>152</v>
      </c>
      <c r="C4411">
        <v>2018</v>
      </c>
      <c r="D4411">
        <v>19.378672000000002</v>
      </c>
    </row>
    <row r="4412" spans="1:4" hidden="1">
      <c r="A4412" t="s">
        <v>26</v>
      </c>
      <c r="B4412" t="s">
        <v>152</v>
      </c>
      <c r="C4412">
        <v>2018</v>
      </c>
      <c r="D4412">
        <v>6.1110600000000002</v>
      </c>
    </row>
    <row r="4413" spans="1:4" hidden="1">
      <c r="A4413" t="s">
        <v>24</v>
      </c>
      <c r="B4413" t="s">
        <v>152</v>
      </c>
      <c r="C4413">
        <v>2018</v>
      </c>
      <c r="D4413">
        <v>12.002013</v>
      </c>
    </row>
    <row r="4414" spans="1:4" hidden="1">
      <c r="A4414" t="s">
        <v>25</v>
      </c>
      <c r="B4414" t="s">
        <v>152</v>
      </c>
      <c r="C4414">
        <v>2018</v>
      </c>
      <c r="D4414">
        <v>1.2655990000000017</v>
      </c>
    </row>
    <row r="4415" spans="1:4" hidden="1">
      <c r="A4415" t="s">
        <v>22</v>
      </c>
      <c r="B4415" t="s">
        <v>152</v>
      </c>
      <c r="C4415">
        <v>2019</v>
      </c>
      <c r="D4415">
        <v>19.814973999999999</v>
      </c>
    </row>
    <row r="4416" spans="1:4" hidden="1">
      <c r="A4416" t="s">
        <v>26</v>
      </c>
      <c r="B4416" t="s">
        <v>152</v>
      </c>
      <c r="C4416">
        <v>2019</v>
      </c>
      <c r="D4416">
        <v>5.8979229999999996</v>
      </c>
    </row>
    <row r="4417" spans="1:4" hidden="1">
      <c r="A4417" t="s">
        <v>24</v>
      </c>
      <c r="B4417" t="s">
        <v>152</v>
      </c>
      <c r="C4417">
        <v>2019</v>
      </c>
      <c r="D4417">
        <v>8.2500250000000008</v>
      </c>
    </row>
    <row r="4418" spans="1:4" hidden="1">
      <c r="A4418" t="s">
        <v>25</v>
      </c>
      <c r="B4418" t="s">
        <v>152</v>
      </c>
      <c r="C4418">
        <v>2019</v>
      </c>
      <c r="D4418">
        <v>5.6670259999999999</v>
      </c>
    </row>
    <row r="4419" spans="1:4" hidden="1">
      <c r="A4419" t="s">
        <v>22</v>
      </c>
      <c r="B4419" t="s">
        <v>152</v>
      </c>
      <c r="C4419">
        <v>2020</v>
      </c>
      <c r="D4419">
        <v>18.554791999999999</v>
      </c>
    </row>
    <row r="4420" spans="1:4" hidden="1">
      <c r="A4420" t="s">
        <v>26</v>
      </c>
      <c r="B4420" t="s">
        <v>152</v>
      </c>
      <c r="C4420">
        <v>2020</v>
      </c>
      <c r="D4420">
        <v>6.2092989999999997</v>
      </c>
    </row>
    <row r="4421" spans="1:4" hidden="1">
      <c r="A4421" t="s">
        <v>24</v>
      </c>
      <c r="B4421" t="s">
        <v>152</v>
      </c>
      <c r="C4421">
        <v>2020</v>
      </c>
      <c r="D4421">
        <v>11.671694</v>
      </c>
    </row>
    <row r="4422" spans="1:4" hidden="1">
      <c r="A4422" t="s">
        <v>25</v>
      </c>
      <c r="B4422" t="s">
        <v>152</v>
      </c>
      <c r="C4422">
        <v>2020</v>
      </c>
      <c r="D4422">
        <v>0.67379899999999893</v>
      </c>
    </row>
    <row r="4423" spans="1:4" hidden="1">
      <c r="A4423" t="s">
        <v>22</v>
      </c>
      <c r="B4423" t="s">
        <v>152</v>
      </c>
      <c r="C4423">
        <v>2021</v>
      </c>
      <c r="D4423">
        <v>18.080553999999999</v>
      </c>
    </row>
    <row r="4424" spans="1:4" hidden="1">
      <c r="A4424" t="s">
        <v>26</v>
      </c>
      <c r="B4424" t="s">
        <v>152</v>
      </c>
      <c r="C4424">
        <v>2021</v>
      </c>
      <c r="D4424">
        <v>6.5398800000000001</v>
      </c>
    </row>
    <row r="4425" spans="1:4" hidden="1">
      <c r="A4425" t="s">
        <v>24</v>
      </c>
      <c r="B4425" t="s">
        <v>152</v>
      </c>
      <c r="C4425">
        <v>2021</v>
      </c>
      <c r="D4425">
        <v>10.766427999999999</v>
      </c>
    </row>
    <row r="4426" spans="1:4" hidden="1">
      <c r="A4426" t="s">
        <v>25</v>
      </c>
      <c r="B4426" t="s">
        <v>152</v>
      </c>
      <c r="C4426">
        <v>2021</v>
      </c>
      <c r="D4426">
        <v>0.77424599999999799</v>
      </c>
    </row>
    <row r="4427" spans="1:4" hidden="1">
      <c r="A4427" t="s">
        <v>22</v>
      </c>
      <c r="B4427" t="s">
        <v>153</v>
      </c>
      <c r="C4427">
        <v>2007</v>
      </c>
      <c r="D4427">
        <v>1.7996000000000002E-2</v>
      </c>
    </row>
    <row r="4428" spans="1:4" hidden="1">
      <c r="A4428" t="s">
        <v>26</v>
      </c>
      <c r="B4428" t="s">
        <v>153</v>
      </c>
      <c r="C4428">
        <v>2007</v>
      </c>
      <c r="D4428">
        <v>1.7996000000000002E-2</v>
      </c>
    </row>
    <row r="4429" spans="1:4" hidden="1">
      <c r="A4429" t="s">
        <v>25</v>
      </c>
      <c r="B4429" t="s">
        <v>153</v>
      </c>
      <c r="C4429">
        <v>2007</v>
      </c>
      <c r="D4429">
        <v>0</v>
      </c>
    </row>
    <row r="4430" spans="1:4" hidden="1">
      <c r="A4430" t="s">
        <v>22</v>
      </c>
      <c r="B4430" t="s">
        <v>153</v>
      </c>
      <c r="C4430">
        <v>2008</v>
      </c>
      <c r="D4430">
        <v>0.66198000000000001</v>
      </c>
    </row>
    <row r="4431" spans="1:4" hidden="1">
      <c r="A4431" t="s">
        <v>26</v>
      </c>
      <c r="B4431" t="s">
        <v>153</v>
      </c>
      <c r="C4431">
        <v>2008</v>
      </c>
      <c r="D4431">
        <v>0.66198000000000001</v>
      </c>
    </row>
    <row r="4432" spans="1:4" hidden="1">
      <c r="A4432" t="s">
        <v>25</v>
      </c>
      <c r="B4432" t="s">
        <v>153</v>
      </c>
      <c r="C4432">
        <v>2008</v>
      </c>
      <c r="D4432">
        <v>0</v>
      </c>
    </row>
    <row r="4433" spans="1:4" hidden="1">
      <c r="A4433" t="s">
        <v>22</v>
      </c>
      <c r="B4433" t="s">
        <v>153</v>
      </c>
      <c r="C4433">
        <v>2009</v>
      </c>
      <c r="D4433">
        <v>4.0835169999999996</v>
      </c>
    </row>
    <row r="4434" spans="1:4" hidden="1">
      <c r="A4434" t="s">
        <v>26</v>
      </c>
      <c r="B4434" t="s">
        <v>153</v>
      </c>
      <c r="C4434">
        <v>2009</v>
      </c>
      <c r="D4434">
        <v>4.0835169999999996</v>
      </c>
    </row>
    <row r="4435" spans="1:4" hidden="1">
      <c r="A4435" t="s">
        <v>25</v>
      </c>
      <c r="B4435" t="s">
        <v>153</v>
      </c>
      <c r="C4435">
        <v>2009</v>
      </c>
      <c r="D4435">
        <v>0</v>
      </c>
    </row>
    <row r="4436" spans="1:4" hidden="1">
      <c r="A4436" t="s">
        <v>22</v>
      </c>
      <c r="B4436" t="s">
        <v>153</v>
      </c>
      <c r="C4436">
        <v>2010</v>
      </c>
      <c r="D4436">
        <v>2.3351160000000002</v>
      </c>
    </row>
    <row r="4437" spans="1:4" hidden="1">
      <c r="A4437" t="s">
        <v>26</v>
      </c>
      <c r="B4437" t="s">
        <v>153</v>
      </c>
      <c r="C4437">
        <v>2010</v>
      </c>
      <c r="D4437">
        <v>2.3351160000000002</v>
      </c>
    </row>
    <row r="4438" spans="1:4" hidden="1">
      <c r="A4438" t="s">
        <v>25</v>
      </c>
      <c r="B4438" t="s">
        <v>153</v>
      </c>
      <c r="C4438">
        <v>2010</v>
      </c>
      <c r="D4438">
        <v>0</v>
      </c>
    </row>
    <row r="4439" spans="1:4" hidden="1">
      <c r="A4439" t="s">
        <v>22</v>
      </c>
      <c r="B4439" t="s">
        <v>153</v>
      </c>
      <c r="C4439">
        <v>2011</v>
      </c>
      <c r="D4439">
        <v>16.774401999999998</v>
      </c>
    </row>
    <row r="4440" spans="1:4" hidden="1">
      <c r="A4440" t="s">
        <v>26</v>
      </c>
      <c r="B4440" t="s">
        <v>153</v>
      </c>
      <c r="C4440">
        <v>2011</v>
      </c>
      <c r="D4440">
        <v>3.6910769999999999</v>
      </c>
    </row>
    <row r="4441" spans="1:4" hidden="1">
      <c r="A4441" t="s">
        <v>24</v>
      </c>
      <c r="B4441" t="s">
        <v>153</v>
      </c>
      <c r="C4441">
        <v>2011</v>
      </c>
      <c r="D4441">
        <v>13.083325</v>
      </c>
    </row>
    <row r="4442" spans="1:4" hidden="1">
      <c r="A4442" t="s">
        <v>25</v>
      </c>
      <c r="B4442" t="s">
        <v>153</v>
      </c>
      <c r="C4442">
        <v>2011</v>
      </c>
      <c r="D4442">
        <v>-3.5527136788005009E-15</v>
      </c>
    </row>
    <row r="4443" spans="1:4" hidden="1">
      <c r="A4443" t="s">
        <v>22</v>
      </c>
      <c r="B4443" t="s">
        <v>153</v>
      </c>
      <c r="C4443">
        <v>2012</v>
      </c>
      <c r="D4443">
        <v>16.441092999999999</v>
      </c>
    </row>
    <row r="4444" spans="1:4" hidden="1">
      <c r="A4444" t="s">
        <v>26</v>
      </c>
      <c r="B4444" t="s">
        <v>153</v>
      </c>
      <c r="C4444">
        <v>2012</v>
      </c>
      <c r="D4444">
        <v>4.620959</v>
      </c>
    </row>
    <row r="4445" spans="1:4" hidden="1">
      <c r="A4445" t="s">
        <v>24</v>
      </c>
      <c r="B4445" t="s">
        <v>153</v>
      </c>
      <c r="C4445">
        <v>2012</v>
      </c>
      <c r="D4445">
        <v>11.767165</v>
      </c>
    </row>
    <row r="4446" spans="1:4" hidden="1">
      <c r="A4446" t="s">
        <v>25</v>
      </c>
      <c r="B4446" t="s">
        <v>153</v>
      </c>
      <c r="C4446">
        <v>2012</v>
      </c>
      <c r="D4446">
        <v>5.2968999999997379E-2</v>
      </c>
    </row>
    <row r="4447" spans="1:4" hidden="1">
      <c r="A4447" t="s">
        <v>22</v>
      </c>
      <c r="B4447" t="s">
        <v>153</v>
      </c>
      <c r="C4447">
        <v>2013</v>
      </c>
      <c r="D4447">
        <v>21.542504999999998</v>
      </c>
    </row>
    <row r="4448" spans="1:4" hidden="1">
      <c r="A4448" t="s">
        <v>26</v>
      </c>
      <c r="B4448" t="s">
        <v>153</v>
      </c>
      <c r="C4448">
        <v>2013</v>
      </c>
      <c r="D4448">
        <v>3.6938520000000001</v>
      </c>
    </row>
    <row r="4449" spans="1:4" hidden="1">
      <c r="A4449" t="s">
        <v>24</v>
      </c>
      <c r="B4449" t="s">
        <v>153</v>
      </c>
      <c r="C4449">
        <v>2013</v>
      </c>
      <c r="D4449">
        <v>17.848500999999999</v>
      </c>
    </row>
    <row r="4450" spans="1:4" hidden="1">
      <c r="A4450" t="s">
        <v>25</v>
      </c>
      <c r="B4450" t="s">
        <v>153</v>
      </c>
      <c r="C4450">
        <v>2013</v>
      </c>
      <c r="D4450">
        <v>1.5199999999992997E-4</v>
      </c>
    </row>
    <row r="4451" spans="1:4" hidden="1">
      <c r="A4451" t="s">
        <v>22</v>
      </c>
      <c r="B4451" t="s">
        <v>153</v>
      </c>
      <c r="C4451">
        <v>2014</v>
      </c>
      <c r="D4451">
        <v>30.129197999999999</v>
      </c>
    </row>
    <row r="4452" spans="1:4" hidden="1">
      <c r="A4452" t="s">
        <v>26</v>
      </c>
      <c r="B4452" t="s">
        <v>153</v>
      </c>
      <c r="C4452">
        <v>2014</v>
      </c>
      <c r="D4452">
        <v>5.2161809999999997</v>
      </c>
    </row>
    <row r="4453" spans="1:4" hidden="1">
      <c r="A4453" t="s">
        <v>24</v>
      </c>
      <c r="B4453" t="s">
        <v>153</v>
      </c>
      <c r="C4453">
        <v>2014</v>
      </c>
      <c r="D4453">
        <v>24.908712999999999</v>
      </c>
    </row>
    <row r="4454" spans="1:4" hidden="1">
      <c r="A4454" t="s">
        <v>25</v>
      </c>
      <c r="B4454" t="s">
        <v>153</v>
      </c>
      <c r="C4454">
        <v>2014</v>
      </c>
      <c r="D4454">
        <v>4.3040000000011958E-3</v>
      </c>
    </row>
    <row r="4455" spans="1:4" hidden="1">
      <c r="A4455" t="s">
        <v>22</v>
      </c>
      <c r="B4455" t="s">
        <v>153</v>
      </c>
      <c r="C4455">
        <v>2015</v>
      </c>
      <c r="D4455">
        <v>4.3518949999999998</v>
      </c>
    </row>
    <row r="4456" spans="1:4" hidden="1">
      <c r="A4456" t="s">
        <v>26</v>
      </c>
      <c r="B4456" t="s">
        <v>153</v>
      </c>
      <c r="C4456">
        <v>2015</v>
      </c>
      <c r="D4456">
        <v>4.3421099999999999</v>
      </c>
    </row>
    <row r="4457" spans="1:4" hidden="1">
      <c r="A4457" t="s">
        <v>25</v>
      </c>
      <c r="B4457" t="s">
        <v>153</v>
      </c>
      <c r="C4457">
        <v>2015</v>
      </c>
      <c r="D4457">
        <v>9.7849999999999326E-3</v>
      </c>
    </row>
    <row r="4458" spans="1:4" hidden="1">
      <c r="A4458" t="s">
        <v>22</v>
      </c>
      <c r="B4458" t="s">
        <v>153</v>
      </c>
      <c r="C4458">
        <v>2016</v>
      </c>
      <c r="D4458">
        <v>6.1246869999999998</v>
      </c>
    </row>
    <row r="4459" spans="1:4" hidden="1">
      <c r="A4459" t="s">
        <v>26</v>
      </c>
      <c r="B4459" t="s">
        <v>153</v>
      </c>
      <c r="C4459">
        <v>2016</v>
      </c>
      <c r="D4459">
        <v>6.1246869999999998</v>
      </c>
    </row>
    <row r="4460" spans="1:4" hidden="1">
      <c r="A4460" t="s">
        <v>25</v>
      </c>
      <c r="B4460" t="s">
        <v>153</v>
      </c>
      <c r="C4460">
        <v>2016</v>
      </c>
      <c r="D4460">
        <v>0</v>
      </c>
    </row>
    <row r="4461" spans="1:4" hidden="1">
      <c r="A4461" t="s">
        <v>22</v>
      </c>
      <c r="B4461" t="s">
        <v>153</v>
      </c>
      <c r="C4461">
        <v>2017</v>
      </c>
      <c r="D4461">
        <v>5.2725419999999996</v>
      </c>
    </row>
    <row r="4462" spans="1:4" hidden="1">
      <c r="A4462" t="s">
        <v>26</v>
      </c>
      <c r="B4462" t="s">
        <v>153</v>
      </c>
      <c r="C4462">
        <v>2017</v>
      </c>
      <c r="D4462">
        <v>5.2441370000000003</v>
      </c>
    </row>
    <row r="4463" spans="1:4" hidden="1">
      <c r="A4463" t="s">
        <v>25</v>
      </c>
      <c r="B4463" t="s">
        <v>153</v>
      </c>
      <c r="C4463">
        <v>2017</v>
      </c>
      <c r="D4463">
        <v>2.8404999999999347E-2</v>
      </c>
    </row>
    <row r="4464" spans="1:4" hidden="1">
      <c r="A4464" t="s">
        <v>22</v>
      </c>
      <c r="B4464" t="s">
        <v>153</v>
      </c>
      <c r="C4464">
        <v>2018</v>
      </c>
      <c r="D4464">
        <v>2.0448599999999999</v>
      </c>
    </row>
    <row r="4465" spans="1:4" hidden="1">
      <c r="A4465" t="s">
        <v>26</v>
      </c>
      <c r="B4465" t="s">
        <v>153</v>
      </c>
      <c r="C4465">
        <v>2018</v>
      </c>
      <c r="D4465">
        <v>1.7964690000000001</v>
      </c>
    </row>
    <row r="4466" spans="1:4" hidden="1">
      <c r="A4466" t="s">
        <v>25</v>
      </c>
      <c r="B4466" t="s">
        <v>153</v>
      </c>
      <c r="C4466">
        <v>2018</v>
      </c>
      <c r="D4466">
        <v>0.24839099999999981</v>
      </c>
    </row>
    <row r="4467" spans="1:4" hidden="1">
      <c r="A4467" t="s">
        <v>22</v>
      </c>
      <c r="B4467" t="s">
        <v>153</v>
      </c>
      <c r="C4467">
        <v>2019</v>
      </c>
      <c r="D4467">
        <v>4.808681</v>
      </c>
    </row>
    <row r="4468" spans="1:4" hidden="1">
      <c r="A4468" t="s">
        <v>26</v>
      </c>
      <c r="B4468" t="s">
        <v>153</v>
      </c>
      <c r="C4468">
        <v>2019</v>
      </c>
      <c r="D4468">
        <v>4.3758600000000003</v>
      </c>
    </row>
    <row r="4469" spans="1:4" hidden="1">
      <c r="A4469" t="s">
        <v>25</v>
      </c>
      <c r="B4469" t="s">
        <v>153</v>
      </c>
      <c r="C4469">
        <v>2019</v>
      </c>
      <c r="D4469">
        <v>0.43282099999999968</v>
      </c>
    </row>
    <row r="4470" spans="1:4" hidden="1">
      <c r="A4470" t="s">
        <v>22</v>
      </c>
      <c r="B4470" t="s">
        <v>153</v>
      </c>
      <c r="C4470">
        <v>2020</v>
      </c>
      <c r="D4470">
        <v>5.6121569999999998</v>
      </c>
    </row>
    <row r="4471" spans="1:4" hidden="1">
      <c r="A4471" t="s">
        <v>26</v>
      </c>
      <c r="B4471" t="s">
        <v>153</v>
      </c>
      <c r="C4471">
        <v>2020</v>
      </c>
      <c r="D4471">
        <v>5.2443559999999998</v>
      </c>
    </row>
    <row r="4472" spans="1:4" hidden="1">
      <c r="A4472" t="s">
        <v>25</v>
      </c>
      <c r="B4472" t="s">
        <v>153</v>
      </c>
      <c r="C4472">
        <v>2020</v>
      </c>
      <c r="D4472">
        <v>0.36780100000000004</v>
      </c>
    </row>
    <row r="4473" spans="1:4" hidden="1">
      <c r="A4473" t="s">
        <v>22</v>
      </c>
      <c r="B4473" t="s">
        <v>153</v>
      </c>
      <c r="C4473">
        <v>2021</v>
      </c>
      <c r="D4473">
        <v>4.6970049999999999</v>
      </c>
    </row>
    <row r="4474" spans="1:4" hidden="1">
      <c r="A4474" t="s">
        <v>26</v>
      </c>
      <c r="B4474" t="s">
        <v>153</v>
      </c>
      <c r="C4474">
        <v>2021</v>
      </c>
      <c r="D4474">
        <v>4.6294300000000002</v>
      </c>
    </row>
    <row r="4475" spans="1:4" hidden="1">
      <c r="A4475" t="s">
        <v>25</v>
      </c>
      <c r="B4475" t="s">
        <v>153</v>
      </c>
      <c r="C4475">
        <v>2021</v>
      </c>
      <c r="D4475">
        <v>6.7574999999999719E-2</v>
      </c>
    </row>
    <row r="4476" spans="1:4" hidden="1">
      <c r="A4476" t="s">
        <v>22</v>
      </c>
      <c r="B4476" t="s">
        <v>154</v>
      </c>
      <c r="C4476">
        <v>2007</v>
      </c>
      <c r="D4476">
        <v>3.1059389999999998</v>
      </c>
    </row>
    <row r="4477" spans="1:4" hidden="1">
      <c r="A4477" t="s">
        <v>26</v>
      </c>
      <c r="B4477" t="s">
        <v>154</v>
      </c>
      <c r="C4477">
        <v>2007</v>
      </c>
      <c r="D4477">
        <v>0.14996999999999999</v>
      </c>
    </row>
    <row r="4478" spans="1:4" hidden="1">
      <c r="A4478" t="s">
        <v>24</v>
      </c>
      <c r="B4478" t="s">
        <v>154</v>
      </c>
      <c r="C4478">
        <v>2007</v>
      </c>
      <c r="D4478">
        <v>1.8842570000000001</v>
      </c>
    </row>
    <row r="4479" spans="1:4" hidden="1">
      <c r="A4479" t="s">
        <v>25</v>
      </c>
      <c r="B4479" t="s">
        <v>154</v>
      </c>
      <c r="C4479">
        <v>2007</v>
      </c>
      <c r="D4479">
        <v>1.0717119999999998</v>
      </c>
    </row>
    <row r="4480" spans="1:4" hidden="1">
      <c r="A4480" t="s">
        <v>22</v>
      </c>
      <c r="B4480" t="s">
        <v>154</v>
      </c>
      <c r="C4480">
        <v>2008</v>
      </c>
      <c r="D4480">
        <v>5.2835799999999997</v>
      </c>
    </row>
    <row r="4481" spans="1:4" hidden="1">
      <c r="A4481" t="s">
        <v>26</v>
      </c>
      <c r="B4481" t="s">
        <v>154</v>
      </c>
      <c r="C4481">
        <v>2008</v>
      </c>
      <c r="D4481">
        <v>0.878386</v>
      </c>
    </row>
    <row r="4482" spans="1:4" hidden="1">
      <c r="A4482" t="s">
        <v>24</v>
      </c>
      <c r="B4482" t="s">
        <v>154</v>
      </c>
      <c r="C4482">
        <v>2008</v>
      </c>
      <c r="D4482">
        <v>3.5145179999999998</v>
      </c>
    </row>
    <row r="4483" spans="1:4" hidden="1">
      <c r="A4483" t="s">
        <v>25</v>
      </c>
      <c r="B4483" t="s">
        <v>154</v>
      </c>
      <c r="C4483">
        <v>2008</v>
      </c>
      <c r="D4483">
        <v>0.89067600000000002</v>
      </c>
    </row>
    <row r="4484" spans="1:4" hidden="1">
      <c r="A4484" t="s">
        <v>22</v>
      </c>
      <c r="B4484" t="s">
        <v>154</v>
      </c>
      <c r="C4484">
        <v>2009</v>
      </c>
      <c r="D4484">
        <v>9.3474210000000006</v>
      </c>
    </row>
    <row r="4485" spans="1:4" hidden="1">
      <c r="A4485" t="s">
        <v>26</v>
      </c>
      <c r="B4485" t="s">
        <v>154</v>
      </c>
      <c r="C4485">
        <v>2009</v>
      </c>
      <c r="D4485">
        <v>1.6655040000000001</v>
      </c>
    </row>
    <row r="4486" spans="1:4" hidden="1">
      <c r="A4486" t="s">
        <v>24</v>
      </c>
      <c r="B4486" t="s">
        <v>154</v>
      </c>
      <c r="C4486">
        <v>2009</v>
      </c>
      <c r="D4486">
        <v>5.7486360000000003</v>
      </c>
    </row>
    <row r="4487" spans="1:4" hidden="1">
      <c r="A4487" t="s">
        <v>25</v>
      </c>
      <c r="B4487" t="s">
        <v>154</v>
      </c>
      <c r="C4487">
        <v>2009</v>
      </c>
      <c r="D4487">
        <v>1.933281</v>
      </c>
    </row>
    <row r="4488" spans="1:4" hidden="1">
      <c r="A4488" t="s">
        <v>22</v>
      </c>
      <c r="B4488" t="s">
        <v>154</v>
      </c>
      <c r="C4488">
        <v>2010</v>
      </c>
      <c r="D4488">
        <v>4.1538190000000004</v>
      </c>
    </row>
    <row r="4489" spans="1:4" hidden="1">
      <c r="A4489" t="s">
        <v>26</v>
      </c>
      <c r="B4489" t="s">
        <v>154</v>
      </c>
      <c r="C4489">
        <v>2010</v>
      </c>
      <c r="D4489">
        <v>0.46603099999999997</v>
      </c>
    </row>
    <row r="4490" spans="1:4" hidden="1">
      <c r="A4490" t="s">
        <v>24</v>
      </c>
      <c r="B4490" t="s">
        <v>154</v>
      </c>
      <c r="C4490">
        <v>2010</v>
      </c>
      <c r="D4490">
        <v>2.2986610000000001</v>
      </c>
    </row>
    <row r="4491" spans="1:4" hidden="1">
      <c r="A4491" t="s">
        <v>25</v>
      </c>
      <c r="B4491" t="s">
        <v>154</v>
      </c>
      <c r="C4491">
        <v>2010</v>
      </c>
      <c r="D4491">
        <v>1.3891270000000002</v>
      </c>
    </row>
    <row r="4492" spans="1:4" hidden="1">
      <c r="A4492" t="s">
        <v>22</v>
      </c>
      <c r="B4492" t="s">
        <v>154</v>
      </c>
      <c r="C4492">
        <v>2011</v>
      </c>
      <c r="D4492">
        <v>9.0848980000000008</v>
      </c>
    </row>
    <row r="4493" spans="1:4" hidden="1">
      <c r="A4493" t="s">
        <v>26</v>
      </c>
      <c r="B4493" t="s">
        <v>154</v>
      </c>
      <c r="C4493">
        <v>2011</v>
      </c>
      <c r="D4493">
        <v>1.605057</v>
      </c>
    </row>
    <row r="4494" spans="1:4" hidden="1">
      <c r="A4494" t="s">
        <v>24</v>
      </c>
      <c r="B4494" t="s">
        <v>154</v>
      </c>
      <c r="C4494">
        <v>2011</v>
      </c>
      <c r="D4494">
        <v>6.2816830000000001</v>
      </c>
    </row>
    <row r="4495" spans="1:4" hidden="1">
      <c r="A4495" t="s">
        <v>25</v>
      </c>
      <c r="B4495" t="s">
        <v>154</v>
      </c>
      <c r="C4495">
        <v>2011</v>
      </c>
      <c r="D4495">
        <v>1.1981580000000012</v>
      </c>
    </row>
    <row r="4496" spans="1:4" hidden="1">
      <c r="A4496" t="s">
        <v>22</v>
      </c>
      <c r="B4496" t="s">
        <v>154</v>
      </c>
      <c r="C4496">
        <v>2012</v>
      </c>
      <c r="D4496">
        <v>29.427879999999998</v>
      </c>
    </row>
    <row r="4497" spans="1:4" hidden="1">
      <c r="A4497" t="s">
        <v>26</v>
      </c>
      <c r="B4497" t="s">
        <v>154</v>
      </c>
      <c r="C4497">
        <v>2012</v>
      </c>
      <c r="D4497">
        <v>1.7076530000000001</v>
      </c>
    </row>
    <row r="4498" spans="1:4" hidden="1">
      <c r="A4498" t="s">
        <v>24</v>
      </c>
      <c r="B4498" t="s">
        <v>154</v>
      </c>
      <c r="C4498">
        <v>2012</v>
      </c>
      <c r="D4498">
        <v>27.54692</v>
      </c>
    </row>
    <row r="4499" spans="1:4" hidden="1">
      <c r="A4499" t="s">
        <v>25</v>
      </c>
      <c r="B4499" t="s">
        <v>154</v>
      </c>
      <c r="C4499">
        <v>2012</v>
      </c>
      <c r="D4499">
        <v>0.17330699999999766</v>
      </c>
    </row>
    <row r="4500" spans="1:4" hidden="1">
      <c r="A4500" t="s">
        <v>22</v>
      </c>
      <c r="B4500" t="s">
        <v>154</v>
      </c>
      <c r="C4500">
        <v>2013</v>
      </c>
      <c r="D4500">
        <v>3.632879</v>
      </c>
    </row>
    <row r="4501" spans="1:4" hidden="1">
      <c r="A4501" t="s">
        <v>26</v>
      </c>
      <c r="B4501" t="s">
        <v>154</v>
      </c>
      <c r="C4501">
        <v>2013</v>
      </c>
      <c r="D4501">
        <v>3.5424410000000002</v>
      </c>
    </row>
    <row r="4502" spans="1:4" hidden="1">
      <c r="A4502" t="s">
        <v>24</v>
      </c>
      <c r="B4502" t="s">
        <v>154</v>
      </c>
      <c r="C4502">
        <v>2013</v>
      </c>
      <c r="D4502">
        <v>5.117E-2</v>
      </c>
    </row>
    <row r="4503" spans="1:4" hidden="1">
      <c r="A4503" t="s">
        <v>25</v>
      </c>
      <c r="B4503" t="s">
        <v>154</v>
      </c>
      <c r="C4503">
        <v>2013</v>
      </c>
      <c r="D4503">
        <v>3.9267999999999859E-2</v>
      </c>
    </row>
    <row r="4504" spans="1:4" hidden="1">
      <c r="A4504" t="s">
        <v>22</v>
      </c>
      <c r="B4504" t="s">
        <v>154</v>
      </c>
      <c r="C4504">
        <v>2014</v>
      </c>
      <c r="D4504">
        <v>7.8681660000000004</v>
      </c>
    </row>
    <row r="4505" spans="1:4" hidden="1">
      <c r="A4505" t="s">
        <v>26</v>
      </c>
      <c r="B4505" t="s">
        <v>154</v>
      </c>
      <c r="C4505">
        <v>2014</v>
      </c>
      <c r="D4505">
        <v>3.8623270000000001</v>
      </c>
    </row>
    <row r="4506" spans="1:4" hidden="1">
      <c r="A4506" t="s">
        <v>24</v>
      </c>
      <c r="B4506" t="s">
        <v>154</v>
      </c>
      <c r="C4506">
        <v>2014</v>
      </c>
      <c r="D4506">
        <v>3.9197959999999998</v>
      </c>
    </row>
    <row r="4507" spans="1:4" hidden="1">
      <c r="A4507" t="s">
        <v>25</v>
      </c>
      <c r="B4507" t="s">
        <v>154</v>
      </c>
      <c r="C4507">
        <v>2014</v>
      </c>
      <c r="D4507">
        <v>8.6043000000000092E-2</v>
      </c>
    </row>
    <row r="4508" spans="1:4" hidden="1">
      <c r="A4508" t="s">
        <v>22</v>
      </c>
      <c r="B4508" t="s">
        <v>154</v>
      </c>
      <c r="C4508">
        <v>2015</v>
      </c>
      <c r="D4508">
        <v>10.388909999999999</v>
      </c>
    </row>
    <row r="4509" spans="1:4" hidden="1">
      <c r="A4509" t="s">
        <v>26</v>
      </c>
      <c r="B4509" t="s">
        <v>154</v>
      </c>
      <c r="C4509">
        <v>2015</v>
      </c>
      <c r="D4509">
        <v>2.870924</v>
      </c>
    </row>
    <row r="4510" spans="1:4" hidden="1">
      <c r="A4510" t="s">
        <v>24</v>
      </c>
      <c r="B4510" t="s">
        <v>154</v>
      </c>
      <c r="C4510">
        <v>2015</v>
      </c>
      <c r="D4510">
        <v>7.3458259999999997</v>
      </c>
    </row>
    <row r="4511" spans="1:4" hidden="1">
      <c r="A4511" t="s">
        <v>25</v>
      </c>
      <c r="B4511" t="s">
        <v>154</v>
      </c>
      <c r="C4511">
        <v>2015</v>
      </c>
      <c r="D4511">
        <v>0.17215999999999987</v>
      </c>
    </row>
    <row r="4512" spans="1:4" hidden="1">
      <c r="A4512" t="s">
        <v>22</v>
      </c>
      <c r="B4512" t="s">
        <v>154</v>
      </c>
      <c r="C4512">
        <v>2016</v>
      </c>
      <c r="D4512">
        <v>15.578336999999999</v>
      </c>
    </row>
    <row r="4513" spans="1:4" hidden="1">
      <c r="A4513" t="s">
        <v>26</v>
      </c>
      <c r="B4513" t="s">
        <v>154</v>
      </c>
      <c r="C4513">
        <v>2016</v>
      </c>
      <c r="D4513">
        <v>3.993376</v>
      </c>
    </row>
    <row r="4514" spans="1:4" hidden="1">
      <c r="A4514" t="s">
        <v>24</v>
      </c>
      <c r="B4514" t="s">
        <v>154</v>
      </c>
      <c r="C4514">
        <v>2016</v>
      </c>
      <c r="D4514">
        <v>10.109342</v>
      </c>
    </row>
    <row r="4515" spans="1:4" hidden="1">
      <c r="A4515" t="s">
        <v>25</v>
      </c>
      <c r="B4515" t="s">
        <v>154</v>
      </c>
      <c r="C4515">
        <v>2016</v>
      </c>
      <c r="D4515">
        <v>1.475619</v>
      </c>
    </row>
    <row r="4516" spans="1:4" hidden="1">
      <c r="A4516" t="s">
        <v>22</v>
      </c>
      <c r="B4516" t="s">
        <v>154</v>
      </c>
      <c r="C4516">
        <v>2017</v>
      </c>
      <c r="D4516">
        <v>14.922003</v>
      </c>
    </row>
    <row r="4517" spans="1:4" hidden="1">
      <c r="A4517" t="s">
        <v>26</v>
      </c>
      <c r="B4517" t="s">
        <v>154</v>
      </c>
      <c r="C4517">
        <v>2017</v>
      </c>
      <c r="D4517">
        <v>3.3811200000000001</v>
      </c>
    </row>
    <row r="4518" spans="1:4" hidden="1">
      <c r="A4518" t="s">
        <v>24</v>
      </c>
      <c r="B4518" t="s">
        <v>154</v>
      </c>
      <c r="C4518">
        <v>2017</v>
      </c>
      <c r="D4518">
        <v>10.248538</v>
      </c>
    </row>
    <row r="4519" spans="1:4" hidden="1">
      <c r="A4519" t="s">
        <v>25</v>
      </c>
      <c r="B4519" t="s">
        <v>154</v>
      </c>
      <c r="C4519">
        <v>2017</v>
      </c>
      <c r="D4519">
        <v>1.292345000000001</v>
      </c>
    </row>
    <row r="4520" spans="1:4" hidden="1">
      <c r="A4520" t="s">
        <v>22</v>
      </c>
      <c r="B4520" t="s">
        <v>154</v>
      </c>
      <c r="C4520">
        <v>2018</v>
      </c>
      <c r="D4520">
        <v>9.5308340000000005</v>
      </c>
    </row>
    <row r="4521" spans="1:4" hidden="1">
      <c r="A4521" t="s">
        <v>26</v>
      </c>
      <c r="B4521" t="s">
        <v>154</v>
      </c>
      <c r="C4521">
        <v>2018</v>
      </c>
      <c r="D4521">
        <v>3.7883619999999998</v>
      </c>
    </row>
    <row r="4522" spans="1:4" hidden="1">
      <c r="A4522" t="s">
        <v>24</v>
      </c>
      <c r="B4522" t="s">
        <v>154</v>
      </c>
      <c r="C4522">
        <v>2018</v>
      </c>
      <c r="D4522">
        <v>5.6888069999999997</v>
      </c>
    </row>
    <row r="4523" spans="1:4" hidden="1">
      <c r="A4523" t="s">
        <v>25</v>
      </c>
      <c r="B4523" t="s">
        <v>154</v>
      </c>
      <c r="C4523">
        <v>2018</v>
      </c>
      <c r="D4523">
        <v>5.3665000000000518E-2</v>
      </c>
    </row>
    <row r="4524" spans="1:4" hidden="1">
      <c r="A4524" t="s">
        <v>22</v>
      </c>
      <c r="B4524" t="s">
        <v>154</v>
      </c>
      <c r="C4524">
        <v>2019</v>
      </c>
      <c r="D4524">
        <v>15.322689</v>
      </c>
    </row>
    <row r="4525" spans="1:4" hidden="1">
      <c r="A4525" t="s">
        <v>26</v>
      </c>
      <c r="B4525" t="s">
        <v>154</v>
      </c>
      <c r="C4525">
        <v>2019</v>
      </c>
      <c r="D4525">
        <v>3.4018090000000001</v>
      </c>
    </row>
    <row r="4526" spans="1:4" hidden="1">
      <c r="A4526" t="s">
        <v>24</v>
      </c>
      <c r="B4526" t="s">
        <v>154</v>
      </c>
      <c r="C4526">
        <v>2019</v>
      </c>
      <c r="D4526">
        <v>11.870248999999999</v>
      </c>
    </row>
    <row r="4527" spans="1:4" hidden="1">
      <c r="A4527" t="s">
        <v>25</v>
      </c>
      <c r="B4527" t="s">
        <v>154</v>
      </c>
      <c r="C4527">
        <v>2019</v>
      </c>
      <c r="D4527">
        <v>5.0631000000000981E-2</v>
      </c>
    </row>
    <row r="4528" spans="1:4" hidden="1">
      <c r="A4528" t="s">
        <v>22</v>
      </c>
      <c r="B4528" t="s">
        <v>154</v>
      </c>
      <c r="C4528">
        <v>2020</v>
      </c>
      <c r="D4528">
        <v>8.9405819999999991</v>
      </c>
    </row>
    <row r="4529" spans="1:4" hidden="1">
      <c r="A4529" t="s">
        <v>26</v>
      </c>
      <c r="B4529" t="s">
        <v>154</v>
      </c>
      <c r="C4529">
        <v>2020</v>
      </c>
      <c r="D4529">
        <v>2.7141459999999999</v>
      </c>
    </row>
    <row r="4530" spans="1:4" hidden="1">
      <c r="A4530" t="s">
        <v>24</v>
      </c>
      <c r="B4530" t="s">
        <v>154</v>
      </c>
      <c r="C4530">
        <v>2020</v>
      </c>
      <c r="D4530">
        <v>6.0005920000000001</v>
      </c>
    </row>
    <row r="4531" spans="1:4" hidden="1">
      <c r="A4531" t="s">
        <v>25</v>
      </c>
      <c r="B4531" t="s">
        <v>154</v>
      </c>
      <c r="C4531">
        <v>2020</v>
      </c>
      <c r="D4531">
        <v>0.2258439999999986</v>
      </c>
    </row>
    <row r="4532" spans="1:4" hidden="1">
      <c r="A4532" t="s">
        <v>22</v>
      </c>
      <c r="B4532" t="s">
        <v>154</v>
      </c>
      <c r="C4532">
        <v>2021</v>
      </c>
      <c r="D4532">
        <v>5.525989</v>
      </c>
    </row>
    <row r="4533" spans="1:4" hidden="1">
      <c r="A4533" t="s">
        <v>26</v>
      </c>
      <c r="B4533" t="s">
        <v>154</v>
      </c>
      <c r="C4533">
        <v>2021</v>
      </c>
      <c r="D4533">
        <v>4.3068499999999998</v>
      </c>
    </row>
    <row r="4534" spans="1:4" hidden="1">
      <c r="A4534" t="s">
        <v>24</v>
      </c>
      <c r="B4534" t="s">
        <v>154</v>
      </c>
      <c r="C4534">
        <v>2021</v>
      </c>
      <c r="D4534">
        <v>0.72347499999999998</v>
      </c>
    </row>
    <row r="4535" spans="1:4" hidden="1">
      <c r="A4535" t="s">
        <v>25</v>
      </c>
      <c r="B4535" t="s">
        <v>154</v>
      </c>
      <c r="C4535">
        <v>2021</v>
      </c>
      <c r="D4535">
        <v>0.49566400000000055</v>
      </c>
    </row>
    <row r="4536" spans="1:4" hidden="1">
      <c r="A4536" t="s">
        <v>22</v>
      </c>
      <c r="B4536" t="s">
        <v>155</v>
      </c>
      <c r="C4536">
        <v>2016</v>
      </c>
      <c r="D4536">
        <v>1.2952E-2</v>
      </c>
    </row>
    <row r="4537" spans="1:4" hidden="1">
      <c r="A4537" t="s">
        <v>22</v>
      </c>
      <c r="B4537" t="s">
        <v>155</v>
      </c>
      <c r="C4537">
        <v>2017</v>
      </c>
      <c r="D4537">
        <v>2.6649999999999998E-3</v>
      </c>
    </row>
    <row r="4538" spans="1:4" hidden="1">
      <c r="A4538" t="s">
        <v>22</v>
      </c>
      <c r="B4538" t="s">
        <v>155</v>
      </c>
      <c r="C4538">
        <v>2018</v>
      </c>
      <c r="D4538">
        <v>1.2900999999999999E-2</v>
      </c>
    </row>
    <row r="4539" spans="1:4" hidden="1">
      <c r="A4539" t="s">
        <v>22</v>
      </c>
      <c r="B4539" t="s">
        <v>155</v>
      </c>
      <c r="C4539">
        <v>2019</v>
      </c>
      <c r="D4539">
        <v>7.9757999999999996E-2</v>
      </c>
    </row>
    <row r="4540" spans="1:4" hidden="1">
      <c r="A4540" t="s">
        <v>22</v>
      </c>
      <c r="B4540" t="s">
        <v>155</v>
      </c>
      <c r="C4540">
        <v>2020</v>
      </c>
      <c r="D4540">
        <v>0.17554400000000001</v>
      </c>
    </row>
    <row r="4541" spans="1:4" hidden="1">
      <c r="A4541" t="s">
        <v>22</v>
      </c>
      <c r="B4541" t="s">
        <v>155</v>
      </c>
      <c r="C4541">
        <v>2021</v>
      </c>
      <c r="D4541">
        <v>3.6984999999999997E-2</v>
      </c>
    </row>
    <row r="4542" spans="1:4" hidden="1">
      <c r="A4542" t="s">
        <v>22</v>
      </c>
      <c r="B4542" t="s">
        <v>156</v>
      </c>
      <c r="C4542">
        <v>2007</v>
      </c>
      <c r="D4542">
        <v>6.0316200000000002</v>
      </c>
    </row>
    <row r="4543" spans="1:4" hidden="1">
      <c r="A4543" t="s">
        <v>24</v>
      </c>
      <c r="B4543" t="s">
        <v>156</v>
      </c>
      <c r="C4543">
        <v>2007</v>
      </c>
      <c r="D4543">
        <v>3.1760670000000002</v>
      </c>
    </row>
    <row r="4544" spans="1:4" hidden="1">
      <c r="A4544" t="s">
        <v>25</v>
      </c>
      <c r="B4544" t="s">
        <v>156</v>
      </c>
      <c r="C4544">
        <v>2007</v>
      </c>
      <c r="D4544">
        <v>2.855553</v>
      </c>
    </row>
    <row r="4545" spans="1:4" hidden="1">
      <c r="A4545" t="s">
        <v>22</v>
      </c>
      <c r="B4545" t="s">
        <v>156</v>
      </c>
      <c r="C4545">
        <v>2008</v>
      </c>
      <c r="D4545">
        <v>5.7167950000000003</v>
      </c>
    </row>
    <row r="4546" spans="1:4" hidden="1">
      <c r="A4546" t="s">
        <v>26</v>
      </c>
      <c r="B4546" t="s">
        <v>156</v>
      </c>
      <c r="C4546">
        <v>2008</v>
      </c>
      <c r="D4546">
        <v>7.2900000000000005E-4</v>
      </c>
    </row>
    <row r="4547" spans="1:4" hidden="1">
      <c r="A4547" t="s">
        <v>24</v>
      </c>
      <c r="B4547" t="s">
        <v>156</v>
      </c>
      <c r="C4547">
        <v>2008</v>
      </c>
      <c r="D4547">
        <v>3.0466310000000001</v>
      </c>
    </row>
    <row r="4548" spans="1:4" hidden="1">
      <c r="A4548" t="s">
        <v>25</v>
      </c>
      <c r="B4548" t="s">
        <v>156</v>
      </c>
      <c r="C4548">
        <v>2008</v>
      </c>
      <c r="D4548">
        <v>2.669435</v>
      </c>
    </row>
    <row r="4549" spans="1:4" hidden="1">
      <c r="A4549" t="s">
        <v>22</v>
      </c>
      <c r="B4549" t="s">
        <v>156</v>
      </c>
      <c r="C4549">
        <v>2009</v>
      </c>
      <c r="D4549">
        <v>7.2935169999999996</v>
      </c>
    </row>
    <row r="4550" spans="1:4" hidden="1">
      <c r="A4550" t="s">
        <v>26</v>
      </c>
      <c r="B4550" t="s">
        <v>156</v>
      </c>
      <c r="C4550">
        <v>2009</v>
      </c>
      <c r="D4550">
        <v>1.155E-3</v>
      </c>
    </row>
    <row r="4551" spans="1:4" hidden="1">
      <c r="A4551" t="s">
        <v>24</v>
      </c>
      <c r="B4551" t="s">
        <v>156</v>
      </c>
      <c r="C4551">
        <v>2009</v>
      </c>
      <c r="D4551">
        <v>2.4177710000000001</v>
      </c>
    </row>
    <row r="4552" spans="1:4" hidden="1">
      <c r="A4552" t="s">
        <v>25</v>
      </c>
      <c r="B4552" t="s">
        <v>156</v>
      </c>
      <c r="C4552">
        <v>2009</v>
      </c>
      <c r="D4552">
        <v>4.8745909999999997</v>
      </c>
    </row>
    <row r="4553" spans="1:4" hidden="1">
      <c r="A4553" t="s">
        <v>22</v>
      </c>
      <c r="B4553" t="s">
        <v>156</v>
      </c>
      <c r="C4553">
        <v>2010</v>
      </c>
      <c r="D4553">
        <v>5.7495209999999997</v>
      </c>
    </row>
    <row r="4554" spans="1:4" hidden="1">
      <c r="A4554" t="s">
        <v>24</v>
      </c>
      <c r="B4554" t="s">
        <v>156</v>
      </c>
      <c r="C4554">
        <v>2010</v>
      </c>
      <c r="D4554">
        <v>4.3047069999999996</v>
      </c>
    </row>
    <row r="4555" spans="1:4" hidden="1">
      <c r="A4555" t="s">
        <v>25</v>
      </c>
      <c r="B4555" t="s">
        <v>156</v>
      </c>
      <c r="C4555">
        <v>2010</v>
      </c>
      <c r="D4555">
        <v>1.444814</v>
      </c>
    </row>
    <row r="4556" spans="1:4" hidden="1">
      <c r="A4556" t="s">
        <v>22</v>
      </c>
      <c r="B4556" t="s">
        <v>156</v>
      </c>
      <c r="C4556">
        <v>2011</v>
      </c>
      <c r="D4556">
        <v>12.105916000000001</v>
      </c>
    </row>
    <row r="4557" spans="1:4" hidden="1">
      <c r="A4557" t="s">
        <v>24</v>
      </c>
      <c r="B4557" t="s">
        <v>156</v>
      </c>
      <c r="C4557">
        <v>2011</v>
      </c>
      <c r="D4557">
        <v>10.955155</v>
      </c>
    </row>
    <row r="4558" spans="1:4" hidden="1">
      <c r="A4558" t="s">
        <v>25</v>
      </c>
      <c r="B4558" t="s">
        <v>156</v>
      </c>
      <c r="C4558">
        <v>2011</v>
      </c>
      <c r="D4558">
        <v>1.150761000000001</v>
      </c>
    </row>
    <row r="4559" spans="1:4" hidden="1">
      <c r="A4559" t="s">
        <v>22</v>
      </c>
      <c r="B4559" t="s">
        <v>156</v>
      </c>
      <c r="C4559">
        <v>2012</v>
      </c>
      <c r="D4559">
        <v>8.4033709999999999</v>
      </c>
    </row>
    <row r="4560" spans="1:4" hidden="1">
      <c r="A4560" t="s">
        <v>24</v>
      </c>
      <c r="B4560" t="s">
        <v>156</v>
      </c>
      <c r="C4560">
        <v>2012</v>
      </c>
      <c r="D4560">
        <v>8.1140039999999996</v>
      </c>
    </row>
    <row r="4561" spans="1:4" hidden="1">
      <c r="A4561" t="s">
        <v>25</v>
      </c>
      <c r="B4561" t="s">
        <v>156</v>
      </c>
      <c r="C4561">
        <v>2012</v>
      </c>
      <c r="D4561">
        <v>0.28936700000000037</v>
      </c>
    </row>
    <row r="4562" spans="1:4" hidden="1">
      <c r="A4562" t="s">
        <v>22</v>
      </c>
      <c r="B4562" t="s">
        <v>156</v>
      </c>
      <c r="C4562">
        <v>2013</v>
      </c>
      <c r="D4562">
        <v>11.625508999999999</v>
      </c>
    </row>
    <row r="4563" spans="1:4" hidden="1">
      <c r="A4563" t="s">
        <v>24</v>
      </c>
      <c r="B4563" t="s">
        <v>156</v>
      </c>
      <c r="C4563">
        <v>2013</v>
      </c>
      <c r="D4563">
        <v>11.604678</v>
      </c>
    </row>
    <row r="4564" spans="1:4" hidden="1">
      <c r="A4564" t="s">
        <v>25</v>
      </c>
      <c r="B4564" t="s">
        <v>156</v>
      </c>
      <c r="C4564">
        <v>2013</v>
      </c>
      <c r="D4564">
        <v>2.0830999999999378E-2</v>
      </c>
    </row>
    <row r="4565" spans="1:4" hidden="1">
      <c r="A4565" t="s">
        <v>22</v>
      </c>
      <c r="B4565" t="s">
        <v>156</v>
      </c>
      <c r="C4565">
        <v>2014</v>
      </c>
      <c r="D4565">
        <v>9.8255929999999996</v>
      </c>
    </row>
    <row r="4566" spans="1:4" hidden="1">
      <c r="A4566" t="s">
        <v>26</v>
      </c>
      <c r="B4566" t="s">
        <v>156</v>
      </c>
      <c r="C4566">
        <v>2014</v>
      </c>
      <c r="D4566">
        <v>1.0335E-2</v>
      </c>
    </row>
    <row r="4567" spans="1:4" hidden="1">
      <c r="A4567" t="s">
        <v>24</v>
      </c>
      <c r="B4567" t="s">
        <v>156</v>
      </c>
      <c r="C4567">
        <v>2014</v>
      </c>
      <c r="D4567">
        <v>9.7926140000000004</v>
      </c>
    </row>
    <row r="4568" spans="1:4" hidden="1">
      <c r="A4568" t="s">
        <v>25</v>
      </c>
      <c r="B4568" t="s">
        <v>156</v>
      </c>
      <c r="C4568">
        <v>2014</v>
      </c>
      <c r="D4568">
        <v>2.2643999999999664E-2</v>
      </c>
    </row>
    <row r="4569" spans="1:4" hidden="1">
      <c r="A4569" t="s">
        <v>22</v>
      </c>
      <c r="B4569" t="s">
        <v>156</v>
      </c>
      <c r="C4569">
        <v>2015</v>
      </c>
      <c r="D4569">
        <v>18.019231000000001</v>
      </c>
    </row>
    <row r="4570" spans="1:4" hidden="1">
      <c r="A4570" t="s">
        <v>26</v>
      </c>
      <c r="B4570" t="s">
        <v>156</v>
      </c>
      <c r="C4570">
        <v>2015</v>
      </c>
      <c r="D4570">
        <v>1.0932000000000001E-2</v>
      </c>
    </row>
    <row r="4571" spans="1:4" hidden="1">
      <c r="A4571" t="s">
        <v>24</v>
      </c>
      <c r="B4571" t="s">
        <v>156</v>
      </c>
      <c r="C4571">
        <v>2015</v>
      </c>
      <c r="D4571">
        <v>17.806291000000002</v>
      </c>
    </row>
    <row r="4572" spans="1:4" hidden="1">
      <c r="A4572" t="s">
        <v>25</v>
      </c>
      <c r="B4572" t="s">
        <v>156</v>
      </c>
      <c r="C4572">
        <v>2015</v>
      </c>
      <c r="D4572">
        <v>0.2020079999999993</v>
      </c>
    </row>
    <row r="4573" spans="1:4" hidden="1">
      <c r="A4573" t="s">
        <v>22</v>
      </c>
      <c r="B4573" t="s">
        <v>156</v>
      </c>
      <c r="C4573">
        <v>2016</v>
      </c>
      <c r="D4573">
        <v>14.739519</v>
      </c>
    </row>
    <row r="4574" spans="1:4" hidden="1">
      <c r="A4574" t="s">
        <v>26</v>
      </c>
      <c r="B4574" t="s">
        <v>156</v>
      </c>
      <c r="C4574">
        <v>2016</v>
      </c>
      <c r="D4574">
        <v>0.63848099999999997</v>
      </c>
    </row>
    <row r="4575" spans="1:4" hidden="1">
      <c r="A4575" t="s">
        <v>24</v>
      </c>
      <c r="B4575" t="s">
        <v>156</v>
      </c>
      <c r="C4575">
        <v>2016</v>
      </c>
      <c r="D4575">
        <v>14.075097</v>
      </c>
    </row>
    <row r="4576" spans="1:4" hidden="1">
      <c r="A4576" t="s">
        <v>25</v>
      </c>
      <c r="B4576" t="s">
        <v>156</v>
      </c>
      <c r="C4576">
        <v>2016</v>
      </c>
      <c r="D4576">
        <v>2.5940999999999548E-2</v>
      </c>
    </row>
    <row r="4577" spans="1:4" hidden="1">
      <c r="A4577" t="s">
        <v>22</v>
      </c>
      <c r="B4577" t="s">
        <v>156</v>
      </c>
      <c r="C4577">
        <v>2017</v>
      </c>
      <c r="D4577">
        <v>17.326317</v>
      </c>
    </row>
    <row r="4578" spans="1:4" hidden="1">
      <c r="A4578" t="s">
        <v>24</v>
      </c>
      <c r="B4578" t="s">
        <v>156</v>
      </c>
      <c r="C4578">
        <v>2017</v>
      </c>
      <c r="D4578">
        <v>17.143027</v>
      </c>
    </row>
    <row r="4579" spans="1:4" hidden="1">
      <c r="A4579" t="s">
        <v>25</v>
      </c>
      <c r="B4579" t="s">
        <v>156</v>
      </c>
      <c r="C4579">
        <v>2017</v>
      </c>
      <c r="D4579">
        <v>0.18328999999999951</v>
      </c>
    </row>
    <row r="4580" spans="1:4" hidden="1">
      <c r="A4580" t="s">
        <v>22</v>
      </c>
      <c r="B4580" t="s">
        <v>156</v>
      </c>
      <c r="C4580">
        <v>2018</v>
      </c>
      <c r="D4580">
        <v>13.614836</v>
      </c>
    </row>
    <row r="4581" spans="1:4" hidden="1">
      <c r="A4581" t="s">
        <v>24</v>
      </c>
      <c r="B4581" t="s">
        <v>156</v>
      </c>
      <c r="C4581">
        <v>2018</v>
      </c>
      <c r="D4581">
        <v>13.089672999999999</v>
      </c>
    </row>
    <row r="4582" spans="1:4" hidden="1">
      <c r="A4582" t="s">
        <v>25</v>
      </c>
      <c r="B4582" t="s">
        <v>156</v>
      </c>
      <c r="C4582">
        <v>2018</v>
      </c>
      <c r="D4582">
        <v>0.52516300000000093</v>
      </c>
    </row>
    <row r="4583" spans="1:4" hidden="1">
      <c r="A4583" t="s">
        <v>22</v>
      </c>
      <c r="B4583" t="s">
        <v>156</v>
      </c>
      <c r="C4583">
        <v>2019</v>
      </c>
      <c r="D4583">
        <v>16.711745000000001</v>
      </c>
    </row>
    <row r="4584" spans="1:4" hidden="1">
      <c r="A4584" t="s">
        <v>26</v>
      </c>
      <c r="B4584" t="s">
        <v>156</v>
      </c>
      <c r="C4584">
        <v>2019</v>
      </c>
      <c r="D4584">
        <v>0.47245100000000001</v>
      </c>
    </row>
    <row r="4585" spans="1:4" hidden="1">
      <c r="A4585" t="s">
        <v>24</v>
      </c>
      <c r="B4585" t="s">
        <v>156</v>
      </c>
      <c r="C4585">
        <v>2019</v>
      </c>
      <c r="D4585">
        <v>15.896008</v>
      </c>
    </row>
    <row r="4586" spans="1:4" hidden="1">
      <c r="A4586" t="s">
        <v>25</v>
      </c>
      <c r="B4586" t="s">
        <v>156</v>
      </c>
      <c r="C4586">
        <v>2019</v>
      </c>
      <c r="D4586">
        <v>0.34328599999999909</v>
      </c>
    </row>
    <row r="4587" spans="1:4" hidden="1">
      <c r="A4587" t="s">
        <v>22</v>
      </c>
      <c r="B4587" t="s">
        <v>156</v>
      </c>
      <c r="C4587">
        <v>2020</v>
      </c>
      <c r="D4587">
        <v>22.989301000000001</v>
      </c>
    </row>
    <row r="4588" spans="1:4" hidden="1">
      <c r="A4588" t="s">
        <v>26</v>
      </c>
      <c r="B4588" t="s">
        <v>156</v>
      </c>
      <c r="C4588">
        <v>2020</v>
      </c>
      <c r="D4588">
        <v>3.1069979999999999</v>
      </c>
    </row>
    <row r="4589" spans="1:4" hidden="1">
      <c r="A4589" t="s">
        <v>24</v>
      </c>
      <c r="B4589" t="s">
        <v>156</v>
      </c>
      <c r="C4589">
        <v>2020</v>
      </c>
      <c r="D4589">
        <v>19.240057</v>
      </c>
    </row>
    <row r="4590" spans="1:4" hidden="1">
      <c r="A4590" t="s">
        <v>25</v>
      </c>
      <c r="B4590" t="s">
        <v>156</v>
      </c>
      <c r="C4590">
        <v>2020</v>
      </c>
      <c r="D4590">
        <v>0.64224600000000009</v>
      </c>
    </row>
    <row r="4591" spans="1:4" hidden="1">
      <c r="A4591" t="s">
        <v>22</v>
      </c>
      <c r="B4591" t="s">
        <v>156</v>
      </c>
      <c r="C4591">
        <v>2021</v>
      </c>
      <c r="D4591">
        <v>34.939624999999999</v>
      </c>
    </row>
    <row r="4592" spans="1:4" hidden="1">
      <c r="A4592" t="s">
        <v>26</v>
      </c>
      <c r="B4592" t="s">
        <v>156</v>
      </c>
      <c r="C4592">
        <v>2021</v>
      </c>
      <c r="D4592">
        <v>6.5745199999999997</v>
      </c>
    </row>
    <row r="4593" spans="1:4" hidden="1">
      <c r="A4593" t="s">
        <v>24</v>
      </c>
      <c r="B4593" t="s">
        <v>156</v>
      </c>
      <c r="C4593">
        <v>2021</v>
      </c>
      <c r="D4593">
        <v>28.258845000000001</v>
      </c>
    </row>
    <row r="4594" spans="1:4" hidden="1">
      <c r="A4594" t="s">
        <v>25</v>
      </c>
      <c r="B4594" t="s">
        <v>156</v>
      </c>
      <c r="C4594">
        <v>2021</v>
      </c>
      <c r="D4594">
        <v>0.10625999999999891</v>
      </c>
    </row>
    <row r="4595" spans="1:4" hidden="1">
      <c r="A4595" t="s">
        <v>22</v>
      </c>
      <c r="B4595" t="s">
        <v>157</v>
      </c>
      <c r="C4595">
        <v>2007</v>
      </c>
      <c r="D4595">
        <v>67.152007999999995</v>
      </c>
    </row>
    <row r="4596" spans="1:4" hidden="1">
      <c r="A4596" t="s">
        <v>26</v>
      </c>
      <c r="B4596" t="s">
        <v>157</v>
      </c>
      <c r="C4596">
        <v>2007</v>
      </c>
      <c r="D4596">
        <v>0.153977</v>
      </c>
    </row>
    <row r="4597" spans="1:4" hidden="1">
      <c r="A4597" t="s">
        <v>24</v>
      </c>
      <c r="B4597" t="s">
        <v>157</v>
      </c>
      <c r="C4597">
        <v>2007</v>
      </c>
      <c r="D4597">
        <v>54.699680000000001</v>
      </c>
    </row>
    <row r="4598" spans="1:4" hidden="1">
      <c r="A4598" t="s">
        <v>25</v>
      </c>
      <c r="B4598" t="s">
        <v>157</v>
      </c>
      <c r="C4598">
        <v>2007</v>
      </c>
      <c r="D4598">
        <v>12.298350999999997</v>
      </c>
    </row>
    <row r="4599" spans="1:4" hidden="1">
      <c r="A4599" t="s">
        <v>22</v>
      </c>
      <c r="B4599" t="s">
        <v>157</v>
      </c>
      <c r="C4599">
        <v>2008</v>
      </c>
      <c r="D4599">
        <v>95.292951000000002</v>
      </c>
    </row>
    <row r="4600" spans="1:4" hidden="1">
      <c r="A4600" t="s">
        <v>26</v>
      </c>
      <c r="B4600" t="s">
        <v>157</v>
      </c>
      <c r="C4600">
        <v>2008</v>
      </c>
      <c r="D4600">
        <v>4.8606160000000003</v>
      </c>
    </row>
    <row r="4601" spans="1:4" hidden="1">
      <c r="A4601" t="s">
        <v>34</v>
      </c>
      <c r="B4601" t="s">
        <v>157</v>
      </c>
      <c r="C4601">
        <v>2008</v>
      </c>
      <c r="D4601">
        <v>6.3519000000000006E-2</v>
      </c>
    </row>
    <row r="4602" spans="1:4" hidden="1">
      <c r="A4602" t="s">
        <v>24</v>
      </c>
      <c r="B4602" t="s">
        <v>157</v>
      </c>
      <c r="C4602">
        <v>2008</v>
      </c>
      <c r="D4602">
        <v>77.165147000000005</v>
      </c>
    </row>
    <row r="4603" spans="1:4" hidden="1">
      <c r="A4603" t="s">
        <v>25</v>
      </c>
      <c r="B4603" t="s">
        <v>157</v>
      </c>
      <c r="C4603">
        <v>2008</v>
      </c>
      <c r="D4603">
        <v>13.203668999999991</v>
      </c>
    </row>
    <row r="4604" spans="1:4" hidden="1">
      <c r="A4604" t="s">
        <v>22</v>
      </c>
      <c r="B4604" t="s">
        <v>157</v>
      </c>
      <c r="C4604">
        <v>2009</v>
      </c>
      <c r="D4604">
        <v>65.505459000000002</v>
      </c>
    </row>
    <row r="4605" spans="1:4" hidden="1">
      <c r="A4605" t="s">
        <v>26</v>
      </c>
      <c r="B4605" t="s">
        <v>157</v>
      </c>
      <c r="C4605">
        <v>2009</v>
      </c>
      <c r="D4605">
        <v>24.692547000000001</v>
      </c>
    </row>
    <row r="4606" spans="1:4" hidden="1">
      <c r="A4606" t="s">
        <v>24</v>
      </c>
      <c r="B4606" t="s">
        <v>157</v>
      </c>
      <c r="C4606">
        <v>2009</v>
      </c>
      <c r="D4606">
        <v>29.710902999999998</v>
      </c>
    </row>
    <row r="4607" spans="1:4" hidden="1">
      <c r="A4607" t="s">
        <v>25</v>
      </c>
      <c r="B4607" t="s">
        <v>157</v>
      </c>
      <c r="C4607">
        <v>2009</v>
      </c>
      <c r="D4607">
        <v>11.102009000000002</v>
      </c>
    </row>
    <row r="4608" spans="1:4" hidden="1">
      <c r="A4608" t="s">
        <v>22</v>
      </c>
      <c r="B4608" t="s">
        <v>157</v>
      </c>
      <c r="C4608">
        <v>2010</v>
      </c>
      <c r="D4608">
        <v>159.549903</v>
      </c>
    </row>
    <row r="4609" spans="1:4" hidden="1">
      <c r="A4609" t="s">
        <v>26</v>
      </c>
      <c r="B4609" t="s">
        <v>157</v>
      </c>
      <c r="C4609">
        <v>2010</v>
      </c>
      <c r="D4609">
        <v>29.308738000000002</v>
      </c>
    </row>
    <row r="4610" spans="1:4" hidden="1">
      <c r="A4610" t="s">
        <v>24</v>
      </c>
      <c r="B4610" t="s">
        <v>157</v>
      </c>
      <c r="C4610">
        <v>2010</v>
      </c>
      <c r="D4610">
        <v>117.64041400000001</v>
      </c>
    </row>
    <row r="4611" spans="1:4" hidden="1">
      <c r="A4611" t="s">
        <v>25</v>
      </c>
      <c r="B4611" t="s">
        <v>157</v>
      </c>
      <c r="C4611">
        <v>2010</v>
      </c>
      <c r="D4611">
        <v>12.600751000000002</v>
      </c>
    </row>
    <row r="4612" spans="1:4" hidden="1">
      <c r="A4612" t="s">
        <v>22</v>
      </c>
      <c r="B4612" t="s">
        <v>157</v>
      </c>
      <c r="C4612">
        <v>2011</v>
      </c>
      <c r="D4612">
        <v>140.81911299999999</v>
      </c>
    </row>
    <row r="4613" spans="1:4" hidden="1">
      <c r="A4613" t="s">
        <v>26</v>
      </c>
      <c r="B4613" t="s">
        <v>157</v>
      </c>
      <c r="C4613">
        <v>2011</v>
      </c>
      <c r="D4613">
        <v>32.933459999999997</v>
      </c>
    </row>
    <row r="4614" spans="1:4" hidden="1">
      <c r="A4614" t="s">
        <v>34</v>
      </c>
      <c r="B4614" t="s">
        <v>157</v>
      </c>
      <c r="C4614">
        <v>2011</v>
      </c>
      <c r="D4614">
        <v>0.718642</v>
      </c>
    </row>
    <row r="4615" spans="1:4" hidden="1">
      <c r="A4615" t="s">
        <v>24</v>
      </c>
      <c r="B4615" t="s">
        <v>157</v>
      </c>
      <c r="C4615">
        <v>2011</v>
      </c>
      <c r="D4615">
        <v>84.318269000000001</v>
      </c>
    </row>
    <row r="4616" spans="1:4" hidden="1">
      <c r="A4616" t="s">
        <v>25</v>
      </c>
      <c r="B4616" t="s">
        <v>157</v>
      </c>
      <c r="C4616">
        <v>2011</v>
      </c>
      <c r="D4616">
        <v>22.848741999999987</v>
      </c>
    </row>
    <row r="4617" spans="1:4" hidden="1">
      <c r="A4617" t="s">
        <v>22</v>
      </c>
      <c r="B4617" t="s">
        <v>157</v>
      </c>
      <c r="C4617">
        <v>2012</v>
      </c>
      <c r="D4617">
        <v>167.32479900000001</v>
      </c>
    </row>
    <row r="4618" spans="1:4" hidden="1">
      <c r="A4618" t="s">
        <v>26</v>
      </c>
      <c r="B4618" t="s">
        <v>157</v>
      </c>
      <c r="C4618">
        <v>2012</v>
      </c>
      <c r="D4618">
        <v>37.716265</v>
      </c>
    </row>
    <row r="4619" spans="1:4" hidden="1">
      <c r="A4619" t="s">
        <v>24</v>
      </c>
      <c r="B4619" t="s">
        <v>157</v>
      </c>
      <c r="C4619">
        <v>2012</v>
      </c>
      <c r="D4619">
        <v>111.24944000000001</v>
      </c>
    </row>
    <row r="4620" spans="1:4" hidden="1">
      <c r="A4620" t="s">
        <v>25</v>
      </c>
      <c r="B4620" t="s">
        <v>157</v>
      </c>
      <c r="C4620">
        <v>2012</v>
      </c>
      <c r="D4620">
        <v>18.359093999999999</v>
      </c>
    </row>
    <row r="4621" spans="1:4" hidden="1">
      <c r="A4621" t="s">
        <v>22</v>
      </c>
      <c r="B4621" t="s">
        <v>157</v>
      </c>
      <c r="C4621">
        <v>2013</v>
      </c>
      <c r="D4621">
        <v>283.68987299999998</v>
      </c>
    </row>
    <row r="4622" spans="1:4" hidden="1">
      <c r="A4622" t="s">
        <v>26</v>
      </c>
      <c r="B4622" t="s">
        <v>157</v>
      </c>
      <c r="C4622">
        <v>2013</v>
      </c>
      <c r="D4622">
        <v>53.819282999999999</v>
      </c>
    </row>
    <row r="4623" spans="1:4" hidden="1">
      <c r="A4623" t="s">
        <v>34</v>
      </c>
      <c r="B4623" t="s">
        <v>157</v>
      </c>
      <c r="C4623">
        <v>2013</v>
      </c>
      <c r="D4623">
        <v>2.5915490000000001</v>
      </c>
    </row>
    <row r="4624" spans="1:4" hidden="1">
      <c r="A4624" t="s">
        <v>24</v>
      </c>
      <c r="B4624" t="s">
        <v>157</v>
      </c>
      <c r="C4624">
        <v>2013</v>
      </c>
      <c r="D4624">
        <v>207.07252199999999</v>
      </c>
    </row>
    <row r="4625" spans="1:4" hidden="1">
      <c r="A4625" t="s">
        <v>25</v>
      </c>
      <c r="B4625" t="s">
        <v>157</v>
      </c>
      <c r="C4625">
        <v>2013</v>
      </c>
      <c r="D4625">
        <v>20.206519000000014</v>
      </c>
    </row>
    <row r="4626" spans="1:4" hidden="1">
      <c r="A4626" t="s">
        <v>22</v>
      </c>
      <c r="B4626" t="s">
        <v>157</v>
      </c>
      <c r="C4626">
        <v>2014</v>
      </c>
      <c r="D4626">
        <v>166.03423599999999</v>
      </c>
    </row>
    <row r="4627" spans="1:4" hidden="1">
      <c r="A4627" t="s">
        <v>26</v>
      </c>
      <c r="B4627" t="s">
        <v>157</v>
      </c>
      <c r="C4627">
        <v>2014</v>
      </c>
      <c r="D4627">
        <v>51.989176999999998</v>
      </c>
    </row>
    <row r="4628" spans="1:4" hidden="1">
      <c r="A4628" t="s">
        <v>34</v>
      </c>
      <c r="B4628" t="s">
        <v>157</v>
      </c>
      <c r="C4628">
        <v>2014</v>
      </c>
      <c r="D4628">
        <v>2.3272740000000001</v>
      </c>
    </row>
    <row r="4629" spans="1:4" hidden="1">
      <c r="A4629" t="s">
        <v>24</v>
      </c>
      <c r="B4629" t="s">
        <v>157</v>
      </c>
      <c r="C4629">
        <v>2014</v>
      </c>
      <c r="D4629">
        <v>88.742496000000003</v>
      </c>
    </row>
    <row r="4630" spans="1:4" hidden="1">
      <c r="A4630" t="s">
        <v>25</v>
      </c>
      <c r="B4630" t="s">
        <v>157</v>
      </c>
      <c r="C4630">
        <v>2014</v>
      </c>
      <c r="D4630">
        <v>22.975289000000004</v>
      </c>
    </row>
    <row r="4631" spans="1:4" hidden="1">
      <c r="A4631" t="s">
        <v>22</v>
      </c>
      <c r="B4631" t="s">
        <v>157</v>
      </c>
      <c r="C4631">
        <v>2015</v>
      </c>
      <c r="D4631">
        <v>190.70762099999999</v>
      </c>
    </row>
    <row r="4632" spans="1:4" hidden="1">
      <c r="A4632" t="s">
        <v>26</v>
      </c>
      <c r="B4632" t="s">
        <v>157</v>
      </c>
      <c r="C4632">
        <v>2015</v>
      </c>
      <c r="D4632">
        <v>51.817318999999998</v>
      </c>
    </row>
    <row r="4633" spans="1:4" hidden="1">
      <c r="A4633" t="s">
        <v>34</v>
      </c>
      <c r="B4633" t="s">
        <v>157</v>
      </c>
      <c r="C4633">
        <v>2015</v>
      </c>
      <c r="D4633">
        <v>1.3934120000000001</v>
      </c>
    </row>
    <row r="4634" spans="1:4" hidden="1">
      <c r="A4634" t="s">
        <v>24</v>
      </c>
      <c r="B4634" t="s">
        <v>157</v>
      </c>
      <c r="C4634">
        <v>2015</v>
      </c>
      <c r="D4634">
        <v>124.227204</v>
      </c>
    </row>
    <row r="4635" spans="1:4" hidden="1">
      <c r="A4635" t="s">
        <v>25</v>
      </c>
      <c r="B4635" t="s">
        <v>157</v>
      </c>
      <c r="C4635">
        <v>2015</v>
      </c>
      <c r="D4635">
        <v>13.269685999999979</v>
      </c>
    </row>
    <row r="4636" spans="1:4" hidden="1">
      <c r="A4636" t="s">
        <v>22</v>
      </c>
      <c r="B4636" t="s">
        <v>157</v>
      </c>
      <c r="C4636">
        <v>2016</v>
      </c>
      <c r="D4636">
        <v>196.20873800000001</v>
      </c>
    </row>
    <row r="4637" spans="1:4" hidden="1">
      <c r="A4637" t="s">
        <v>26</v>
      </c>
      <c r="B4637" t="s">
        <v>157</v>
      </c>
      <c r="C4637">
        <v>2016</v>
      </c>
      <c r="D4637">
        <v>29.826858999999999</v>
      </c>
    </row>
    <row r="4638" spans="1:4" hidden="1">
      <c r="A4638" t="s">
        <v>34</v>
      </c>
      <c r="B4638" t="s">
        <v>157</v>
      </c>
      <c r="C4638">
        <v>2016</v>
      </c>
      <c r="D4638">
        <v>0.383073</v>
      </c>
    </row>
    <row r="4639" spans="1:4" hidden="1">
      <c r="A4639" t="s">
        <v>24</v>
      </c>
      <c r="B4639" t="s">
        <v>157</v>
      </c>
      <c r="C4639">
        <v>2016</v>
      </c>
      <c r="D4639">
        <v>149.29937100000001</v>
      </c>
    </row>
    <row r="4640" spans="1:4" hidden="1">
      <c r="A4640" t="s">
        <v>25</v>
      </c>
      <c r="B4640" t="s">
        <v>157</v>
      </c>
      <c r="C4640">
        <v>2016</v>
      </c>
      <c r="D4640">
        <v>16.699434999999994</v>
      </c>
    </row>
    <row r="4641" spans="1:4" hidden="1">
      <c r="A4641" t="s">
        <v>22</v>
      </c>
      <c r="B4641" t="s">
        <v>157</v>
      </c>
      <c r="C4641">
        <v>2017</v>
      </c>
      <c r="D4641">
        <v>240.797145</v>
      </c>
    </row>
    <row r="4642" spans="1:4" hidden="1">
      <c r="A4642" t="s">
        <v>26</v>
      </c>
      <c r="B4642" t="s">
        <v>157</v>
      </c>
      <c r="C4642">
        <v>2017</v>
      </c>
      <c r="D4642">
        <v>61.920378999999997</v>
      </c>
    </row>
    <row r="4643" spans="1:4" hidden="1">
      <c r="A4643" t="s">
        <v>24</v>
      </c>
      <c r="B4643" t="s">
        <v>157</v>
      </c>
      <c r="C4643">
        <v>2017</v>
      </c>
      <c r="D4643">
        <v>150.19098500000001</v>
      </c>
    </row>
    <row r="4644" spans="1:4" hidden="1">
      <c r="A4644" t="s">
        <v>25</v>
      </c>
      <c r="B4644" t="s">
        <v>157</v>
      </c>
      <c r="C4644">
        <v>2017</v>
      </c>
      <c r="D4644">
        <v>28.685780999999992</v>
      </c>
    </row>
    <row r="4645" spans="1:4" hidden="1">
      <c r="A4645" t="s">
        <v>22</v>
      </c>
      <c r="B4645" t="s">
        <v>157</v>
      </c>
      <c r="C4645">
        <v>2018</v>
      </c>
      <c r="D4645">
        <v>192.89517000000001</v>
      </c>
    </row>
    <row r="4646" spans="1:4" hidden="1">
      <c r="A4646" t="s">
        <v>26</v>
      </c>
      <c r="B4646" t="s">
        <v>157</v>
      </c>
      <c r="C4646">
        <v>2018</v>
      </c>
      <c r="D4646">
        <v>67.146563999999998</v>
      </c>
    </row>
    <row r="4647" spans="1:4" hidden="1">
      <c r="A4647" t="s">
        <v>24</v>
      </c>
      <c r="B4647" t="s">
        <v>157</v>
      </c>
      <c r="C4647">
        <v>2018</v>
      </c>
      <c r="D4647">
        <v>105.34436599999999</v>
      </c>
    </row>
    <row r="4648" spans="1:4" hidden="1">
      <c r="A4648" t="s">
        <v>25</v>
      </c>
      <c r="B4648" t="s">
        <v>157</v>
      </c>
      <c r="C4648">
        <v>2018</v>
      </c>
      <c r="D4648">
        <v>20.404240000000016</v>
      </c>
    </row>
    <row r="4649" spans="1:4" hidden="1">
      <c r="A4649" t="s">
        <v>22</v>
      </c>
      <c r="B4649" t="s">
        <v>157</v>
      </c>
      <c r="C4649">
        <v>2019</v>
      </c>
      <c r="D4649">
        <v>161.87262699999999</v>
      </c>
    </row>
    <row r="4650" spans="1:4" hidden="1">
      <c r="A4650" t="s">
        <v>26</v>
      </c>
      <c r="B4650" t="s">
        <v>157</v>
      </c>
      <c r="C4650">
        <v>2019</v>
      </c>
      <c r="D4650">
        <v>34.339750000000002</v>
      </c>
    </row>
    <row r="4651" spans="1:4" hidden="1">
      <c r="A4651" t="s">
        <v>34</v>
      </c>
      <c r="B4651" t="s">
        <v>157</v>
      </c>
      <c r="C4651">
        <v>2019</v>
      </c>
      <c r="D4651">
        <v>0.167905</v>
      </c>
    </row>
    <row r="4652" spans="1:4" hidden="1">
      <c r="A4652" t="s">
        <v>24</v>
      </c>
      <c r="B4652" t="s">
        <v>157</v>
      </c>
      <c r="C4652">
        <v>2019</v>
      </c>
      <c r="D4652">
        <v>97.360201000000004</v>
      </c>
    </row>
    <row r="4653" spans="1:4" hidden="1">
      <c r="A4653" t="s">
        <v>25</v>
      </c>
      <c r="B4653" t="s">
        <v>157</v>
      </c>
      <c r="C4653">
        <v>2019</v>
      </c>
      <c r="D4653">
        <v>30.004771000000005</v>
      </c>
    </row>
    <row r="4654" spans="1:4" hidden="1">
      <c r="A4654" t="s">
        <v>22</v>
      </c>
      <c r="B4654" t="s">
        <v>157</v>
      </c>
      <c r="C4654">
        <v>2020</v>
      </c>
      <c r="D4654">
        <v>166.55035799999999</v>
      </c>
    </row>
    <row r="4655" spans="1:4" hidden="1">
      <c r="A4655" t="s">
        <v>26</v>
      </c>
      <c r="B4655" t="s">
        <v>157</v>
      </c>
      <c r="C4655">
        <v>2020</v>
      </c>
      <c r="D4655">
        <v>37.377164999999998</v>
      </c>
    </row>
    <row r="4656" spans="1:4" hidden="1">
      <c r="A4656" t="s">
        <v>34</v>
      </c>
      <c r="B4656" t="s">
        <v>157</v>
      </c>
      <c r="C4656">
        <v>2020</v>
      </c>
      <c r="D4656">
        <v>0.150397</v>
      </c>
    </row>
    <row r="4657" spans="1:4" hidden="1">
      <c r="A4657" t="s">
        <v>24</v>
      </c>
      <c r="B4657" t="s">
        <v>157</v>
      </c>
      <c r="C4657">
        <v>2020</v>
      </c>
      <c r="D4657">
        <v>107.104761</v>
      </c>
    </row>
    <row r="4658" spans="1:4" hidden="1">
      <c r="A4658" t="s">
        <v>25</v>
      </c>
      <c r="B4658" t="s">
        <v>157</v>
      </c>
      <c r="C4658">
        <v>2020</v>
      </c>
      <c r="D4658">
        <v>21.918035000000003</v>
      </c>
    </row>
    <row r="4659" spans="1:4" hidden="1">
      <c r="A4659" t="s">
        <v>22</v>
      </c>
      <c r="B4659" t="s">
        <v>157</v>
      </c>
      <c r="C4659">
        <v>2021</v>
      </c>
      <c r="D4659">
        <v>159.46822399999999</v>
      </c>
    </row>
    <row r="4660" spans="1:4" hidden="1">
      <c r="A4660" t="s">
        <v>26</v>
      </c>
      <c r="B4660" t="s">
        <v>157</v>
      </c>
      <c r="C4660">
        <v>2021</v>
      </c>
      <c r="D4660">
        <v>40.369709999999998</v>
      </c>
    </row>
    <row r="4661" spans="1:4" hidden="1">
      <c r="A4661" t="s">
        <v>34</v>
      </c>
      <c r="B4661" t="s">
        <v>157</v>
      </c>
      <c r="C4661">
        <v>2021</v>
      </c>
      <c r="D4661">
        <v>0.16982</v>
      </c>
    </row>
    <row r="4662" spans="1:4" hidden="1">
      <c r="A4662" t="s">
        <v>24</v>
      </c>
      <c r="B4662" t="s">
        <v>157</v>
      </c>
      <c r="C4662">
        <v>2021</v>
      </c>
      <c r="D4662">
        <v>102.470823</v>
      </c>
    </row>
    <row r="4663" spans="1:4" hidden="1">
      <c r="A4663" t="s">
        <v>25</v>
      </c>
      <c r="B4663" t="s">
        <v>157</v>
      </c>
      <c r="C4663">
        <v>2021</v>
      </c>
      <c r="D4663">
        <v>16.457871000000011</v>
      </c>
    </row>
    <row r="4664" spans="1:4" hidden="1">
      <c r="A4664" t="s">
        <v>22</v>
      </c>
      <c r="B4664" t="s">
        <v>158</v>
      </c>
      <c r="C4664">
        <v>2007</v>
      </c>
      <c r="D4664">
        <v>158.21714399999999</v>
      </c>
    </row>
    <row r="4665" spans="1:4" hidden="1">
      <c r="A4665" t="s">
        <v>26</v>
      </c>
      <c r="B4665" t="s">
        <v>158</v>
      </c>
      <c r="C4665">
        <v>2007</v>
      </c>
      <c r="D4665">
        <v>5.6907880000000004</v>
      </c>
    </row>
    <row r="4666" spans="1:4" hidden="1">
      <c r="A4666" t="s">
        <v>34</v>
      </c>
      <c r="B4666" t="s">
        <v>158</v>
      </c>
      <c r="C4666">
        <v>2007</v>
      </c>
      <c r="D4666">
        <v>0.95420199999999999</v>
      </c>
    </row>
    <row r="4667" spans="1:4" hidden="1">
      <c r="A4667" t="s">
        <v>24</v>
      </c>
      <c r="B4667" t="s">
        <v>158</v>
      </c>
      <c r="C4667">
        <v>2007</v>
      </c>
      <c r="D4667">
        <v>122.596991</v>
      </c>
    </row>
    <row r="4668" spans="1:4" hidden="1">
      <c r="A4668" t="s">
        <v>25</v>
      </c>
      <c r="B4668" t="s">
        <v>158</v>
      </c>
      <c r="C4668">
        <v>2007</v>
      </c>
      <c r="D4668">
        <v>28.975162999999981</v>
      </c>
    </row>
    <row r="4669" spans="1:4" hidden="1">
      <c r="A4669" t="s">
        <v>22</v>
      </c>
      <c r="B4669" t="s">
        <v>158</v>
      </c>
      <c r="C4669">
        <v>2008</v>
      </c>
      <c r="D4669">
        <v>192.10594900000001</v>
      </c>
    </row>
    <row r="4670" spans="1:4" hidden="1">
      <c r="A4670" t="s">
        <v>26</v>
      </c>
      <c r="B4670" t="s">
        <v>158</v>
      </c>
      <c r="C4670">
        <v>2008</v>
      </c>
      <c r="D4670">
        <v>29.063789</v>
      </c>
    </row>
    <row r="4671" spans="1:4" hidden="1">
      <c r="A4671" t="s">
        <v>34</v>
      </c>
      <c r="B4671" t="s">
        <v>158</v>
      </c>
      <c r="C4671">
        <v>2008</v>
      </c>
      <c r="D4671">
        <v>0.66842999999999997</v>
      </c>
    </row>
    <row r="4672" spans="1:4" hidden="1">
      <c r="A4672" t="s">
        <v>24</v>
      </c>
      <c r="B4672" t="s">
        <v>158</v>
      </c>
      <c r="C4672">
        <v>2008</v>
      </c>
      <c r="D4672">
        <v>140.927998</v>
      </c>
    </row>
    <row r="4673" spans="1:4" hidden="1">
      <c r="A4673" t="s">
        <v>25</v>
      </c>
      <c r="B4673" t="s">
        <v>158</v>
      </c>
      <c r="C4673">
        <v>2008</v>
      </c>
      <c r="D4673">
        <v>21.445732000000021</v>
      </c>
    </row>
    <row r="4674" spans="1:4" hidden="1">
      <c r="A4674" t="s">
        <v>22</v>
      </c>
      <c r="B4674" t="s">
        <v>158</v>
      </c>
      <c r="C4674">
        <v>2009</v>
      </c>
      <c r="D4674">
        <v>256.62191200000001</v>
      </c>
    </row>
    <row r="4675" spans="1:4" hidden="1">
      <c r="A4675" t="s">
        <v>26</v>
      </c>
      <c r="B4675" t="s">
        <v>158</v>
      </c>
      <c r="C4675">
        <v>2009</v>
      </c>
      <c r="D4675">
        <v>40.879609000000002</v>
      </c>
    </row>
    <row r="4676" spans="1:4" hidden="1">
      <c r="A4676" t="s">
        <v>34</v>
      </c>
      <c r="B4676" t="s">
        <v>158</v>
      </c>
      <c r="C4676">
        <v>2009</v>
      </c>
      <c r="D4676">
        <v>14.395417999999999</v>
      </c>
    </row>
    <row r="4677" spans="1:4" hidden="1">
      <c r="A4677" t="s">
        <v>24</v>
      </c>
      <c r="B4677" t="s">
        <v>158</v>
      </c>
      <c r="C4677">
        <v>2009</v>
      </c>
      <c r="D4677">
        <v>160.62144499999999</v>
      </c>
    </row>
    <row r="4678" spans="1:4" hidden="1">
      <c r="A4678" t="s">
        <v>25</v>
      </c>
      <c r="B4678" t="s">
        <v>158</v>
      </c>
      <c r="C4678">
        <v>2009</v>
      </c>
      <c r="D4678">
        <v>40.725439999999992</v>
      </c>
    </row>
    <row r="4679" spans="1:4" hidden="1">
      <c r="A4679" t="s">
        <v>22</v>
      </c>
      <c r="B4679" t="s">
        <v>158</v>
      </c>
      <c r="C4679">
        <v>2010</v>
      </c>
      <c r="D4679">
        <v>360.386324</v>
      </c>
    </row>
    <row r="4680" spans="1:4" hidden="1">
      <c r="A4680" t="s">
        <v>26</v>
      </c>
      <c r="B4680" t="s">
        <v>158</v>
      </c>
      <c r="C4680">
        <v>2010</v>
      </c>
      <c r="D4680">
        <v>55.116666000000002</v>
      </c>
    </row>
    <row r="4681" spans="1:4" hidden="1">
      <c r="A4681" t="s">
        <v>34</v>
      </c>
      <c r="B4681" t="s">
        <v>158</v>
      </c>
      <c r="C4681">
        <v>2010</v>
      </c>
      <c r="D4681">
        <v>13.613403999999999</v>
      </c>
    </row>
    <row r="4682" spans="1:4" hidden="1">
      <c r="A4682" t="s">
        <v>24</v>
      </c>
      <c r="B4682" t="s">
        <v>158</v>
      </c>
      <c r="C4682">
        <v>2010</v>
      </c>
      <c r="D4682">
        <v>260.05380100000002</v>
      </c>
    </row>
    <row r="4683" spans="1:4" hidden="1">
      <c r="A4683" t="s">
        <v>25</v>
      </c>
      <c r="B4683" t="s">
        <v>158</v>
      </c>
      <c r="C4683">
        <v>2010</v>
      </c>
      <c r="D4683">
        <v>31.602452999999969</v>
      </c>
    </row>
    <row r="4684" spans="1:4" hidden="1">
      <c r="A4684" t="s">
        <v>22</v>
      </c>
      <c r="B4684" t="s">
        <v>158</v>
      </c>
      <c r="C4684">
        <v>2011</v>
      </c>
      <c r="D4684">
        <v>355.70306699999998</v>
      </c>
    </row>
    <row r="4685" spans="1:4" hidden="1">
      <c r="A4685" t="s">
        <v>26</v>
      </c>
      <c r="B4685" t="s">
        <v>158</v>
      </c>
      <c r="C4685">
        <v>2011</v>
      </c>
      <c r="D4685">
        <v>92.955509000000006</v>
      </c>
    </row>
    <row r="4686" spans="1:4" hidden="1">
      <c r="A4686" t="s">
        <v>34</v>
      </c>
      <c r="B4686" t="s">
        <v>158</v>
      </c>
      <c r="C4686">
        <v>2011</v>
      </c>
      <c r="D4686">
        <v>2.4994200000000002</v>
      </c>
    </row>
    <row r="4687" spans="1:4" hidden="1">
      <c r="A4687" t="s">
        <v>24</v>
      </c>
      <c r="B4687" t="s">
        <v>158</v>
      </c>
      <c r="C4687">
        <v>2011</v>
      </c>
      <c r="D4687">
        <v>223.01852099999999</v>
      </c>
    </row>
    <row r="4688" spans="1:4" hidden="1">
      <c r="A4688" t="s">
        <v>25</v>
      </c>
      <c r="B4688" t="s">
        <v>158</v>
      </c>
      <c r="C4688">
        <v>2011</v>
      </c>
      <c r="D4688">
        <v>37.229617000000019</v>
      </c>
    </row>
    <row r="4689" spans="1:4" hidden="1">
      <c r="A4689" t="s">
        <v>22</v>
      </c>
      <c r="B4689" t="s">
        <v>158</v>
      </c>
      <c r="C4689">
        <v>2012</v>
      </c>
      <c r="D4689">
        <v>394.78002300000003</v>
      </c>
    </row>
    <row r="4690" spans="1:4" hidden="1">
      <c r="A4690" t="s">
        <v>26</v>
      </c>
      <c r="B4690" t="s">
        <v>158</v>
      </c>
      <c r="C4690">
        <v>2012</v>
      </c>
      <c r="D4690">
        <v>89.687282999999994</v>
      </c>
    </row>
    <row r="4691" spans="1:4" hidden="1">
      <c r="A4691" t="s">
        <v>24</v>
      </c>
      <c r="B4691" t="s">
        <v>158</v>
      </c>
      <c r="C4691">
        <v>2012</v>
      </c>
      <c r="D4691">
        <v>285.56315799999999</v>
      </c>
    </row>
    <row r="4692" spans="1:4" hidden="1">
      <c r="A4692" t="s">
        <v>25</v>
      </c>
      <c r="B4692" t="s">
        <v>158</v>
      </c>
      <c r="C4692">
        <v>2012</v>
      </c>
      <c r="D4692">
        <v>19.529582000000062</v>
      </c>
    </row>
    <row r="4693" spans="1:4" hidden="1">
      <c r="A4693" t="s">
        <v>22</v>
      </c>
      <c r="B4693" t="s">
        <v>158</v>
      </c>
      <c r="C4693">
        <v>2013</v>
      </c>
      <c r="D4693">
        <v>603.45105100000001</v>
      </c>
    </row>
    <row r="4694" spans="1:4" hidden="1">
      <c r="A4694" t="s">
        <v>26</v>
      </c>
      <c r="B4694" t="s">
        <v>158</v>
      </c>
      <c r="C4694">
        <v>2013</v>
      </c>
      <c r="D4694">
        <v>98.253281999999999</v>
      </c>
    </row>
    <row r="4695" spans="1:4" hidden="1">
      <c r="A4695" t="s">
        <v>34</v>
      </c>
      <c r="B4695" t="s">
        <v>158</v>
      </c>
      <c r="C4695">
        <v>2013</v>
      </c>
      <c r="D4695">
        <v>0.90510299999999999</v>
      </c>
    </row>
    <row r="4696" spans="1:4" hidden="1">
      <c r="A4696" t="s">
        <v>24</v>
      </c>
      <c r="B4696" t="s">
        <v>158</v>
      </c>
      <c r="C4696">
        <v>2013</v>
      </c>
      <c r="D4696">
        <v>481.10563000000002</v>
      </c>
    </row>
    <row r="4697" spans="1:4" hidden="1">
      <c r="A4697" t="s">
        <v>25</v>
      </c>
      <c r="B4697" t="s">
        <v>158</v>
      </c>
      <c r="C4697">
        <v>2013</v>
      </c>
      <c r="D4697">
        <v>23.187035999999921</v>
      </c>
    </row>
    <row r="4698" spans="1:4" hidden="1">
      <c r="A4698" t="s">
        <v>22</v>
      </c>
      <c r="B4698" t="s">
        <v>158</v>
      </c>
      <c r="C4698">
        <v>2014</v>
      </c>
      <c r="D4698">
        <v>443.27488599999998</v>
      </c>
    </row>
    <row r="4699" spans="1:4" hidden="1">
      <c r="A4699" t="s">
        <v>26</v>
      </c>
      <c r="B4699" t="s">
        <v>158</v>
      </c>
      <c r="C4699">
        <v>2014</v>
      </c>
      <c r="D4699">
        <v>118.94127</v>
      </c>
    </row>
    <row r="4700" spans="1:4" hidden="1">
      <c r="A4700" t="s">
        <v>34</v>
      </c>
      <c r="B4700" t="s">
        <v>158</v>
      </c>
      <c r="C4700">
        <v>2014</v>
      </c>
      <c r="D4700">
        <v>0.97162800000000005</v>
      </c>
    </row>
    <row r="4701" spans="1:4" hidden="1">
      <c r="A4701" t="s">
        <v>24</v>
      </c>
      <c r="B4701" t="s">
        <v>158</v>
      </c>
      <c r="C4701">
        <v>2014</v>
      </c>
      <c r="D4701">
        <v>305.80085000000003</v>
      </c>
    </row>
    <row r="4702" spans="1:4" hidden="1">
      <c r="A4702" t="s">
        <v>25</v>
      </c>
      <c r="B4702" t="s">
        <v>158</v>
      </c>
      <c r="C4702">
        <v>2014</v>
      </c>
      <c r="D4702">
        <v>17.561137999999971</v>
      </c>
    </row>
    <row r="4703" spans="1:4" hidden="1">
      <c r="A4703" t="s">
        <v>22</v>
      </c>
      <c r="B4703" t="s">
        <v>158</v>
      </c>
      <c r="C4703">
        <v>2015</v>
      </c>
      <c r="D4703">
        <v>515.27835200000004</v>
      </c>
    </row>
    <row r="4704" spans="1:4" hidden="1">
      <c r="A4704" t="s">
        <v>26</v>
      </c>
      <c r="B4704" t="s">
        <v>158</v>
      </c>
      <c r="C4704">
        <v>2015</v>
      </c>
      <c r="D4704">
        <v>110.292598</v>
      </c>
    </row>
    <row r="4705" spans="1:4" hidden="1">
      <c r="A4705" t="s">
        <v>34</v>
      </c>
      <c r="B4705" t="s">
        <v>158</v>
      </c>
      <c r="C4705">
        <v>2015</v>
      </c>
      <c r="D4705">
        <v>0.97243800000000002</v>
      </c>
    </row>
    <row r="4706" spans="1:4" hidden="1">
      <c r="A4706" t="s">
        <v>24</v>
      </c>
      <c r="B4706" t="s">
        <v>158</v>
      </c>
      <c r="C4706">
        <v>2015</v>
      </c>
      <c r="D4706">
        <v>377.38712800000002</v>
      </c>
    </row>
    <row r="4707" spans="1:4" hidden="1">
      <c r="A4707" t="s">
        <v>25</v>
      </c>
      <c r="B4707" t="s">
        <v>158</v>
      </c>
      <c r="C4707">
        <v>2015</v>
      </c>
      <c r="D4707">
        <v>26.626188000000013</v>
      </c>
    </row>
    <row r="4708" spans="1:4" hidden="1">
      <c r="A4708" t="s">
        <v>22</v>
      </c>
      <c r="B4708" t="s">
        <v>158</v>
      </c>
      <c r="C4708">
        <v>2016</v>
      </c>
      <c r="D4708">
        <v>619.58436600000005</v>
      </c>
    </row>
    <row r="4709" spans="1:4" hidden="1">
      <c r="A4709" t="s">
        <v>26</v>
      </c>
      <c r="B4709" t="s">
        <v>158</v>
      </c>
      <c r="C4709">
        <v>2016</v>
      </c>
      <c r="D4709">
        <v>103.56820399999999</v>
      </c>
    </row>
    <row r="4710" spans="1:4" hidden="1">
      <c r="A4710" t="s">
        <v>34</v>
      </c>
      <c r="B4710" t="s">
        <v>158</v>
      </c>
      <c r="C4710">
        <v>2016</v>
      </c>
      <c r="D4710">
        <v>1.4684740000000001</v>
      </c>
    </row>
    <row r="4711" spans="1:4" hidden="1">
      <c r="A4711" t="s">
        <v>24</v>
      </c>
      <c r="B4711" t="s">
        <v>158</v>
      </c>
      <c r="C4711">
        <v>2016</v>
      </c>
      <c r="D4711">
        <v>467.691667</v>
      </c>
    </row>
    <row r="4712" spans="1:4" hidden="1">
      <c r="A4712" t="s">
        <v>25</v>
      </c>
      <c r="B4712" t="s">
        <v>158</v>
      </c>
      <c r="C4712">
        <v>2016</v>
      </c>
      <c r="D4712">
        <v>46.856021000000055</v>
      </c>
    </row>
    <row r="4713" spans="1:4" hidden="1">
      <c r="A4713" t="s">
        <v>22</v>
      </c>
      <c r="B4713" t="s">
        <v>158</v>
      </c>
      <c r="C4713">
        <v>2017</v>
      </c>
      <c r="D4713">
        <v>759.72598200000004</v>
      </c>
    </row>
    <row r="4714" spans="1:4" hidden="1">
      <c r="A4714" t="s">
        <v>26</v>
      </c>
      <c r="B4714" t="s">
        <v>158</v>
      </c>
      <c r="C4714">
        <v>2017</v>
      </c>
      <c r="D4714">
        <v>132.48797999999999</v>
      </c>
    </row>
    <row r="4715" spans="1:4" hidden="1">
      <c r="A4715" t="s">
        <v>34</v>
      </c>
      <c r="B4715" t="s">
        <v>158</v>
      </c>
      <c r="C4715">
        <v>2017</v>
      </c>
      <c r="D4715">
        <v>3.5161720000000001</v>
      </c>
    </row>
    <row r="4716" spans="1:4" hidden="1">
      <c r="A4716" t="s">
        <v>24</v>
      </c>
      <c r="B4716" t="s">
        <v>158</v>
      </c>
      <c r="C4716">
        <v>2017</v>
      </c>
      <c r="D4716">
        <v>590.25570600000003</v>
      </c>
    </row>
    <row r="4717" spans="1:4" hidden="1">
      <c r="A4717" t="s">
        <v>25</v>
      </c>
      <c r="B4717" t="s">
        <v>158</v>
      </c>
      <c r="C4717">
        <v>2017</v>
      </c>
      <c r="D4717">
        <v>33.466124000000036</v>
      </c>
    </row>
    <row r="4718" spans="1:4" hidden="1">
      <c r="A4718" t="s">
        <v>22</v>
      </c>
      <c r="B4718" t="s">
        <v>158</v>
      </c>
      <c r="C4718">
        <v>2018</v>
      </c>
      <c r="D4718">
        <v>533.80209400000001</v>
      </c>
    </row>
    <row r="4719" spans="1:4" hidden="1">
      <c r="A4719" t="s">
        <v>26</v>
      </c>
      <c r="B4719" t="s">
        <v>158</v>
      </c>
      <c r="C4719">
        <v>2018</v>
      </c>
      <c r="D4719">
        <v>119.178313</v>
      </c>
    </row>
    <row r="4720" spans="1:4" hidden="1">
      <c r="A4720" t="s">
        <v>24</v>
      </c>
      <c r="B4720" t="s">
        <v>158</v>
      </c>
      <c r="C4720">
        <v>2018</v>
      </c>
      <c r="D4720">
        <v>392.528659</v>
      </c>
    </row>
    <row r="4721" spans="1:4" hidden="1">
      <c r="A4721" t="s">
        <v>25</v>
      </c>
      <c r="B4721" t="s">
        <v>158</v>
      </c>
      <c r="C4721">
        <v>2018</v>
      </c>
      <c r="D4721">
        <v>22.095122000000003</v>
      </c>
    </row>
    <row r="4722" spans="1:4" hidden="1">
      <c r="A4722" t="s">
        <v>22</v>
      </c>
      <c r="B4722" t="s">
        <v>158</v>
      </c>
      <c r="C4722">
        <v>2019</v>
      </c>
      <c r="D4722">
        <v>546.64114500000005</v>
      </c>
    </row>
    <row r="4723" spans="1:4" hidden="1">
      <c r="A4723" t="s">
        <v>26</v>
      </c>
      <c r="B4723" t="s">
        <v>158</v>
      </c>
      <c r="C4723">
        <v>2019</v>
      </c>
      <c r="D4723">
        <v>92.712592999999998</v>
      </c>
    </row>
    <row r="4724" spans="1:4" hidden="1">
      <c r="A4724" t="s">
        <v>34</v>
      </c>
      <c r="B4724" t="s">
        <v>158</v>
      </c>
      <c r="C4724">
        <v>2019</v>
      </c>
      <c r="D4724">
        <v>1.952572</v>
      </c>
    </row>
    <row r="4725" spans="1:4" hidden="1">
      <c r="A4725" t="s">
        <v>24</v>
      </c>
      <c r="B4725" t="s">
        <v>158</v>
      </c>
      <c r="C4725">
        <v>2019</v>
      </c>
      <c r="D4725">
        <v>420.14039300000002</v>
      </c>
    </row>
    <row r="4726" spans="1:4" hidden="1">
      <c r="A4726" t="s">
        <v>25</v>
      </c>
      <c r="B4726" t="s">
        <v>158</v>
      </c>
      <c r="C4726">
        <v>2019</v>
      </c>
      <c r="D4726">
        <v>31.835587000000032</v>
      </c>
    </row>
    <row r="4727" spans="1:4" hidden="1">
      <c r="A4727" t="s">
        <v>22</v>
      </c>
      <c r="B4727" t="s">
        <v>158</v>
      </c>
      <c r="C4727">
        <v>2020</v>
      </c>
      <c r="D4727">
        <v>628.25236800000005</v>
      </c>
    </row>
    <row r="4728" spans="1:4" hidden="1">
      <c r="A4728" t="s">
        <v>26</v>
      </c>
      <c r="B4728" t="s">
        <v>158</v>
      </c>
      <c r="C4728">
        <v>2020</v>
      </c>
      <c r="D4728">
        <v>105.658728</v>
      </c>
    </row>
    <row r="4729" spans="1:4" hidden="1">
      <c r="A4729" t="s">
        <v>34</v>
      </c>
      <c r="B4729" t="s">
        <v>158</v>
      </c>
      <c r="C4729">
        <v>2020</v>
      </c>
      <c r="D4729">
        <v>1.1456310000000001</v>
      </c>
    </row>
    <row r="4730" spans="1:4" hidden="1">
      <c r="A4730" t="s">
        <v>24</v>
      </c>
      <c r="B4730" t="s">
        <v>158</v>
      </c>
      <c r="C4730">
        <v>2020</v>
      </c>
      <c r="D4730">
        <v>503.19816700000001</v>
      </c>
    </row>
    <row r="4731" spans="1:4" hidden="1">
      <c r="A4731" t="s">
        <v>25</v>
      </c>
      <c r="B4731" t="s">
        <v>158</v>
      </c>
      <c r="C4731">
        <v>2020</v>
      </c>
      <c r="D4731">
        <v>18.249842000000058</v>
      </c>
    </row>
    <row r="4732" spans="1:4" hidden="1">
      <c r="A4732" t="s">
        <v>22</v>
      </c>
      <c r="B4732" t="s">
        <v>158</v>
      </c>
      <c r="C4732">
        <v>2021</v>
      </c>
      <c r="D4732">
        <v>591.69702199999995</v>
      </c>
    </row>
    <row r="4733" spans="1:4" hidden="1">
      <c r="A4733" t="s">
        <v>26</v>
      </c>
      <c r="B4733" t="s">
        <v>158</v>
      </c>
      <c r="C4733">
        <v>2021</v>
      </c>
      <c r="D4733">
        <v>107.32794</v>
      </c>
    </row>
    <row r="4734" spans="1:4" hidden="1">
      <c r="A4734" t="s">
        <v>34</v>
      </c>
      <c r="B4734" t="s">
        <v>158</v>
      </c>
      <c r="C4734">
        <v>2021</v>
      </c>
      <c r="D4734">
        <v>1.0831809999999999</v>
      </c>
    </row>
    <row r="4735" spans="1:4" hidden="1">
      <c r="A4735" t="s">
        <v>24</v>
      </c>
      <c r="B4735" t="s">
        <v>158</v>
      </c>
      <c r="C4735">
        <v>2021</v>
      </c>
      <c r="D4735">
        <v>469.38423499999999</v>
      </c>
    </row>
    <row r="4736" spans="1:4" hidden="1">
      <c r="A4736" t="s">
        <v>25</v>
      </c>
      <c r="B4736" t="s">
        <v>158</v>
      </c>
      <c r="C4736">
        <v>2021</v>
      </c>
      <c r="D4736">
        <v>13.901665999999977</v>
      </c>
    </row>
    <row r="4737" spans="1:4" hidden="1">
      <c r="A4737" t="s">
        <v>22</v>
      </c>
      <c r="B4737" t="s">
        <v>159</v>
      </c>
      <c r="C4737">
        <v>2007</v>
      </c>
      <c r="D4737">
        <v>91.596155999999993</v>
      </c>
    </row>
    <row r="4738" spans="1:4" hidden="1">
      <c r="A4738" t="s">
        <v>26</v>
      </c>
      <c r="B4738" t="s">
        <v>159</v>
      </c>
      <c r="C4738">
        <v>2007</v>
      </c>
      <c r="D4738">
        <v>2.2715010000000002</v>
      </c>
    </row>
    <row r="4739" spans="1:4" hidden="1">
      <c r="A4739" t="s">
        <v>34</v>
      </c>
      <c r="B4739" t="s">
        <v>159</v>
      </c>
      <c r="C4739">
        <v>2007</v>
      </c>
      <c r="D4739">
        <v>4.0457749999999999</v>
      </c>
    </row>
    <row r="4740" spans="1:4" hidden="1">
      <c r="A4740" t="s">
        <v>24</v>
      </c>
      <c r="B4740" t="s">
        <v>159</v>
      </c>
      <c r="C4740">
        <v>2007</v>
      </c>
      <c r="D4740">
        <v>82.302867000000006</v>
      </c>
    </row>
    <row r="4741" spans="1:4" hidden="1">
      <c r="A4741" t="s">
        <v>25</v>
      </c>
      <c r="B4741" t="s">
        <v>159</v>
      </c>
      <c r="C4741">
        <v>2007</v>
      </c>
      <c r="D4741">
        <v>2.9760129999999805</v>
      </c>
    </row>
    <row r="4742" spans="1:4" hidden="1">
      <c r="A4742" t="s">
        <v>22</v>
      </c>
      <c r="B4742" t="s">
        <v>159</v>
      </c>
      <c r="C4742">
        <v>2008</v>
      </c>
      <c r="D4742">
        <v>103.85898299999999</v>
      </c>
    </row>
    <row r="4743" spans="1:4" hidden="1">
      <c r="A4743" t="s">
        <v>26</v>
      </c>
      <c r="B4743" t="s">
        <v>159</v>
      </c>
      <c r="C4743">
        <v>2008</v>
      </c>
      <c r="D4743">
        <v>10.932319</v>
      </c>
    </row>
    <row r="4744" spans="1:4" hidden="1">
      <c r="A4744" t="s">
        <v>34</v>
      </c>
      <c r="B4744" t="s">
        <v>159</v>
      </c>
      <c r="C4744">
        <v>2008</v>
      </c>
      <c r="D4744">
        <v>5.4037730000000002</v>
      </c>
    </row>
    <row r="4745" spans="1:4" hidden="1">
      <c r="A4745" t="s">
        <v>24</v>
      </c>
      <c r="B4745" t="s">
        <v>159</v>
      </c>
      <c r="C4745">
        <v>2008</v>
      </c>
      <c r="D4745">
        <v>85.677435000000003</v>
      </c>
    </row>
    <row r="4746" spans="1:4" hidden="1">
      <c r="A4746" t="s">
        <v>25</v>
      </c>
      <c r="B4746" t="s">
        <v>159</v>
      </c>
      <c r="C4746">
        <v>2008</v>
      </c>
      <c r="D4746">
        <v>1.8454559999999844</v>
      </c>
    </row>
    <row r="4747" spans="1:4" hidden="1">
      <c r="A4747" t="s">
        <v>22</v>
      </c>
      <c r="B4747" t="s">
        <v>159</v>
      </c>
      <c r="C4747">
        <v>2009</v>
      </c>
      <c r="D4747">
        <v>140.67116899999999</v>
      </c>
    </row>
    <row r="4748" spans="1:4" hidden="1">
      <c r="A4748" t="s">
        <v>26</v>
      </c>
      <c r="B4748" t="s">
        <v>159</v>
      </c>
      <c r="C4748">
        <v>2009</v>
      </c>
      <c r="D4748">
        <v>15.451389000000001</v>
      </c>
    </row>
    <row r="4749" spans="1:4" hidden="1">
      <c r="A4749" t="s">
        <v>34</v>
      </c>
      <c r="B4749" t="s">
        <v>159</v>
      </c>
      <c r="C4749">
        <v>2009</v>
      </c>
      <c r="D4749">
        <v>7.7786530000000003</v>
      </c>
    </row>
    <row r="4750" spans="1:4" hidden="1">
      <c r="A4750" t="s">
        <v>24</v>
      </c>
      <c r="B4750" t="s">
        <v>159</v>
      </c>
      <c r="C4750">
        <v>2009</v>
      </c>
      <c r="D4750">
        <v>113.862557</v>
      </c>
    </row>
    <row r="4751" spans="1:4" hidden="1">
      <c r="A4751" t="s">
        <v>25</v>
      </c>
      <c r="B4751" t="s">
        <v>159</v>
      </c>
      <c r="C4751">
        <v>2009</v>
      </c>
      <c r="D4751">
        <v>3.5785700000000134</v>
      </c>
    </row>
    <row r="4752" spans="1:4" hidden="1">
      <c r="A4752" t="s">
        <v>22</v>
      </c>
      <c r="B4752" t="s">
        <v>159</v>
      </c>
      <c r="C4752">
        <v>2010</v>
      </c>
      <c r="D4752">
        <v>192.23294999999999</v>
      </c>
    </row>
    <row r="4753" spans="1:4" hidden="1">
      <c r="A4753" t="s">
        <v>26</v>
      </c>
      <c r="B4753" t="s">
        <v>159</v>
      </c>
      <c r="C4753">
        <v>2010</v>
      </c>
      <c r="D4753">
        <v>21.533629000000001</v>
      </c>
    </row>
    <row r="4754" spans="1:4" hidden="1">
      <c r="A4754" t="s">
        <v>34</v>
      </c>
      <c r="B4754" t="s">
        <v>159</v>
      </c>
      <c r="C4754">
        <v>2010</v>
      </c>
      <c r="D4754">
        <v>1.3155999999999999E-2</v>
      </c>
    </row>
    <row r="4755" spans="1:4" hidden="1">
      <c r="A4755" t="s">
        <v>24</v>
      </c>
      <c r="B4755" t="s">
        <v>159</v>
      </c>
      <c r="C4755">
        <v>2010</v>
      </c>
      <c r="D4755">
        <v>168.754727</v>
      </c>
    </row>
    <row r="4756" spans="1:4" hidden="1">
      <c r="A4756" t="s">
        <v>25</v>
      </c>
      <c r="B4756" t="s">
        <v>159</v>
      </c>
      <c r="C4756">
        <v>2010</v>
      </c>
      <c r="D4756">
        <v>1.9314379999999858</v>
      </c>
    </row>
    <row r="4757" spans="1:4" hidden="1">
      <c r="A4757" t="s">
        <v>22</v>
      </c>
      <c r="B4757" t="s">
        <v>159</v>
      </c>
      <c r="C4757">
        <v>2011</v>
      </c>
      <c r="D4757">
        <v>172.68956600000001</v>
      </c>
    </row>
    <row r="4758" spans="1:4" hidden="1">
      <c r="A4758" t="s">
        <v>26</v>
      </c>
      <c r="B4758" t="s">
        <v>159</v>
      </c>
      <c r="C4758">
        <v>2011</v>
      </c>
      <c r="D4758">
        <v>30.763456999999999</v>
      </c>
    </row>
    <row r="4759" spans="1:4" hidden="1">
      <c r="A4759" t="s">
        <v>24</v>
      </c>
      <c r="B4759" t="s">
        <v>159</v>
      </c>
      <c r="C4759">
        <v>2011</v>
      </c>
      <c r="D4759">
        <v>137.586142</v>
      </c>
    </row>
    <row r="4760" spans="1:4" hidden="1">
      <c r="A4760" t="s">
        <v>25</v>
      </c>
      <c r="B4760" t="s">
        <v>159</v>
      </c>
      <c r="C4760">
        <v>2011</v>
      </c>
      <c r="D4760">
        <v>4.3399670000000299</v>
      </c>
    </row>
    <row r="4761" spans="1:4" hidden="1">
      <c r="A4761" t="s">
        <v>22</v>
      </c>
      <c r="B4761" t="s">
        <v>159</v>
      </c>
      <c r="C4761">
        <v>2012</v>
      </c>
      <c r="D4761">
        <v>149.415426</v>
      </c>
    </row>
    <row r="4762" spans="1:4" hidden="1">
      <c r="A4762" t="s">
        <v>26</v>
      </c>
      <c r="B4762" t="s">
        <v>159</v>
      </c>
      <c r="C4762">
        <v>2012</v>
      </c>
      <c r="D4762">
        <v>25.626946</v>
      </c>
    </row>
    <row r="4763" spans="1:4" hidden="1">
      <c r="A4763" t="s">
        <v>24</v>
      </c>
      <c r="B4763" t="s">
        <v>159</v>
      </c>
      <c r="C4763">
        <v>2012</v>
      </c>
      <c r="D4763">
        <v>121.527244</v>
      </c>
    </row>
    <row r="4764" spans="1:4" hidden="1">
      <c r="A4764" t="s">
        <v>25</v>
      </c>
      <c r="B4764" t="s">
        <v>159</v>
      </c>
      <c r="C4764">
        <v>2012</v>
      </c>
      <c r="D4764">
        <v>2.2612359999999967</v>
      </c>
    </row>
    <row r="4765" spans="1:4" hidden="1">
      <c r="A4765" t="s">
        <v>22</v>
      </c>
      <c r="B4765" t="s">
        <v>159</v>
      </c>
      <c r="C4765">
        <v>2013</v>
      </c>
      <c r="D4765">
        <v>147.325594</v>
      </c>
    </row>
    <row r="4766" spans="1:4" hidden="1">
      <c r="A4766" t="s">
        <v>26</v>
      </c>
      <c r="B4766" t="s">
        <v>159</v>
      </c>
      <c r="C4766">
        <v>2013</v>
      </c>
      <c r="D4766">
        <v>27.312825</v>
      </c>
    </row>
    <row r="4767" spans="1:4" hidden="1">
      <c r="A4767" t="s">
        <v>34</v>
      </c>
      <c r="B4767" t="s">
        <v>159</v>
      </c>
      <c r="C4767">
        <v>2013</v>
      </c>
      <c r="D4767">
        <v>0.62382199999999999</v>
      </c>
    </row>
    <row r="4768" spans="1:4" hidden="1">
      <c r="A4768" t="s">
        <v>24</v>
      </c>
      <c r="B4768" t="s">
        <v>159</v>
      </c>
      <c r="C4768">
        <v>2013</v>
      </c>
      <c r="D4768">
        <v>116.73222699999999</v>
      </c>
    </row>
    <row r="4769" spans="1:4" hidden="1">
      <c r="A4769" t="s">
        <v>25</v>
      </c>
      <c r="B4769" t="s">
        <v>159</v>
      </c>
      <c r="C4769">
        <v>2013</v>
      </c>
      <c r="D4769">
        <v>2.6567200000000071</v>
      </c>
    </row>
    <row r="4770" spans="1:4" hidden="1">
      <c r="A4770" t="s">
        <v>22</v>
      </c>
      <c r="B4770" t="s">
        <v>159</v>
      </c>
      <c r="C4770">
        <v>2014</v>
      </c>
      <c r="D4770">
        <v>91.739883000000006</v>
      </c>
    </row>
    <row r="4771" spans="1:4" hidden="1">
      <c r="A4771" t="s">
        <v>26</v>
      </c>
      <c r="B4771" t="s">
        <v>159</v>
      </c>
      <c r="C4771">
        <v>2014</v>
      </c>
      <c r="D4771">
        <v>32.228022000000003</v>
      </c>
    </row>
    <row r="4772" spans="1:4" hidden="1">
      <c r="A4772" t="s">
        <v>34</v>
      </c>
      <c r="B4772" t="s">
        <v>159</v>
      </c>
      <c r="C4772">
        <v>2014</v>
      </c>
      <c r="D4772">
        <v>0.84818899999999997</v>
      </c>
    </row>
    <row r="4773" spans="1:4" hidden="1">
      <c r="A4773" t="s">
        <v>24</v>
      </c>
      <c r="B4773" t="s">
        <v>159</v>
      </c>
      <c r="C4773">
        <v>2014</v>
      </c>
      <c r="D4773">
        <v>56.680466000000003</v>
      </c>
    </row>
    <row r="4774" spans="1:4" hidden="1">
      <c r="A4774" t="s">
        <v>25</v>
      </c>
      <c r="B4774" t="s">
        <v>159</v>
      </c>
      <c r="C4774">
        <v>2014</v>
      </c>
      <c r="D4774">
        <v>1.9832059999999956</v>
      </c>
    </row>
    <row r="4775" spans="1:4" hidden="1">
      <c r="A4775" t="s">
        <v>22</v>
      </c>
      <c r="B4775" t="s">
        <v>159</v>
      </c>
      <c r="C4775">
        <v>2015</v>
      </c>
      <c r="D4775">
        <v>56.993105999999997</v>
      </c>
    </row>
    <row r="4776" spans="1:4" hidden="1">
      <c r="A4776" t="s">
        <v>26</v>
      </c>
      <c r="B4776" t="s">
        <v>159</v>
      </c>
      <c r="C4776">
        <v>2015</v>
      </c>
      <c r="D4776">
        <v>11.182105999999999</v>
      </c>
    </row>
    <row r="4777" spans="1:4" hidden="1">
      <c r="A4777" t="s">
        <v>34</v>
      </c>
      <c r="B4777" t="s">
        <v>159</v>
      </c>
      <c r="C4777">
        <v>2015</v>
      </c>
      <c r="D4777">
        <v>0.98389300000000002</v>
      </c>
    </row>
    <row r="4778" spans="1:4" hidden="1">
      <c r="A4778" t="s">
        <v>24</v>
      </c>
      <c r="B4778" t="s">
        <v>159</v>
      </c>
      <c r="C4778">
        <v>2015</v>
      </c>
      <c r="D4778">
        <v>40.167189</v>
      </c>
    </row>
    <row r="4779" spans="1:4" hidden="1">
      <c r="A4779" t="s">
        <v>25</v>
      </c>
      <c r="B4779" t="s">
        <v>159</v>
      </c>
      <c r="C4779">
        <v>2015</v>
      </c>
      <c r="D4779">
        <v>4.6599179999999976</v>
      </c>
    </row>
    <row r="4780" spans="1:4" hidden="1">
      <c r="A4780" t="s">
        <v>22</v>
      </c>
      <c r="B4780" t="s">
        <v>159</v>
      </c>
      <c r="C4780">
        <v>2016</v>
      </c>
      <c r="D4780">
        <v>66.383076000000003</v>
      </c>
    </row>
    <row r="4781" spans="1:4" hidden="1">
      <c r="A4781" t="s">
        <v>26</v>
      </c>
      <c r="B4781" t="s">
        <v>159</v>
      </c>
      <c r="C4781">
        <v>2016</v>
      </c>
      <c r="D4781">
        <v>9.164237</v>
      </c>
    </row>
    <row r="4782" spans="1:4" hidden="1">
      <c r="A4782" t="s">
        <v>34</v>
      </c>
      <c r="B4782" t="s">
        <v>159</v>
      </c>
      <c r="C4782">
        <v>2016</v>
      </c>
      <c r="D4782">
        <v>1.5012270000000001</v>
      </c>
    </row>
    <row r="4783" spans="1:4" hidden="1">
      <c r="A4783" t="s">
        <v>24</v>
      </c>
      <c r="B4783" t="s">
        <v>159</v>
      </c>
      <c r="C4783">
        <v>2016</v>
      </c>
      <c r="D4783">
        <v>52.300615000000001</v>
      </c>
    </row>
    <row r="4784" spans="1:4" hidden="1">
      <c r="A4784" t="s">
        <v>25</v>
      </c>
      <c r="B4784" t="s">
        <v>159</v>
      </c>
      <c r="C4784">
        <v>2016</v>
      </c>
      <c r="D4784">
        <v>3.4169970000000021</v>
      </c>
    </row>
    <row r="4785" spans="1:4" hidden="1">
      <c r="A4785" t="s">
        <v>22</v>
      </c>
      <c r="B4785" t="s">
        <v>159</v>
      </c>
      <c r="C4785">
        <v>2017</v>
      </c>
      <c r="D4785">
        <v>75.156488999999993</v>
      </c>
    </row>
    <row r="4786" spans="1:4" hidden="1">
      <c r="A4786" t="s">
        <v>26</v>
      </c>
      <c r="B4786" t="s">
        <v>159</v>
      </c>
      <c r="C4786">
        <v>2017</v>
      </c>
      <c r="D4786">
        <v>17.177752999999999</v>
      </c>
    </row>
    <row r="4787" spans="1:4" hidden="1">
      <c r="A4787" t="s">
        <v>34</v>
      </c>
      <c r="B4787" t="s">
        <v>159</v>
      </c>
      <c r="C4787">
        <v>2017</v>
      </c>
      <c r="D4787">
        <v>4.3108E-2</v>
      </c>
    </row>
    <row r="4788" spans="1:4" hidden="1">
      <c r="A4788" t="s">
        <v>24</v>
      </c>
      <c r="B4788" t="s">
        <v>159</v>
      </c>
      <c r="C4788">
        <v>2017</v>
      </c>
      <c r="D4788">
        <v>55.422418999999998</v>
      </c>
    </row>
    <row r="4789" spans="1:4" hidden="1">
      <c r="A4789" t="s">
        <v>25</v>
      </c>
      <c r="B4789" t="s">
        <v>159</v>
      </c>
      <c r="C4789">
        <v>2017</v>
      </c>
      <c r="D4789">
        <v>2.5132089999999891</v>
      </c>
    </row>
    <row r="4790" spans="1:4" hidden="1">
      <c r="A4790" t="s">
        <v>22</v>
      </c>
      <c r="B4790" t="s">
        <v>159</v>
      </c>
      <c r="C4790">
        <v>2018</v>
      </c>
      <c r="D4790">
        <v>56.291792999999998</v>
      </c>
    </row>
    <row r="4791" spans="1:4" hidden="1">
      <c r="A4791" t="s">
        <v>26</v>
      </c>
      <c r="B4791" t="s">
        <v>159</v>
      </c>
      <c r="C4791">
        <v>2018</v>
      </c>
      <c r="D4791">
        <v>17.888621000000001</v>
      </c>
    </row>
    <row r="4792" spans="1:4" hidden="1">
      <c r="A4792" t="s">
        <v>24</v>
      </c>
      <c r="B4792" t="s">
        <v>159</v>
      </c>
      <c r="C4792">
        <v>2018</v>
      </c>
      <c r="D4792">
        <v>36.175845000000002</v>
      </c>
    </row>
    <row r="4793" spans="1:4" hidden="1">
      <c r="A4793" t="s">
        <v>25</v>
      </c>
      <c r="B4793" t="s">
        <v>159</v>
      </c>
      <c r="C4793">
        <v>2018</v>
      </c>
      <c r="D4793">
        <v>2.2273269999999954</v>
      </c>
    </row>
    <row r="4794" spans="1:4" hidden="1">
      <c r="A4794" t="s">
        <v>22</v>
      </c>
      <c r="B4794" t="s">
        <v>159</v>
      </c>
      <c r="C4794">
        <v>2019</v>
      </c>
      <c r="D4794">
        <v>47.575167999999998</v>
      </c>
    </row>
    <row r="4795" spans="1:4" hidden="1">
      <c r="A4795" t="s">
        <v>26</v>
      </c>
      <c r="B4795" t="s">
        <v>159</v>
      </c>
      <c r="C4795">
        <v>2019</v>
      </c>
      <c r="D4795">
        <v>12.380043000000001</v>
      </c>
    </row>
    <row r="4796" spans="1:4" hidden="1">
      <c r="A4796" t="s">
        <v>34</v>
      </c>
      <c r="B4796" t="s">
        <v>159</v>
      </c>
      <c r="C4796">
        <v>2019</v>
      </c>
      <c r="D4796">
        <v>0.10968799999999999</v>
      </c>
    </row>
    <row r="4797" spans="1:4" hidden="1">
      <c r="A4797" t="s">
        <v>24</v>
      </c>
      <c r="B4797" t="s">
        <v>159</v>
      </c>
      <c r="C4797">
        <v>2019</v>
      </c>
      <c r="D4797">
        <v>34.126626000000002</v>
      </c>
    </row>
    <row r="4798" spans="1:4" hidden="1">
      <c r="A4798" t="s">
        <v>25</v>
      </c>
      <c r="B4798" t="s">
        <v>159</v>
      </c>
      <c r="C4798">
        <v>2019</v>
      </c>
      <c r="D4798">
        <v>0.95881099999999719</v>
      </c>
    </row>
    <row r="4799" spans="1:4" hidden="1">
      <c r="A4799" t="s">
        <v>22</v>
      </c>
      <c r="B4799" t="s">
        <v>159</v>
      </c>
      <c r="C4799">
        <v>2020</v>
      </c>
      <c r="D4799">
        <v>38.523381000000001</v>
      </c>
    </row>
    <row r="4800" spans="1:4" hidden="1">
      <c r="A4800" t="s">
        <v>26</v>
      </c>
      <c r="B4800" t="s">
        <v>159</v>
      </c>
      <c r="C4800">
        <v>2020</v>
      </c>
      <c r="D4800">
        <v>13.378863000000001</v>
      </c>
    </row>
    <row r="4801" spans="1:4" hidden="1">
      <c r="A4801" t="s">
        <v>24</v>
      </c>
      <c r="B4801" t="s">
        <v>159</v>
      </c>
      <c r="C4801">
        <v>2020</v>
      </c>
      <c r="D4801">
        <v>21.824577000000001</v>
      </c>
    </row>
    <row r="4802" spans="1:4" hidden="1">
      <c r="A4802" t="s">
        <v>25</v>
      </c>
      <c r="B4802" t="s">
        <v>159</v>
      </c>
      <c r="C4802">
        <v>2020</v>
      </c>
      <c r="D4802">
        <v>3.319941</v>
      </c>
    </row>
    <row r="4803" spans="1:4" hidden="1">
      <c r="A4803" t="s">
        <v>22</v>
      </c>
      <c r="B4803" t="s">
        <v>159</v>
      </c>
      <c r="C4803">
        <v>2021</v>
      </c>
      <c r="D4803">
        <v>53.267341000000002</v>
      </c>
    </row>
    <row r="4804" spans="1:4" hidden="1">
      <c r="A4804" t="s">
        <v>26</v>
      </c>
      <c r="B4804" t="s">
        <v>159</v>
      </c>
      <c r="C4804">
        <v>2021</v>
      </c>
      <c r="D4804">
        <v>24.37491</v>
      </c>
    </row>
    <row r="4805" spans="1:4" hidden="1">
      <c r="A4805" t="s">
        <v>24</v>
      </c>
      <c r="B4805" t="s">
        <v>159</v>
      </c>
      <c r="C4805">
        <v>2021</v>
      </c>
      <c r="D4805">
        <v>24.244454000000001</v>
      </c>
    </row>
    <row r="4806" spans="1:4" hidden="1">
      <c r="A4806" t="s">
        <v>25</v>
      </c>
      <c r="B4806" t="s">
        <v>159</v>
      </c>
      <c r="C4806">
        <v>2021</v>
      </c>
      <c r="D4806">
        <v>4.6479769999999974</v>
      </c>
    </row>
    <row r="4807" spans="1:4" hidden="1">
      <c r="A4807" t="s">
        <v>22</v>
      </c>
      <c r="B4807" t="s">
        <v>160</v>
      </c>
      <c r="C4807">
        <v>2012</v>
      </c>
      <c r="D4807">
        <v>0.73129</v>
      </c>
    </row>
    <row r="4808" spans="1:4" hidden="1">
      <c r="A4808" t="s">
        <v>24</v>
      </c>
      <c r="B4808" t="s">
        <v>160</v>
      </c>
      <c r="C4808">
        <v>2012</v>
      </c>
      <c r="D4808">
        <v>0.73125200000000001</v>
      </c>
    </row>
    <row r="4809" spans="1:4" hidden="1">
      <c r="A4809" t="s">
        <v>25</v>
      </c>
      <c r="B4809" t="s">
        <v>160</v>
      </c>
      <c r="C4809">
        <v>2012</v>
      </c>
      <c r="D4809">
        <v>3.7999999999982492E-5</v>
      </c>
    </row>
    <row r="4810" spans="1:4" hidden="1">
      <c r="A4810" t="s">
        <v>22</v>
      </c>
      <c r="B4810" t="s">
        <v>160</v>
      </c>
      <c r="C4810">
        <v>2013</v>
      </c>
      <c r="D4810">
        <v>8.2136000000000001E-2</v>
      </c>
    </row>
    <row r="4811" spans="1:4" hidden="1">
      <c r="A4811" t="s">
        <v>24</v>
      </c>
      <c r="B4811" t="s">
        <v>160</v>
      </c>
      <c r="C4811">
        <v>2013</v>
      </c>
      <c r="D4811">
        <v>8.2136000000000001E-2</v>
      </c>
    </row>
    <row r="4812" spans="1:4" hidden="1">
      <c r="A4812" t="s">
        <v>25</v>
      </c>
      <c r="B4812" t="s">
        <v>160</v>
      </c>
      <c r="C4812">
        <v>2013</v>
      </c>
      <c r="D4812">
        <v>0</v>
      </c>
    </row>
    <row r="4813" spans="1:4" hidden="1">
      <c r="A4813" t="s">
        <v>22</v>
      </c>
      <c r="B4813" t="s">
        <v>160</v>
      </c>
      <c r="C4813">
        <v>2014</v>
      </c>
      <c r="D4813">
        <v>9.4242000000000006E-2</v>
      </c>
    </row>
    <row r="4814" spans="1:4" hidden="1">
      <c r="A4814" t="s">
        <v>24</v>
      </c>
      <c r="B4814" t="s">
        <v>160</v>
      </c>
      <c r="C4814">
        <v>2014</v>
      </c>
      <c r="D4814">
        <v>9.4242000000000006E-2</v>
      </c>
    </row>
    <row r="4815" spans="1:4" hidden="1">
      <c r="A4815" t="s">
        <v>25</v>
      </c>
      <c r="B4815" t="s">
        <v>160</v>
      </c>
      <c r="C4815">
        <v>2014</v>
      </c>
      <c r="D4815">
        <v>0</v>
      </c>
    </row>
    <row r="4816" spans="1:4" hidden="1">
      <c r="A4816" t="s">
        <v>22</v>
      </c>
      <c r="B4816" t="s">
        <v>160</v>
      </c>
      <c r="C4816">
        <v>2015</v>
      </c>
      <c r="D4816">
        <v>0.21404699999999999</v>
      </c>
    </row>
    <row r="4817" spans="1:4" hidden="1">
      <c r="A4817" t="s">
        <v>24</v>
      </c>
      <c r="B4817" t="s">
        <v>160</v>
      </c>
      <c r="C4817">
        <v>2015</v>
      </c>
      <c r="D4817">
        <v>0.21404699999999999</v>
      </c>
    </row>
    <row r="4818" spans="1:4" hidden="1">
      <c r="A4818" t="s">
        <v>25</v>
      </c>
      <c r="B4818" t="s">
        <v>160</v>
      </c>
      <c r="C4818">
        <v>2015</v>
      </c>
      <c r="D4818">
        <v>0</v>
      </c>
    </row>
    <row r="4819" spans="1:4" hidden="1">
      <c r="A4819" t="s">
        <v>22</v>
      </c>
      <c r="B4819" t="s">
        <v>160</v>
      </c>
      <c r="C4819">
        <v>2019</v>
      </c>
      <c r="D4819">
        <v>7.0150000000000004E-3</v>
      </c>
    </row>
    <row r="4820" spans="1:4" hidden="1">
      <c r="A4820" t="s">
        <v>22</v>
      </c>
      <c r="B4820" t="s">
        <v>160</v>
      </c>
      <c r="C4820">
        <v>2020</v>
      </c>
      <c r="D4820">
        <v>3.0299999999999999E-4</v>
      </c>
    </row>
    <row r="4821" spans="1:4" hidden="1">
      <c r="A4821" t="s">
        <v>22</v>
      </c>
      <c r="B4821" t="s">
        <v>160</v>
      </c>
      <c r="C4821">
        <v>2021</v>
      </c>
      <c r="D4821">
        <v>5.2550000000000001E-3</v>
      </c>
    </row>
    <row r="4822" spans="1:4" hidden="1">
      <c r="A4822" t="s">
        <v>22</v>
      </c>
      <c r="B4822" t="s">
        <v>161</v>
      </c>
      <c r="C4822">
        <v>2007</v>
      </c>
      <c r="D4822">
        <v>1.0343309999999999</v>
      </c>
    </row>
    <row r="4823" spans="1:4" hidden="1">
      <c r="A4823" t="s">
        <v>24</v>
      </c>
      <c r="B4823" t="s">
        <v>161</v>
      </c>
      <c r="C4823">
        <v>2007</v>
      </c>
      <c r="D4823">
        <v>1.0343309999999999</v>
      </c>
    </row>
    <row r="4824" spans="1:4" hidden="1">
      <c r="A4824" t="s">
        <v>25</v>
      </c>
      <c r="B4824" t="s">
        <v>161</v>
      </c>
      <c r="C4824">
        <v>2007</v>
      </c>
      <c r="D4824">
        <v>0</v>
      </c>
    </row>
    <row r="4825" spans="1:4" hidden="1">
      <c r="A4825" t="s">
        <v>22</v>
      </c>
      <c r="B4825" t="s">
        <v>161</v>
      </c>
      <c r="C4825">
        <v>2008</v>
      </c>
      <c r="D4825">
        <v>1.428776</v>
      </c>
    </row>
    <row r="4826" spans="1:4" hidden="1">
      <c r="A4826" t="s">
        <v>24</v>
      </c>
      <c r="B4826" t="s">
        <v>161</v>
      </c>
      <c r="C4826">
        <v>2008</v>
      </c>
      <c r="D4826">
        <v>1.428776</v>
      </c>
    </row>
    <row r="4827" spans="1:4" hidden="1">
      <c r="A4827" t="s">
        <v>25</v>
      </c>
      <c r="B4827" t="s">
        <v>161</v>
      </c>
      <c r="C4827">
        <v>2008</v>
      </c>
      <c r="D4827">
        <v>0</v>
      </c>
    </row>
    <row r="4828" spans="1:4" hidden="1">
      <c r="A4828" t="s">
        <v>22</v>
      </c>
      <c r="B4828" t="s">
        <v>161</v>
      </c>
      <c r="C4828">
        <v>2009</v>
      </c>
      <c r="D4828">
        <v>1.425945</v>
      </c>
    </row>
    <row r="4829" spans="1:4" hidden="1">
      <c r="A4829" t="s">
        <v>24</v>
      </c>
      <c r="B4829" t="s">
        <v>161</v>
      </c>
      <c r="C4829">
        <v>2009</v>
      </c>
      <c r="D4829">
        <v>1.425945</v>
      </c>
    </row>
    <row r="4830" spans="1:4" hidden="1">
      <c r="A4830" t="s">
        <v>25</v>
      </c>
      <c r="B4830" t="s">
        <v>161</v>
      </c>
      <c r="C4830">
        <v>2009</v>
      </c>
      <c r="D4830">
        <v>0</v>
      </c>
    </row>
    <row r="4831" spans="1:4" hidden="1">
      <c r="A4831" t="s">
        <v>22</v>
      </c>
      <c r="B4831" t="s">
        <v>161</v>
      </c>
      <c r="C4831">
        <v>2010</v>
      </c>
      <c r="D4831">
        <v>0.19578699999999999</v>
      </c>
    </row>
    <row r="4832" spans="1:4" hidden="1">
      <c r="A4832" t="s">
        <v>24</v>
      </c>
      <c r="B4832" t="s">
        <v>161</v>
      </c>
      <c r="C4832">
        <v>2010</v>
      </c>
      <c r="D4832">
        <v>0.19578699999999999</v>
      </c>
    </row>
    <row r="4833" spans="1:4" hidden="1">
      <c r="A4833" t="s">
        <v>25</v>
      </c>
      <c r="B4833" t="s">
        <v>161</v>
      </c>
      <c r="C4833">
        <v>2010</v>
      </c>
      <c r="D4833">
        <v>0</v>
      </c>
    </row>
    <row r="4834" spans="1:4" hidden="1">
      <c r="A4834" t="s">
        <v>22</v>
      </c>
      <c r="B4834" t="s">
        <v>161</v>
      </c>
      <c r="C4834">
        <v>2011</v>
      </c>
      <c r="D4834">
        <v>1.8349420000000001</v>
      </c>
    </row>
    <row r="4835" spans="1:4" hidden="1">
      <c r="A4835" t="s">
        <v>24</v>
      </c>
      <c r="B4835" t="s">
        <v>161</v>
      </c>
      <c r="C4835">
        <v>2011</v>
      </c>
      <c r="D4835">
        <v>1.8349420000000001</v>
      </c>
    </row>
    <row r="4836" spans="1:4" hidden="1">
      <c r="A4836" t="s">
        <v>25</v>
      </c>
      <c r="B4836" t="s">
        <v>161</v>
      </c>
      <c r="C4836">
        <v>2011</v>
      </c>
      <c r="D4836">
        <v>0</v>
      </c>
    </row>
    <row r="4837" spans="1:4" hidden="1">
      <c r="A4837" t="s">
        <v>22</v>
      </c>
      <c r="B4837" t="s">
        <v>161</v>
      </c>
      <c r="C4837">
        <v>2012</v>
      </c>
      <c r="D4837">
        <v>2.171033</v>
      </c>
    </row>
    <row r="4838" spans="1:4" hidden="1">
      <c r="A4838" t="s">
        <v>24</v>
      </c>
      <c r="B4838" t="s">
        <v>161</v>
      </c>
      <c r="C4838">
        <v>2012</v>
      </c>
      <c r="D4838">
        <v>2.171033</v>
      </c>
    </row>
    <row r="4839" spans="1:4" hidden="1">
      <c r="A4839" t="s">
        <v>25</v>
      </c>
      <c r="B4839" t="s">
        <v>161</v>
      </c>
      <c r="C4839">
        <v>2012</v>
      </c>
      <c r="D4839">
        <v>0</v>
      </c>
    </row>
    <row r="4840" spans="1:4" hidden="1">
      <c r="A4840" t="s">
        <v>22</v>
      </c>
      <c r="B4840" t="s">
        <v>161</v>
      </c>
      <c r="C4840">
        <v>2013</v>
      </c>
      <c r="D4840">
        <v>2.597766</v>
      </c>
    </row>
    <row r="4841" spans="1:4" hidden="1">
      <c r="A4841" t="s">
        <v>24</v>
      </c>
      <c r="B4841" t="s">
        <v>161</v>
      </c>
      <c r="C4841">
        <v>2013</v>
      </c>
      <c r="D4841">
        <v>2.597766</v>
      </c>
    </row>
    <row r="4842" spans="1:4" hidden="1">
      <c r="A4842" t="s">
        <v>25</v>
      </c>
      <c r="B4842" t="s">
        <v>161</v>
      </c>
      <c r="C4842">
        <v>2013</v>
      </c>
      <c r="D4842">
        <v>0</v>
      </c>
    </row>
    <row r="4843" spans="1:4" hidden="1">
      <c r="A4843" t="s">
        <v>22</v>
      </c>
      <c r="B4843" t="s">
        <v>161</v>
      </c>
      <c r="C4843">
        <v>2014</v>
      </c>
      <c r="D4843">
        <v>2.6762299999999999</v>
      </c>
    </row>
    <row r="4844" spans="1:4" hidden="1">
      <c r="A4844" t="s">
        <v>24</v>
      </c>
      <c r="B4844" t="s">
        <v>161</v>
      </c>
      <c r="C4844">
        <v>2014</v>
      </c>
      <c r="D4844">
        <v>2.6762299999999999</v>
      </c>
    </row>
    <row r="4845" spans="1:4" hidden="1">
      <c r="A4845" t="s">
        <v>25</v>
      </c>
      <c r="B4845" t="s">
        <v>161</v>
      </c>
      <c r="C4845">
        <v>2014</v>
      </c>
      <c r="D4845">
        <v>0</v>
      </c>
    </row>
    <row r="4846" spans="1:4" hidden="1">
      <c r="A4846" t="s">
        <v>22</v>
      </c>
      <c r="B4846" t="s">
        <v>161</v>
      </c>
      <c r="C4846">
        <v>2015</v>
      </c>
      <c r="D4846">
        <v>0.98010699999999995</v>
      </c>
    </row>
    <row r="4847" spans="1:4" hidden="1">
      <c r="A4847" t="s">
        <v>24</v>
      </c>
      <c r="B4847" t="s">
        <v>161</v>
      </c>
      <c r="C4847">
        <v>2015</v>
      </c>
      <c r="D4847">
        <v>0.91191900000000004</v>
      </c>
    </row>
    <row r="4848" spans="1:4" hidden="1">
      <c r="A4848" t="s">
        <v>25</v>
      </c>
      <c r="B4848" t="s">
        <v>161</v>
      </c>
      <c r="C4848">
        <v>2015</v>
      </c>
      <c r="D4848">
        <v>6.8187999999999915E-2</v>
      </c>
    </row>
    <row r="4849" spans="1:4" hidden="1">
      <c r="A4849" t="s">
        <v>22</v>
      </c>
      <c r="B4849" t="s">
        <v>161</v>
      </c>
      <c r="C4849">
        <v>2016</v>
      </c>
      <c r="D4849">
        <v>0.89558800000000005</v>
      </c>
    </row>
    <row r="4850" spans="1:4" hidden="1">
      <c r="A4850" t="s">
        <v>24</v>
      </c>
      <c r="B4850" t="s">
        <v>161</v>
      </c>
      <c r="C4850">
        <v>2016</v>
      </c>
      <c r="D4850">
        <v>0.89558800000000005</v>
      </c>
    </row>
    <row r="4851" spans="1:4" hidden="1">
      <c r="A4851" t="s">
        <v>25</v>
      </c>
      <c r="B4851" t="s">
        <v>161</v>
      </c>
      <c r="C4851">
        <v>2016</v>
      </c>
      <c r="D4851">
        <v>0</v>
      </c>
    </row>
    <row r="4852" spans="1:4" hidden="1">
      <c r="A4852" t="s">
        <v>22</v>
      </c>
      <c r="B4852" t="s">
        <v>161</v>
      </c>
      <c r="C4852">
        <v>2018</v>
      </c>
      <c r="D4852">
        <v>1.1240999999999999E-2</v>
      </c>
    </row>
    <row r="4853" spans="1:4" hidden="1">
      <c r="A4853" t="s">
        <v>22</v>
      </c>
      <c r="B4853" t="s">
        <v>161</v>
      </c>
      <c r="C4853">
        <v>2020</v>
      </c>
      <c r="D4853">
        <v>0.12882299999999999</v>
      </c>
    </row>
    <row r="4854" spans="1:4" hidden="1">
      <c r="A4854" t="s">
        <v>22</v>
      </c>
      <c r="B4854" t="s">
        <v>161</v>
      </c>
      <c r="C4854">
        <v>2021</v>
      </c>
      <c r="D4854">
        <v>0.11984</v>
      </c>
    </row>
    <row r="4855" spans="1:4" hidden="1">
      <c r="A4855" t="s">
        <v>22</v>
      </c>
      <c r="B4855" t="s">
        <v>162</v>
      </c>
      <c r="C4855">
        <v>2007</v>
      </c>
      <c r="D4855">
        <v>9.1406290000000006</v>
      </c>
    </row>
    <row r="4856" spans="1:4" hidden="1">
      <c r="A4856" t="s">
        <v>24</v>
      </c>
      <c r="B4856" t="s">
        <v>162</v>
      </c>
      <c r="C4856">
        <v>2007</v>
      </c>
      <c r="D4856">
        <v>9.1406290000000006</v>
      </c>
    </row>
    <row r="4857" spans="1:4" hidden="1">
      <c r="A4857" t="s">
        <v>25</v>
      </c>
      <c r="B4857" t="s">
        <v>162</v>
      </c>
      <c r="C4857">
        <v>2007</v>
      </c>
      <c r="D4857">
        <v>0</v>
      </c>
    </row>
    <row r="4858" spans="1:4" hidden="1">
      <c r="A4858" t="s">
        <v>22</v>
      </c>
      <c r="B4858" t="s">
        <v>162</v>
      </c>
      <c r="C4858">
        <v>2008</v>
      </c>
      <c r="D4858">
        <v>3.3323429999999998</v>
      </c>
    </row>
    <row r="4859" spans="1:4" hidden="1">
      <c r="A4859" t="s">
        <v>26</v>
      </c>
      <c r="B4859" t="s">
        <v>162</v>
      </c>
      <c r="C4859">
        <v>2008</v>
      </c>
      <c r="D4859">
        <v>1.3047120000000001</v>
      </c>
    </row>
    <row r="4860" spans="1:4" hidden="1">
      <c r="A4860" t="s">
        <v>24</v>
      </c>
      <c r="B4860" t="s">
        <v>162</v>
      </c>
      <c r="C4860">
        <v>2008</v>
      </c>
      <c r="D4860">
        <v>2.027631</v>
      </c>
    </row>
    <row r="4861" spans="1:4" hidden="1">
      <c r="A4861" t="s">
        <v>25</v>
      </c>
      <c r="B4861" t="s">
        <v>162</v>
      </c>
      <c r="C4861">
        <v>2008</v>
      </c>
      <c r="D4861">
        <v>0</v>
      </c>
    </row>
    <row r="4862" spans="1:4" hidden="1">
      <c r="A4862" t="s">
        <v>22</v>
      </c>
      <c r="B4862" t="s">
        <v>162</v>
      </c>
      <c r="C4862">
        <v>2009</v>
      </c>
      <c r="D4862">
        <v>5.7744249999999999</v>
      </c>
    </row>
    <row r="4863" spans="1:4" hidden="1">
      <c r="A4863" t="s">
        <v>26</v>
      </c>
      <c r="B4863" t="s">
        <v>162</v>
      </c>
      <c r="C4863">
        <v>2009</v>
      </c>
      <c r="D4863">
        <v>4.5537510000000001</v>
      </c>
    </row>
    <row r="4864" spans="1:4" hidden="1">
      <c r="A4864" t="s">
        <v>24</v>
      </c>
      <c r="B4864" t="s">
        <v>162</v>
      </c>
      <c r="C4864">
        <v>2009</v>
      </c>
      <c r="D4864">
        <v>0.99606799999999995</v>
      </c>
    </row>
    <row r="4865" spans="1:4" hidden="1">
      <c r="A4865" t="s">
        <v>25</v>
      </c>
      <c r="B4865" t="s">
        <v>162</v>
      </c>
      <c r="C4865">
        <v>2009</v>
      </c>
      <c r="D4865">
        <v>0.22460599999999964</v>
      </c>
    </row>
    <row r="4866" spans="1:4" hidden="1">
      <c r="A4866" t="s">
        <v>22</v>
      </c>
      <c r="B4866" t="s">
        <v>162</v>
      </c>
      <c r="C4866">
        <v>2010</v>
      </c>
      <c r="D4866">
        <v>6.4564490000000001</v>
      </c>
    </row>
    <row r="4867" spans="1:4" hidden="1">
      <c r="A4867" t="s">
        <v>26</v>
      </c>
      <c r="B4867" t="s">
        <v>162</v>
      </c>
      <c r="C4867">
        <v>2010</v>
      </c>
      <c r="D4867">
        <v>3.3760140000000001</v>
      </c>
    </row>
    <row r="4868" spans="1:4" hidden="1">
      <c r="A4868" t="s">
        <v>24</v>
      </c>
      <c r="B4868" t="s">
        <v>162</v>
      </c>
      <c r="C4868">
        <v>2010</v>
      </c>
      <c r="D4868">
        <v>1.2280450000000001</v>
      </c>
    </row>
    <row r="4869" spans="1:4" hidden="1">
      <c r="A4869" t="s">
        <v>25</v>
      </c>
      <c r="B4869" t="s">
        <v>162</v>
      </c>
      <c r="C4869">
        <v>2010</v>
      </c>
      <c r="D4869">
        <v>1.8523899999999998</v>
      </c>
    </row>
    <row r="4870" spans="1:4" hidden="1">
      <c r="A4870" t="s">
        <v>22</v>
      </c>
      <c r="B4870" t="s">
        <v>162</v>
      </c>
      <c r="C4870">
        <v>2011</v>
      </c>
      <c r="D4870">
        <v>12.714753999999999</v>
      </c>
    </row>
    <row r="4871" spans="1:4" hidden="1">
      <c r="A4871" t="s">
        <v>26</v>
      </c>
      <c r="B4871" t="s">
        <v>162</v>
      </c>
      <c r="C4871">
        <v>2011</v>
      </c>
      <c r="D4871">
        <v>4.5377109999999998</v>
      </c>
    </row>
    <row r="4872" spans="1:4" hidden="1">
      <c r="A4872" t="s">
        <v>24</v>
      </c>
      <c r="B4872" t="s">
        <v>162</v>
      </c>
      <c r="C4872">
        <v>2011</v>
      </c>
      <c r="D4872">
        <v>6.920642</v>
      </c>
    </row>
    <row r="4873" spans="1:4" hidden="1">
      <c r="A4873" t="s">
        <v>25</v>
      </c>
      <c r="B4873" t="s">
        <v>162</v>
      </c>
      <c r="C4873">
        <v>2011</v>
      </c>
      <c r="D4873">
        <v>1.2564010000000003</v>
      </c>
    </row>
    <row r="4874" spans="1:4" hidden="1">
      <c r="A4874" t="s">
        <v>22</v>
      </c>
      <c r="B4874" t="s">
        <v>162</v>
      </c>
      <c r="C4874">
        <v>2012</v>
      </c>
      <c r="D4874">
        <v>7.3018400000000003</v>
      </c>
    </row>
    <row r="4875" spans="1:4" hidden="1">
      <c r="A4875" t="s">
        <v>26</v>
      </c>
      <c r="B4875" t="s">
        <v>162</v>
      </c>
      <c r="C4875">
        <v>2012</v>
      </c>
      <c r="D4875">
        <v>3.717857</v>
      </c>
    </row>
    <row r="4876" spans="1:4" hidden="1">
      <c r="A4876" t="s">
        <v>24</v>
      </c>
      <c r="B4876" t="s">
        <v>162</v>
      </c>
      <c r="C4876">
        <v>2012</v>
      </c>
      <c r="D4876">
        <v>0.68684000000000001</v>
      </c>
    </row>
    <row r="4877" spans="1:4" hidden="1">
      <c r="A4877" t="s">
        <v>25</v>
      </c>
      <c r="B4877" t="s">
        <v>162</v>
      </c>
      <c r="C4877">
        <v>2012</v>
      </c>
      <c r="D4877">
        <v>2.8971430000000007</v>
      </c>
    </row>
    <row r="4878" spans="1:4" hidden="1">
      <c r="A4878" t="s">
        <v>22</v>
      </c>
      <c r="B4878" t="s">
        <v>162</v>
      </c>
      <c r="C4878">
        <v>2013</v>
      </c>
      <c r="D4878">
        <v>94.819699</v>
      </c>
    </row>
    <row r="4879" spans="1:4" hidden="1">
      <c r="A4879" t="s">
        <v>26</v>
      </c>
      <c r="B4879" t="s">
        <v>162</v>
      </c>
      <c r="C4879">
        <v>2013</v>
      </c>
      <c r="D4879">
        <v>5.4426600000000001</v>
      </c>
    </row>
    <row r="4880" spans="1:4" hidden="1">
      <c r="A4880" t="s">
        <v>34</v>
      </c>
      <c r="B4880" t="s">
        <v>162</v>
      </c>
      <c r="C4880">
        <v>2013</v>
      </c>
      <c r="D4880">
        <v>0.12662100000000001</v>
      </c>
    </row>
    <row r="4881" spans="1:4" hidden="1">
      <c r="A4881" t="s">
        <v>24</v>
      </c>
      <c r="B4881" t="s">
        <v>162</v>
      </c>
      <c r="C4881">
        <v>2013</v>
      </c>
      <c r="D4881">
        <v>87.974562000000006</v>
      </c>
    </row>
    <row r="4882" spans="1:4" hidden="1">
      <c r="A4882" t="s">
        <v>25</v>
      </c>
      <c r="B4882" t="s">
        <v>162</v>
      </c>
      <c r="C4882">
        <v>2013</v>
      </c>
      <c r="D4882">
        <v>1.2758559999999903</v>
      </c>
    </row>
    <row r="4883" spans="1:4" hidden="1">
      <c r="A4883" t="s">
        <v>22</v>
      </c>
      <c r="B4883" t="s">
        <v>162</v>
      </c>
      <c r="C4883">
        <v>2014</v>
      </c>
      <c r="D4883">
        <v>1.3648039999999999</v>
      </c>
    </row>
    <row r="4884" spans="1:4" hidden="1">
      <c r="A4884" t="s">
        <v>26</v>
      </c>
      <c r="B4884" t="s">
        <v>162</v>
      </c>
      <c r="C4884">
        <v>2014</v>
      </c>
      <c r="D4884">
        <v>0.28838900000000001</v>
      </c>
    </row>
    <row r="4885" spans="1:4" hidden="1">
      <c r="A4885" t="s">
        <v>34</v>
      </c>
      <c r="B4885" t="s">
        <v>162</v>
      </c>
      <c r="C4885">
        <v>2014</v>
      </c>
      <c r="D4885">
        <v>0.25207299999999999</v>
      </c>
    </row>
    <row r="4886" spans="1:4" hidden="1">
      <c r="A4886" t="s">
        <v>25</v>
      </c>
      <c r="B4886" t="s">
        <v>162</v>
      </c>
      <c r="C4886">
        <v>2014</v>
      </c>
      <c r="D4886">
        <v>0.82434199999999991</v>
      </c>
    </row>
    <row r="4887" spans="1:4" hidden="1">
      <c r="A4887" t="s">
        <v>22</v>
      </c>
      <c r="B4887" t="s">
        <v>162</v>
      </c>
      <c r="C4887">
        <v>2015</v>
      </c>
      <c r="D4887">
        <v>4.0084629999999999</v>
      </c>
    </row>
    <row r="4888" spans="1:4" hidden="1">
      <c r="A4888" t="s">
        <v>26</v>
      </c>
      <c r="B4888" t="s">
        <v>162</v>
      </c>
      <c r="C4888">
        <v>2015</v>
      </c>
      <c r="D4888">
        <v>3.2939999999999997E-2</v>
      </c>
    </row>
    <row r="4889" spans="1:4" hidden="1">
      <c r="A4889" t="s">
        <v>34</v>
      </c>
      <c r="B4889" t="s">
        <v>162</v>
      </c>
      <c r="C4889">
        <v>2015</v>
      </c>
      <c r="D4889">
        <v>6.2825000000000006E-2</v>
      </c>
    </row>
    <row r="4890" spans="1:4" hidden="1">
      <c r="A4890" t="s">
        <v>24</v>
      </c>
      <c r="B4890" t="s">
        <v>162</v>
      </c>
      <c r="C4890">
        <v>2015</v>
      </c>
      <c r="D4890">
        <v>2.5995940000000002</v>
      </c>
    </row>
    <row r="4891" spans="1:4" hidden="1">
      <c r="A4891" t="s">
        <v>25</v>
      </c>
      <c r="B4891" t="s">
        <v>162</v>
      </c>
      <c r="C4891">
        <v>2015</v>
      </c>
      <c r="D4891">
        <v>1.3131039999999996</v>
      </c>
    </row>
    <row r="4892" spans="1:4" hidden="1">
      <c r="A4892" t="s">
        <v>22</v>
      </c>
      <c r="B4892" t="s">
        <v>162</v>
      </c>
      <c r="C4892">
        <v>2016</v>
      </c>
      <c r="D4892">
        <v>1.2355860000000001</v>
      </c>
    </row>
    <row r="4893" spans="1:4" hidden="1">
      <c r="A4893" t="s">
        <v>26</v>
      </c>
      <c r="B4893" t="s">
        <v>162</v>
      </c>
      <c r="C4893">
        <v>2016</v>
      </c>
      <c r="D4893">
        <v>7.3959999999999998E-3</v>
      </c>
    </row>
    <row r="4894" spans="1:4" hidden="1">
      <c r="A4894" t="s">
        <v>34</v>
      </c>
      <c r="B4894" t="s">
        <v>162</v>
      </c>
      <c r="C4894">
        <v>2016</v>
      </c>
      <c r="D4894">
        <v>6.0504000000000002E-2</v>
      </c>
    </row>
    <row r="4895" spans="1:4" hidden="1">
      <c r="A4895" t="s">
        <v>25</v>
      </c>
      <c r="B4895" t="s">
        <v>162</v>
      </c>
      <c r="C4895">
        <v>2016</v>
      </c>
      <c r="D4895">
        <v>1.167686</v>
      </c>
    </row>
    <row r="4896" spans="1:4" hidden="1">
      <c r="A4896" t="s">
        <v>22</v>
      </c>
      <c r="B4896" t="s">
        <v>162</v>
      </c>
      <c r="C4896">
        <v>2017</v>
      </c>
      <c r="D4896">
        <v>6.0867440000000004</v>
      </c>
    </row>
    <row r="4897" spans="1:4" hidden="1">
      <c r="A4897" t="s">
        <v>26</v>
      </c>
      <c r="B4897" t="s">
        <v>162</v>
      </c>
      <c r="C4897">
        <v>2017</v>
      </c>
      <c r="D4897">
        <v>2.0234040000000002</v>
      </c>
    </row>
    <row r="4898" spans="1:4" hidden="1">
      <c r="A4898" t="s">
        <v>25</v>
      </c>
      <c r="B4898" t="s">
        <v>162</v>
      </c>
      <c r="C4898">
        <v>2017</v>
      </c>
      <c r="D4898">
        <v>4.0633400000000002</v>
      </c>
    </row>
    <row r="4899" spans="1:4" hidden="1">
      <c r="A4899" t="s">
        <v>22</v>
      </c>
      <c r="B4899" t="s">
        <v>162</v>
      </c>
      <c r="C4899">
        <v>2018</v>
      </c>
      <c r="D4899">
        <v>15.270384</v>
      </c>
    </row>
    <row r="4900" spans="1:4" hidden="1">
      <c r="A4900" t="s">
        <v>26</v>
      </c>
      <c r="B4900" t="s">
        <v>162</v>
      </c>
      <c r="C4900">
        <v>2018</v>
      </c>
      <c r="D4900">
        <v>9.8756090000000007</v>
      </c>
    </row>
    <row r="4901" spans="1:4" hidden="1">
      <c r="A4901" t="s">
        <v>25</v>
      </c>
      <c r="B4901" t="s">
        <v>162</v>
      </c>
      <c r="C4901">
        <v>2018</v>
      </c>
      <c r="D4901">
        <v>5.3947749999999992</v>
      </c>
    </row>
    <row r="4902" spans="1:4" hidden="1">
      <c r="A4902" t="s">
        <v>22</v>
      </c>
      <c r="B4902" t="s">
        <v>162</v>
      </c>
      <c r="C4902">
        <v>2019</v>
      </c>
      <c r="D4902">
        <v>8.9877059999999993</v>
      </c>
    </row>
    <row r="4903" spans="1:4" hidden="1">
      <c r="A4903" t="s">
        <v>26</v>
      </c>
      <c r="B4903" t="s">
        <v>162</v>
      </c>
      <c r="C4903">
        <v>2019</v>
      </c>
      <c r="D4903">
        <v>4.0545210000000003</v>
      </c>
    </row>
    <row r="4904" spans="1:4" hidden="1">
      <c r="A4904" t="s">
        <v>25</v>
      </c>
      <c r="B4904" t="s">
        <v>162</v>
      </c>
      <c r="C4904">
        <v>2019</v>
      </c>
      <c r="D4904">
        <v>4.933184999999999</v>
      </c>
    </row>
    <row r="4905" spans="1:4" hidden="1">
      <c r="A4905" t="s">
        <v>22</v>
      </c>
      <c r="B4905" t="s">
        <v>162</v>
      </c>
      <c r="C4905">
        <v>2020</v>
      </c>
      <c r="D4905">
        <v>10.762422000000001</v>
      </c>
    </row>
    <row r="4906" spans="1:4" hidden="1">
      <c r="A4906" t="s">
        <v>26</v>
      </c>
      <c r="B4906" t="s">
        <v>162</v>
      </c>
      <c r="C4906">
        <v>2020</v>
      </c>
      <c r="D4906">
        <v>3.4161069999999998</v>
      </c>
    </row>
    <row r="4907" spans="1:4" hidden="1">
      <c r="A4907" t="s">
        <v>25</v>
      </c>
      <c r="B4907" t="s">
        <v>162</v>
      </c>
      <c r="C4907">
        <v>2020</v>
      </c>
      <c r="D4907">
        <v>7.3463150000000006</v>
      </c>
    </row>
    <row r="4908" spans="1:4" hidden="1">
      <c r="A4908" t="s">
        <v>22</v>
      </c>
      <c r="B4908" t="s">
        <v>162</v>
      </c>
      <c r="C4908">
        <v>2021</v>
      </c>
      <c r="D4908">
        <v>5.9736070000000003</v>
      </c>
    </row>
    <row r="4909" spans="1:4" hidden="1">
      <c r="A4909" t="s">
        <v>26</v>
      </c>
      <c r="B4909" t="s">
        <v>162</v>
      </c>
      <c r="C4909">
        <v>2021</v>
      </c>
      <c r="D4909">
        <v>3.7364899999999999</v>
      </c>
    </row>
    <row r="4910" spans="1:4" hidden="1">
      <c r="A4910" t="s">
        <v>25</v>
      </c>
      <c r="B4910" t="s">
        <v>162</v>
      </c>
      <c r="C4910">
        <v>2021</v>
      </c>
      <c r="D4910">
        <v>2.2371170000000005</v>
      </c>
    </row>
    <row r="4911" spans="1:4" hidden="1">
      <c r="A4911" t="s">
        <v>22</v>
      </c>
      <c r="B4911" t="s">
        <v>163</v>
      </c>
      <c r="C4911">
        <v>2007</v>
      </c>
      <c r="D4911">
        <v>3.72925</v>
      </c>
    </row>
    <row r="4912" spans="1:4" hidden="1">
      <c r="A4912" t="s">
        <v>24</v>
      </c>
      <c r="B4912" t="s">
        <v>163</v>
      </c>
      <c r="C4912">
        <v>2007</v>
      </c>
      <c r="D4912">
        <v>3.72925</v>
      </c>
    </row>
    <row r="4913" spans="1:4" hidden="1">
      <c r="A4913" t="s">
        <v>25</v>
      </c>
      <c r="B4913" t="s">
        <v>163</v>
      </c>
      <c r="C4913">
        <v>2007</v>
      </c>
      <c r="D4913">
        <v>0</v>
      </c>
    </row>
    <row r="4914" spans="1:4" hidden="1">
      <c r="A4914" t="s">
        <v>22</v>
      </c>
      <c r="B4914" t="s">
        <v>163</v>
      </c>
      <c r="C4914">
        <v>2009</v>
      </c>
      <c r="D4914">
        <v>1.7697050000000001</v>
      </c>
    </row>
    <row r="4915" spans="1:4" hidden="1">
      <c r="A4915" t="s">
        <v>26</v>
      </c>
      <c r="B4915" t="s">
        <v>163</v>
      </c>
      <c r="C4915">
        <v>2009</v>
      </c>
      <c r="D4915">
        <v>1.735433</v>
      </c>
    </row>
    <row r="4916" spans="1:4" hidden="1">
      <c r="A4916" t="s">
        <v>25</v>
      </c>
      <c r="B4916" t="s">
        <v>163</v>
      </c>
      <c r="C4916">
        <v>2009</v>
      </c>
      <c r="D4916">
        <v>3.427200000000008E-2</v>
      </c>
    </row>
    <row r="4917" spans="1:4" hidden="1">
      <c r="A4917" t="s">
        <v>22</v>
      </c>
      <c r="B4917" t="s">
        <v>163</v>
      </c>
      <c r="C4917">
        <v>2010</v>
      </c>
      <c r="D4917">
        <v>7.7099830000000003</v>
      </c>
    </row>
    <row r="4918" spans="1:4" hidden="1">
      <c r="A4918" t="s">
        <v>26</v>
      </c>
      <c r="B4918" t="s">
        <v>163</v>
      </c>
      <c r="C4918">
        <v>2010</v>
      </c>
      <c r="D4918">
        <v>0.24727099999999999</v>
      </c>
    </row>
    <row r="4919" spans="1:4" hidden="1">
      <c r="A4919" t="s">
        <v>24</v>
      </c>
      <c r="B4919" t="s">
        <v>163</v>
      </c>
      <c r="C4919">
        <v>2010</v>
      </c>
      <c r="D4919">
        <v>7.4466650000000003</v>
      </c>
    </row>
    <row r="4920" spans="1:4" hidden="1">
      <c r="A4920" t="s">
        <v>25</v>
      </c>
      <c r="B4920" t="s">
        <v>163</v>
      </c>
      <c r="C4920">
        <v>2010</v>
      </c>
      <c r="D4920">
        <v>1.6047000000000367E-2</v>
      </c>
    </row>
    <row r="4921" spans="1:4" hidden="1">
      <c r="A4921" t="s">
        <v>22</v>
      </c>
      <c r="B4921" t="s">
        <v>163</v>
      </c>
      <c r="C4921">
        <v>2011</v>
      </c>
      <c r="D4921">
        <v>10.607889999999999</v>
      </c>
    </row>
    <row r="4922" spans="1:4" hidden="1">
      <c r="A4922" t="s">
        <v>26</v>
      </c>
      <c r="B4922" t="s">
        <v>163</v>
      </c>
      <c r="C4922">
        <v>2011</v>
      </c>
      <c r="D4922">
        <v>1.922158</v>
      </c>
    </row>
    <row r="4923" spans="1:4" hidden="1">
      <c r="A4923" t="s">
        <v>24</v>
      </c>
      <c r="B4923" t="s">
        <v>163</v>
      </c>
      <c r="C4923">
        <v>2011</v>
      </c>
      <c r="D4923">
        <v>8.6602920000000001</v>
      </c>
    </row>
    <row r="4924" spans="1:4" hidden="1">
      <c r="A4924" t="s">
        <v>25</v>
      </c>
      <c r="B4924" t="s">
        <v>163</v>
      </c>
      <c r="C4924">
        <v>2011</v>
      </c>
      <c r="D4924">
        <v>2.5439999999999685E-2</v>
      </c>
    </row>
    <row r="4925" spans="1:4" hidden="1">
      <c r="A4925" t="s">
        <v>22</v>
      </c>
      <c r="B4925" t="s">
        <v>163</v>
      </c>
      <c r="C4925">
        <v>2012</v>
      </c>
      <c r="D4925">
        <v>17.896322999999999</v>
      </c>
    </row>
    <row r="4926" spans="1:4" hidden="1">
      <c r="A4926" t="s">
        <v>26</v>
      </c>
      <c r="B4926" t="s">
        <v>163</v>
      </c>
      <c r="C4926">
        <v>2012</v>
      </c>
      <c r="D4926">
        <v>4.8403929999999997</v>
      </c>
    </row>
    <row r="4927" spans="1:4" hidden="1">
      <c r="A4927" t="s">
        <v>24</v>
      </c>
      <c r="B4927" t="s">
        <v>163</v>
      </c>
      <c r="C4927">
        <v>2012</v>
      </c>
      <c r="D4927">
        <v>13.033429</v>
      </c>
    </row>
    <row r="4928" spans="1:4" hidden="1">
      <c r="A4928" t="s">
        <v>25</v>
      </c>
      <c r="B4928" t="s">
        <v>163</v>
      </c>
      <c r="C4928">
        <v>2012</v>
      </c>
      <c r="D4928">
        <v>2.2500999999998328E-2</v>
      </c>
    </row>
    <row r="4929" spans="1:4" hidden="1">
      <c r="A4929" t="s">
        <v>22</v>
      </c>
      <c r="B4929" t="s">
        <v>163</v>
      </c>
      <c r="C4929">
        <v>2013</v>
      </c>
      <c r="D4929">
        <v>19.89537</v>
      </c>
    </row>
    <row r="4930" spans="1:4" hidden="1">
      <c r="A4930" t="s">
        <v>26</v>
      </c>
      <c r="B4930" t="s">
        <v>163</v>
      </c>
      <c r="C4930">
        <v>2013</v>
      </c>
      <c r="D4930">
        <v>8.1071209999999994</v>
      </c>
    </row>
    <row r="4931" spans="1:4" hidden="1">
      <c r="A4931" t="s">
        <v>24</v>
      </c>
      <c r="B4931" t="s">
        <v>163</v>
      </c>
      <c r="C4931">
        <v>2013</v>
      </c>
      <c r="D4931">
        <v>11.788249</v>
      </c>
    </row>
    <row r="4932" spans="1:4" hidden="1">
      <c r="A4932" t="s">
        <v>25</v>
      </c>
      <c r="B4932" t="s">
        <v>163</v>
      </c>
      <c r="C4932">
        <v>2013</v>
      </c>
      <c r="D4932">
        <v>0</v>
      </c>
    </row>
    <row r="4933" spans="1:4" hidden="1">
      <c r="A4933" t="s">
        <v>22</v>
      </c>
      <c r="B4933" t="s">
        <v>163</v>
      </c>
      <c r="C4933">
        <v>2014</v>
      </c>
      <c r="D4933">
        <v>10.491393</v>
      </c>
    </row>
    <row r="4934" spans="1:4" hidden="1">
      <c r="A4934" t="s">
        <v>26</v>
      </c>
      <c r="B4934" t="s">
        <v>163</v>
      </c>
      <c r="C4934">
        <v>2014</v>
      </c>
      <c r="D4934">
        <v>6.6088719999999999</v>
      </c>
    </row>
    <row r="4935" spans="1:4" hidden="1">
      <c r="A4935" t="s">
        <v>24</v>
      </c>
      <c r="B4935" t="s">
        <v>163</v>
      </c>
      <c r="C4935">
        <v>2014</v>
      </c>
      <c r="D4935">
        <v>2.4694150000000001</v>
      </c>
    </row>
    <row r="4936" spans="1:4" hidden="1">
      <c r="A4936" t="s">
        <v>25</v>
      </c>
      <c r="B4936" t="s">
        <v>163</v>
      </c>
      <c r="C4936">
        <v>2014</v>
      </c>
      <c r="D4936">
        <v>1.4131060000000009</v>
      </c>
    </row>
    <row r="4937" spans="1:4" hidden="1">
      <c r="A4937" t="s">
        <v>22</v>
      </c>
      <c r="B4937" t="s">
        <v>163</v>
      </c>
      <c r="C4937">
        <v>2015</v>
      </c>
      <c r="D4937">
        <v>15.841275</v>
      </c>
    </row>
    <row r="4938" spans="1:4" hidden="1">
      <c r="A4938" t="s">
        <v>26</v>
      </c>
      <c r="B4938" t="s">
        <v>163</v>
      </c>
      <c r="C4938">
        <v>2015</v>
      </c>
      <c r="D4938">
        <v>1.4193709999999999</v>
      </c>
    </row>
    <row r="4939" spans="1:4" hidden="1">
      <c r="A4939" t="s">
        <v>24</v>
      </c>
      <c r="B4939" t="s">
        <v>163</v>
      </c>
      <c r="C4939">
        <v>2015</v>
      </c>
      <c r="D4939">
        <v>13.410145999999999</v>
      </c>
    </row>
    <row r="4940" spans="1:4" hidden="1">
      <c r="A4940" t="s">
        <v>25</v>
      </c>
      <c r="B4940" t="s">
        <v>163</v>
      </c>
      <c r="C4940">
        <v>2015</v>
      </c>
      <c r="D4940">
        <v>1.0117580000000004</v>
      </c>
    </row>
    <row r="4941" spans="1:4" hidden="1">
      <c r="A4941" t="s">
        <v>22</v>
      </c>
      <c r="B4941" t="s">
        <v>163</v>
      </c>
      <c r="C4941">
        <v>2016</v>
      </c>
      <c r="D4941">
        <v>14.897116</v>
      </c>
    </row>
    <row r="4942" spans="1:4" hidden="1">
      <c r="A4942" t="s">
        <v>26</v>
      </c>
      <c r="B4942" t="s">
        <v>163</v>
      </c>
      <c r="C4942">
        <v>2016</v>
      </c>
      <c r="D4942">
        <v>5.4983060000000004</v>
      </c>
    </row>
    <row r="4943" spans="1:4" hidden="1">
      <c r="A4943" t="s">
        <v>24</v>
      </c>
      <c r="B4943" t="s">
        <v>163</v>
      </c>
      <c r="C4943">
        <v>2016</v>
      </c>
      <c r="D4943">
        <v>7.8986559999999999</v>
      </c>
    </row>
    <row r="4944" spans="1:4" hidden="1">
      <c r="A4944" t="s">
        <v>25</v>
      </c>
      <c r="B4944" t="s">
        <v>163</v>
      </c>
      <c r="C4944">
        <v>2016</v>
      </c>
      <c r="D4944">
        <v>1.5001540000000002</v>
      </c>
    </row>
    <row r="4945" spans="1:4" hidden="1">
      <c r="A4945" t="s">
        <v>22</v>
      </c>
      <c r="B4945" t="s">
        <v>163</v>
      </c>
      <c r="C4945">
        <v>2017</v>
      </c>
      <c r="D4945">
        <v>21.45223</v>
      </c>
    </row>
    <row r="4946" spans="1:4" hidden="1">
      <c r="A4946" t="s">
        <v>26</v>
      </c>
      <c r="B4946" t="s">
        <v>163</v>
      </c>
      <c r="C4946">
        <v>2017</v>
      </c>
      <c r="D4946">
        <v>10.315243000000001</v>
      </c>
    </row>
    <row r="4947" spans="1:4" hidden="1">
      <c r="A4947" t="s">
        <v>24</v>
      </c>
      <c r="B4947" t="s">
        <v>163</v>
      </c>
      <c r="C4947">
        <v>2017</v>
      </c>
      <c r="D4947">
        <v>11.110455999999999</v>
      </c>
    </row>
    <row r="4948" spans="1:4" hidden="1">
      <c r="A4948" t="s">
        <v>25</v>
      </c>
      <c r="B4948" t="s">
        <v>163</v>
      </c>
      <c r="C4948">
        <v>2017</v>
      </c>
      <c r="D4948">
        <v>2.6530999999998528E-2</v>
      </c>
    </row>
    <row r="4949" spans="1:4" hidden="1">
      <c r="A4949" t="s">
        <v>22</v>
      </c>
      <c r="B4949" t="s">
        <v>163</v>
      </c>
      <c r="C4949">
        <v>2018</v>
      </c>
      <c r="D4949">
        <v>19.111974</v>
      </c>
    </row>
    <row r="4950" spans="1:4" hidden="1">
      <c r="A4950" t="s">
        <v>26</v>
      </c>
      <c r="B4950" t="s">
        <v>163</v>
      </c>
      <c r="C4950">
        <v>2018</v>
      </c>
      <c r="D4950">
        <v>5.5924519999999998</v>
      </c>
    </row>
    <row r="4951" spans="1:4" hidden="1">
      <c r="A4951" t="s">
        <v>24</v>
      </c>
      <c r="B4951" t="s">
        <v>163</v>
      </c>
      <c r="C4951">
        <v>2018</v>
      </c>
      <c r="D4951">
        <v>13.353182</v>
      </c>
    </row>
    <row r="4952" spans="1:4" hidden="1">
      <c r="A4952" t="s">
        <v>25</v>
      </c>
      <c r="B4952" t="s">
        <v>163</v>
      </c>
      <c r="C4952">
        <v>2018</v>
      </c>
      <c r="D4952">
        <v>0.16634000000000171</v>
      </c>
    </row>
    <row r="4953" spans="1:4" hidden="1">
      <c r="A4953" t="s">
        <v>22</v>
      </c>
      <c r="B4953" t="s">
        <v>163</v>
      </c>
      <c r="C4953">
        <v>2019</v>
      </c>
      <c r="D4953">
        <v>6.693543</v>
      </c>
    </row>
    <row r="4954" spans="1:4" hidden="1">
      <c r="A4954" t="s">
        <v>26</v>
      </c>
      <c r="B4954" t="s">
        <v>163</v>
      </c>
      <c r="C4954">
        <v>2019</v>
      </c>
      <c r="D4954">
        <v>4.2893470000000002</v>
      </c>
    </row>
    <row r="4955" spans="1:4" hidden="1">
      <c r="A4955" t="s">
        <v>24</v>
      </c>
      <c r="B4955" t="s">
        <v>163</v>
      </c>
      <c r="C4955">
        <v>2019</v>
      </c>
      <c r="D4955">
        <v>2.2998280000000002</v>
      </c>
    </row>
    <row r="4956" spans="1:4" hidden="1">
      <c r="A4956" t="s">
        <v>25</v>
      </c>
      <c r="B4956" t="s">
        <v>163</v>
      </c>
      <c r="C4956">
        <v>2019</v>
      </c>
      <c r="D4956">
        <v>0.10436799999999913</v>
      </c>
    </row>
    <row r="4957" spans="1:4" hidden="1">
      <c r="A4957" t="s">
        <v>22</v>
      </c>
      <c r="B4957" t="s">
        <v>163</v>
      </c>
      <c r="C4957">
        <v>2020</v>
      </c>
      <c r="D4957">
        <v>17.040502</v>
      </c>
    </row>
    <row r="4958" spans="1:4" hidden="1">
      <c r="A4958" t="s">
        <v>26</v>
      </c>
      <c r="B4958" t="s">
        <v>163</v>
      </c>
      <c r="C4958">
        <v>2020</v>
      </c>
      <c r="D4958">
        <v>5.9024850000000004</v>
      </c>
    </row>
    <row r="4959" spans="1:4" hidden="1">
      <c r="A4959" t="s">
        <v>24</v>
      </c>
      <c r="B4959" t="s">
        <v>163</v>
      </c>
      <c r="C4959">
        <v>2020</v>
      </c>
      <c r="D4959">
        <v>11.068685</v>
      </c>
    </row>
    <row r="4960" spans="1:4" hidden="1">
      <c r="A4960" t="s">
        <v>25</v>
      </c>
      <c r="B4960" t="s">
        <v>163</v>
      </c>
      <c r="C4960">
        <v>2020</v>
      </c>
      <c r="D4960">
        <v>6.9331999999999283E-2</v>
      </c>
    </row>
    <row r="4961" spans="1:4" hidden="1">
      <c r="A4961" t="s">
        <v>22</v>
      </c>
      <c r="B4961" t="s">
        <v>163</v>
      </c>
      <c r="C4961">
        <v>2021</v>
      </c>
      <c r="D4961">
        <v>13.552231000000001</v>
      </c>
    </row>
    <row r="4962" spans="1:4" hidden="1">
      <c r="A4962" t="s">
        <v>26</v>
      </c>
      <c r="B4962" t="s">
        <v>163</v>
      </c>
      <c r="C4962">
        <v>2021</v>
      </c>
      <c r="D4962">
        <v>4.3711900000000004</v>
      </c>
    </row>
    <row r="4963" spans="1:4" hidden="1">
      <c r="A4963" t="s">
        <v>24</v>
      </c>
      <c r="B4963" t="s">
        <v>163</v>
      </c>
      <c r="C4963">
        <v>2021</v>
      </c>
      <c r="D4963">
        <v>9.1120339999999995</v>
      </c>
    </row>
    <row r="4964" spans="1:4" hidden="1">
      <c r="A4964" t="s">
        <v>25</v>
      </c>
      <c r="B4964" t="s">
        <v>163</v>
      </c>
      <c r="C4964">
        <v>2021</v>
      </c>
      <c r="D4964">
        <v>6.9007000000000929E-2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6B36-1756-47F8-885B-FEE879A1DF92}">
  <dimension ref="A1:C19"/>
  <sheetViews>
    <sheetView topLeftCell="A37" workbookViewId="0">
      <selection activeCell="A4" sqref="A4:B63"/>
    </sheetView>
  </sheetViews>
  <sheetFormatPr baseColWidth="10" defaultColWidth="8.83203125" defaultRowHeight="15"/>
  <cols>
    <col min="1" max="1" width="28" bestFit="1" customWidth="1"/>
    <col min="2" max="2" width="13.83203125" bestFit="1" customWidth="1"/>
    <col min="3" max="3" width="15.33203125" bestFit="1" customWidth="1"/>
  </cols>
  <sheetData>
    <row r="1" spans="1:3">
      <c r="A1" s="1" t="s">
        <v>18</v>
      </c>
      <c r="B1" t="s">
        <v>24</v>
      </c>
    </row>
    <row r="3" spans="1:3">
      <c r="A3" s="1" t="s">
        <v>164</v>
      </c>
      <c r="B3" t="s">
        <v>165</v>
      </c>
      <c r="C3" t="s">
        <v>166</v>
      </c>
    </row>
    <row r="4" spans="1:3">
      <c r="A4" s="2" t="s">
        <v>59</v>
      </c>
      <c r="B4">
        <v>8099.8412339999995</v>
      </c>
      <c r="C4">
        <v>15</v>
      </c>
    </row>
    <row r="5" spans="1:3">
      <c r="A5" s="9">
        <v>2007</v>
      </c>
      <c r="B5">
        <v>260.04449399999999</v>
      </c>
      <c r="C5">
        <v>1</v>
      </c>
    </row>
    <row r="6" spans="1:3">
      <c r="A6" s="9">
        <v>2008</v>
      </c>
      <c r="B6">
        <v>305.68594300000001</v>
      </c>
      <c r="C6">
        <v>1</v>
      </c>
    </row>
    <row r="7" spans="1:3">
      <c r="A7" s="9">
        <v>2009</v>
      </c>
      <c r="B7">
        <v>306.60581200000001</v>
      </c>
      <c r="C7">
        <v>1</v>
      </c>
    </row>
    <row r="8" spans="1:3">
      <c r="A8" s="9">
        <v>2010</v>
      </c>
      <c r="B8">
        <v>549.45149000000004</v>
      </c>
      <c r="C8">
        <v>1</v>
      </c>
    </row>
    <row r="9" spans="1:3">
      <c r="A9" s="9">
        <v>2011</v>
      </c>
      <c r="B9">
        <v>444.922932</v>
      </c>
      <c r="C9">
        <v>1</v>
      </c>
    </row>
    <row r="10" spans="1:3">
      <c r="A10" s="9">
        <v>2012</v>
      </c>
      <c r="B10">
        <v>521.29996600000004</v>
      </c>
      <c r="C10">
        <v>1</v>
      </c>
    </row>
    <row r="11" spans="1:3">
      <c r="A11" s="9">
        <v>2013</v>
      </c>
      <c r="B11">
        <v>806.08129299999996</v>
      </c>
      <c r="C11">
        <v>1</v>
      </c>
    </row>
    <row r="12" spans="1:3">
      <c r="A12" s="9">
        <v>2014</v>
      </c>
      <c r="B12">
        <v>452.54148600000002</v>
      </c>
      <c r="C12">
        <v>1</v>
      </c>
    </row>
    <row r="13" spans="1:3">
      <c r="A13" s="9">
        <v>2015</v>
      </c>
      <c r="B13">
        <v>548.80294900000001</v>
      </c>
      <c r="C13">
        <v>1</v>
      </c>
    </row>
    <row r="14" spans="1:3">
      <c r="A14" s="9">
        <v>2016</v>
      </c>
      <c r="B14">
        <v>688.31678199999999</v>
      </c>
      <c r="C14">
        <v>1</v>
      </c>
    </row>
    <row r="15" spans="1:3">
      <c r="A15" s="9">
        <v>2017</v>
      </c>
      <c r="B15">
        <v>822.84479399999998</v>
      </c>
      <c r="C15">
        <v>1</v>
      </c>
    </row>
    <row r="16" spans="1:3">
      <c r="A16" s="9">
        <v>2018</v>
      </c>
      <c r="B16">
        <v>546.54311900000005</v>
      </c>
      <c r="C16">
        <v>1</v>
      </c>
    </row>
    <row r="17" spans="1:3">
      <c r="A17" s="9">
        <v>2019</v>
      </c>
      <c r="B17">
        <v>578.94678399999998</v>
      </c>
      <c r="C17">
        <v>1</v>
      </c>
    </row>
    <row r="18" spans="1:3">
      <c r="A18" s="9">
        <v>2020</v>
      </c>
      <c r="B18">
        <v>654.58752100000004</v>
      </c>
      <c r="C18">
        <v>1</v>
      </c>
    </row>
    <row r="19" spans="1:3">
      <c r="A19" s="9">
        <v>2021</v>
      </c>
      <c r="B19">
        <v>613.16586900000004</v>
      </c>
      <c r="C1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A7B2-43DF-42D3-B114-C7BB86749FCF}">
  <dimension ref="A1:T141"/>
  <sheetViews>
    <sheetView workbookViewId="0">
      <selection activeCell="K2" sqref="K2"/>
    </sheetView>
  </sheetViews>
  <sheetFormatPr baseColWidth="10" defaultColWidth="8.83203125" defaultRowHeight="15"/>
  <cols>
    <col min="2" max="2" width="13.33203125" customWidth="1"/>
    <col min="3" max="3" width="9.1640625" hidden="1" customWidth="1"/>
    <col min="4" max="6" width="16.5" customWidth="1"/>
    <col min="8" max="10" width="9.1640625" customWidth="1"/>
    <col min="11" max="11" width="31" customWidth="1"/>
    <col min="12" max="12" width="12.6640625" customWidth="1"/>
    <col min="13" max="19" width="9.1640625" customWidth="1"/>
  </cols>
  <sheetData>
    <row r="1" spans="1:17">
      <c r="A1" t="s">
        <v>167</v>
      </c>
      <c r="D1" t="s">
        <v>168</v>
      </c>
      <c r="K1" t="s">
        <v>169</v>
      </c>
      <c r="M1">
        <f>108.596/107.303</f>
        <v>1.0120499892826855</v>
      </c>
      <c r="O1" t="s">
        <v>170</v>
      </c>
    </row>
    <row r="2" spans="1:17" ht="32">
      <c r="A2" s="7" t="s">
        <v>171</v>
      </c>
      <c r="B2" s="7" t="s">
        <v>172</v>
      </c>
      <c r="C2" s="7" t="s">
        <v>173</v>
      </c>
      <c r="D2" s="7" t="s">
        <v>174</v>
      </c>
      <c r="E2" s="7" t="s">
        <v>175</v>
      </c>
      <c r="F2" s="7" t="s">
        <v>176</v>
      </c>
      <c r="K2" s="3" t="s">
        <v>164</v>
      </c>
      <c r="L2" s="3" t="s">
        <v>177</v>
      </c>
      <c r="M2" t="s">
        <v>178</v>
      </c>
      <c r="O2" t="s">
        <v>164</v>
      </c>
      <c r="P2" t="s">
        <v>179</v>
      </c>
      <c r="Q2" t="s">
        <v>180</v>
      </c>
    </row>
    <row r="3" spans="1:17">
      <c r="A3" t="s">
        <v>181</v>
      </c>
      <c r="B3" t="s">
        <v>23</v>
      </c>
      <c r="C3">
        <v>7613450</v>
      </c>
      <c r="D3">
        <f>ROUND(C3/1000000,2)</f>
        <v>7.61</v>
      </c>
      <c r="E3">
        <v>8.0299999999999994</v>
      </c>
      <c r="F3">
        <f>ROUND(VLOOKUP(B3,$K$3:$M$58,3,FALSE),2)</f>
        <v>9.0500000000000007</v>
      </c>
      <c r="K3" s="2" t="s">
        <v>23</v>
      </c>
      <c r="L3">
        <v>9.1563590000000001</v>
      </c>
      <c r="M3">
        <f>L3/$M$1</f>
        <v>9.0473386660374224</v>
      </c>
      <c r="O3" t="s">
        <v>182</v>
      </c>
      <c r="P3">
        <v>1</v>
      </c>
      <c r="Q3">
        <v>476508.20333333337</v>
      </c>
    </row>
    <row r="4" spans="1:17">
      <c r="A4" t="s">
        <v>183</v>
      </c>
      <c r="B4" t="s">
        <v>30</v>
      </c>
      <c r="C4">
        <v>0</v>
      </c>
      <c r="D4">
        <f t="shared" ref="D4:D67" si="0">ROUND(C4/1000000,2)</f>
        <v>0</v>
      </c>
      <c r="E4">
        <v>0</v>
      </c>
      <c r="F4">
        <v>0</v>
      </c>
      <c r="K4" s="2" t="s">
        <v>29</v>
      </c>
      <c r="L4">
        <v>0.84496599999999999</v>
      </c>
      <c r="M4">
        <f t="shared" ref="M4:M58" si="1">L4/$M$1</f>
        <v>0.83490539889130355</v>
      </c>
      <c r="O4" t="s">
        <v>181</v>
      </c>
      <c r="P4">
        <v>2</v>
      </c>
      <c r="Q4">
        <v>8032714.8966666665</v>
      </c>
    </row>
    <row r="5" spans="1:17">
      <c r="A5" t="s">
        <v>184</v>
      </c>
      <c r="B5" t="s">
        <v>185</v>
      </c>
      <c r="C5">
        <v>0</v>
      </c>
      <c r="D5">
        <f t="shared" si="0"/>
        <v>0</v>
      </c>
      <c r="E5">
        <v>0</v>
      </c>
      <c r="F5">
        <v>0</v>
      </c>
      <c r="K5" s="2" t="s">
        <v>32</v>
      </c>
      <c r="L5">
        <v>2.0220379999999998</v>
      </c>
      <c r="M5">
        <f t="shared" si="1"/>
        <v>1.9979625724151899</v>
      </c>
      <c r="O5" t="s">
        <v>186</v>
      </c>
      <c r="P5">
        <v>1</v>
      </c>
      <c r="Q5">
        <v>2481059.396666667</v>
      </c>
    </row>
    <row r="6" spans="1:17">
      <c r="A6" t="s">
        <v>187</v>
      </c>
      <c r="B6" t="s">
        <v>188</v>
      </c>
      <c r="C6">
        <v>0</v>
      </c>
      <c r="D6">
        <f t="shared" si="0"/>
        <v>0</v>
      </c>
      <c r="E6">
        <v>0</v>
      </c>
      <c r="F6">
        <v>0</v>
      </c>
      <c r="K6" s="2" t="s">
        <v>33</v>
      </c>
      <c r="L6">
        <v>52.906550000000003</v>
      </c>
      <c r="M6">
        <f t="shared" si="1"/>
        <v>52.276617321540385</v>
      </c>
      <c r="O6" t="s">
        <v>189</v>
      </c>
      <c r="P6">
        <v>1</v>
      </c>
      <c r="Q6">
        <v>2215125.7200000002</v>
      </c>
    </row>
    <row r="7" spans="1:17">
      <c r="A7" t="s">
        <v>190</v>
      </c>
      <c r="B7" t="s">
        <v>40</v>
      </c>
      <c r="C7">
        <v>0</v>
      </c>
      <c r="D7">
        <f t="shared" si="0"/>
        <v>0</v>
      </c>
      <c r="E7">
        <v>0</v>
      </c>
      <c r="F7">
        <v>0</v>
      </c>
      <c r="K7" s="2" t="s">
        <v>37</v>
      </c>
      <c r="L7">
        <v>3.1506379999999998</v>
      </c>
      <c r="M7">
        <f t="shared" si="1"/>
        <v>3.1131248785774797</v>
      </c>
      <c r="O7" t="s">
        <v>191</v>
      </c>
      <c r="P7">
        <v>1</v>
      </c>
      <c r="Q7">
        <v>2180073.0366666666</v>
      </c>
    </row>
    <row r="8" spans="1:17">
      <c r="A8" t="s">
        <v>192</v>
      </c>
      <c r="B8" t="s">
        <v>42</v>
      </c>
      <c r="C8">
        <v>0</v>
      </c>
      <c r="D8">
        <f t="shared" si="0"/>
        <v>0</v>
      </c>
      <c r="E8">
        <v>0</v>
      </c>
      <c r="F8">
        <v>0</v>
      </c>
      <c r="K8" s="2" t="s">
        <v>38</v>
      </c>
      <c r="L8">
        <v>0.46965299999999999</v>
      </c>
      <c r="M8">
        <f t="shared" si="1"/>
        <v>0.46406106909094252</v>
      </c>
      <c r="O8" t="s">
        <v>193</v>
      </c>
      <c r="P8">
        <v>2</v>
      </c>
      <c r="Q8">
        <v>41267081.076666668</v>
      </c>
    </row>
    <row r="9" spans="1:17">
      <c r="A9" t="s">
        <v>186</v>
      </c>
      <c r="B9" t="s">
        <v>32</v>
      </c>
      <c r="C9">
        <v>2604906</v>
      </c>
      <c r="D9">
        <f t="shared" si="0"/>
        <v>2.6</v>
      </c>
      <c r="E9">
        <v>2.48</v>
      </c>
      <c r="F9">
        <f>ROUND(VLOOKUP(B9,$K$3:$M$58,3,FALSE),2)</f>
        <v>2</v>
      </c>
      <c r="K9" s="2" t="s">
        <v>39</v>
      </c>
      <c r="L9">
        <v>1.553383</v>
      </c>
      <c r="M9">
        <f t="shared" si="1"/>
        <v>1.5348876206213855</v>
      </c>
      <c r="O9" t="s">
        <v>194</v>
      </c>
      <c r="P9">
        <v>1</v>
      </c>
      <c r="Q9">
        <v>4726167.1749999998</v>
      </c>
    </row>
    <row r="10" spans="1:17">
      <c r="A10" t="s">
        <v>195</v>
      </c>
      <c r="B10" t="s">
        <v>196</v>
      </c>
      <c r="C10">
        <v>0</v>
      </c>
      <c r="D10">
        <f t="shared" si="0"/>
        <v>0</v>
      </c>
      <c r="E10">
        <v>0</v>
      </c>
      <c r="F10">
        <v>0</v>
      </c>
      <c r="K10" s="2" t="s">
        <v>43</v>
      </c>
      <c r="L10">
        <v>2.649626</v>
      </c>
      <c r="M10">
        <f t="shared" si="1"/>
        <v>2.6180781859184501</v>
      </c>
      <c r="O10" t="s">
        <v>197</v>
      </c>
      <c r="P10">
        <v>1</v>
      </c>
      <c r="Q10">
        <v>416013.07666666666</v>
      </c>
    </row>
    <row r="11" spans="1:17">
      <c r="A11" t="s">
        <v>189</v>
      </c>
      <c r="B11" t="s">
        <v>37</v>
      </c>
      <c r="C11">
        <v>3542792</v>
      </c>
      <c r="D11">
        <f t="shared" si="0"/>
        <v>3.54</v>
      </c>
      <c r="E11">
        <v>2.2200000000000002</v>
      </c>
      <c r="F11">
        <f>ROUND(VLOOKUP(B11,$K$3:$M$58,3,FALSE),2)</f>
        <v>3.11</v>
      </c>
      <c r="K11" s="2" t="s">
        <v>47</v>
      </c>
      <c r="L11">
        <v>4.0337440000000004</v>
      </c>
      <c r="M11">
        <f t="shared" si="1"/>
        <v>3.985716162952595</v>
      </c>
      <c r="O11" t="s">
        <v>198</v>
      </c>
      <c r="P11">
        <v>2</v>
      </c>
      <c r="Q11">
        <v>4936598.57</v>
      </c>
    </row>
    <row r="12" spans="1:17">
      <c r="A12" t="s">
        <v>191</v>
      </c>
      <c r="B12" t="s">
        <v>43</v>
      </c>
      <c r="C12">
        <v>1296655</v>
      </c>
      <c r="D12" s="8">
        <f t="shared" si="0"/>
        <v>1.3</v>
      </c>
      <c r="E12">
        <v>2.1800000000000002</v>
      </c>
      <c r="F12">
        <f>ROUND(VLOOKUP(B12,$K$3:$M$58,3,FALSE),2)</f>
        <v>2.62</v>
      </c>
      <c r="K12" s="2" t="s">
        <v>49</v>
      </c>
      <c r="L12">
        <v>2.2307649999999999</v>
      </c>
      <c r="M12">
        <f t="shared" si="1"/>
        <v>2.2042043610722306</v>
      </c>
      <c r="O12" t="s">
        <v>199</v>
      </c>
      <c r="P12">
        <v>1</v>
      </c>
      <c r="Q12">
        <v>3607962.97</v>
      </c>
    </row>
    <row r="13" spans="1:17">
      <c r="A13" t="s">
        <v>193</v>
      </c>
      <c r="B13" t="s">
        <v>33</v>
      </c>
      <c r="C13">
        <v>49434236</v>
      </c>
      <c r="D13">
        <f t="shared" si="0"/>
        <v>49.43</v>
      </c>
      <c r="E13">
        <v>41.27</v>
      </c>
      <c r="F13">
        <f>ROUND(VLOOKUP(B13,$K$3:$M$58,3,FALSE),2)</f>
        <v>52.28</v>
      </c>
      <c r="K13" s="2" t="s">
        <v>52</v>
      </c>
      <c r="L13">
        <v>0.17732899999999999</v>
      </c>
      <c r="M13">
        <f t="shared" si="1"/>
        <v>0.1752176294430734</v>
      </c>
      <c r="O13" t="s">
        <v>200</v>
      </c>
      <c r="P13">
        <v>1</v>
      </c>
      <c r="Q13">
        <v>5015741.6000000006</v>
      </c>
    </row>
    <row r="14" spans="1:17">
      <c r="A14" t="s">
        <v>201</v>
      </c>
      <c r="B14" t="s">
        <v>51</v>
      </c>
      <c r="C14">
        <v>0</v>
      </c>
      <c r="D14">
        <f t="shared" si="0"/>
        <v>0</v>
      </c>
      <c r="E14">
        <v>0</v>
      </c>
      <c r="F14">
        <v>0</v>
      </c>
      <c r="K14" s="2" t="s">
        <v>202</v>
      </c>
      <c r="L14">
        <v>7.1430300000000004</v>
      </c>
      <c r="M14">
        <f t="shared" si="1"/>
        <v>7.057981399775314</v>
      </c>
      <c r="O14" t="s">
        <v>203</v>
      </c>
      <c r="P14">
        <v>1</v>
      </c>
      <c r="Q14">
        <v>253482.78153846154</v>
      </c>
    </row>
    <row r="15" spans="1:17">
      <c r="A15" t="s">
        <v>204</v>
      </c>
      <c r="B15" t="s">
        <v>28</v>
      </c>
      <c r="C15">
        <v>0</v>
      </c>
      <c r="D15">
        <f t="shared" si="0"/>
        <v>0</v>
      </c>
      <c r="E15">
        <v>0</v>
      </c>
      <c r="F15">
        <v>0</v>
      </c>
      <c r="K15" s="2" t="s">
        <v>58</v>
      </c>
      <c r="L15">
        <v>3.5387369999999998</v>
      </c>
      <c r="M15">
        <f t="shared" si="1"/>
        <v>3.4966029716656228</v>
      </c>
      <c r="O15" t="s">
        <v>205</v>
      </c>
      <c r="P15">
        <v>1</v>
      </c>
      <c r="Q15">
        <v>1305219.7114285715</v>
      </c>
    </row>
    <row r="16" spans="1:17">
      <c r="A16" t="s">
        <v>206</v>
      </c>
      <c r="B16" t="s">
        <v>63</v>
      </c>
      <c r="C16">
        <v>0</v>
      </c>
      <c r="D16">
        <f t="shared" si="0"/>
        <v>0</v>
      </c>
      <c r="E16">
        <v>0</v>
      </c>
      <c r="F16">
        <v>0</v>
      </c>
      <c r="K16" s="2" t="s">
        <v>62</v>
      </c>
      <c r="L16">
        <v>1.4241729999999999</v>
      </c>
      <c r="M16">
        <f t="shared" si="1"/>
        <v>1.4072160615400198</v>
      </c>
      <c r="O16" t="s">
        <v>207</v>
      </c>
      <c r="P16">
        <v>1</v>
      </c>
      <c r="Q16">
        <v>1373512.0666666667</v>
      </c>
    </row>
    <row r="17" spans="1:20">
      <c r="A17" t="s">
        <v>208</v>
      </c>
      <c r="B17" t="s">
        <v>64</v>
      </c>
      <c r="C17">
        <v>0</v>
      </c>
      <c r="D17">
        <f t="shared" si="0"/>
        <v>0</v>
      </c>
      <c r="E17">
        <v>0</v>
      </c>
      <c r="F17">
        <v>0</v>
      </c>
      <c r="K17" s="2" t="s">
        <v>65</v>
      </c>
      <c r="L17">
        <v>1.286851</v>
      </c>
      <c r="M17">
        <f t="shared" si="1"/>
        <v>1.2715290881155843</v>
      </c>
      <c r="O17" t="s">
        <v>209</v>
      </c>
      <c r="P17">
        <v>1</v>
      </c>
      <c r="Q17">
        <v>13326979.748571428</v>
      </c>
    </row>
    <row r="18" spans="1:20">
      <c r="A18" t="s">
        <v>194</v>
      </c>
      <c r="B18" t="s">
        <v>210</v>
      </c>
      <c r="C18">
        <v>1866523</v>
      </c>
      <c r="D18">
        <f t="shared" si="0"/>
        <v>1.87</v>
      </c>
      <c r="E18" s="8">
        <v>3.15</v>
      </c>
      <c r="F18">
        <f>ROUND(VLOOKUP("Bolivia",$K$3:$M$58,3,FALSE),2)</f>
        <v>1.53</v>
      </c>
      <c r="K18" s="2" t="s">
        <v>67</v>
      </c>
      <c r="L18">
        <v>0.97751299999999997</v>
      </c>
      <c r="M18">
        <f t="shared" si="1"/>
        <v>0.96587422592913175</v>
      </c>
      <c r="O18" t="s">
        <v>211</v>
      </c>
      <c r="P18">
        <v>1</v>
      </c>
      <c r="Q18">
        <v>909748.39600000007</v>
      </c>
      <c r="T18" t="s">
        <v>212</v>
      </c>
    </row>
    <row r="19" spans="1:20">
      <c r="A19" t="s">
        <v>213</v>
      </c>
      <c r="B19" t="s">
        <v>70</v>
      </c>
      <c r="C19">
        <v>0</v>
      </c>
      <c r="D19">
        <f t="shared" si="0"/>
        <v>0</v>
      </c>
      <c r="E19">
        <v>0</v>
      </c>
      <c r="F19">
        <v>0</v>
      </c>
      <c r="K19" s="2" t="s">
        <v>69</v>
      </c>
      <c r="L19">
        <v>14.754756</v>
      </c>
      <c r="M19">
        <f t="shared" si="1"/>
        <v>14.57907826317728</v>
      </c>
      <c r="O19" t="s">
        <v>214</v>
      </c>
      <c r="P19">
        <v>1</v>
      </c>
      <c r="Q19">
        <v>4215291.55</v>
      </c>
    </row>
    <row r="20" spans="1:20">
      <c r="A20" t="s">
        <v>197</v>
      </c>
      <c r="B20" t="s">
        <v>38</v>
      </c>
      <c r="C20">
        <v>687166</v>
      </c>
      <c r="D20">
        <f t="shared" si="0"/>
        <v>0.69</v>
      </c>
      <c r="E20">
        <v>0.42</v>
      </c>
      <c r="F20">
        <f>ROUND(VLOOKUP(B20,$K$3:$M$58,3,FALSE),2)</f>
        <v>0.46</v>
      </c>
      <c r="K20" s="2" t="s">
        <v>71</v>
      </c>
      <c r="L20">
        <v>0.74618300000000004</v>
      </c>
      <c r="M20">
        <f t="shared" si="1"/>
        <v>0.73729856025083795</v>
      </c>
      <c r="O20" t="s">
        <v>215</v>
      </c>
      <c r="P20">
        <v>1</v>
      </c>
      <c r="Q20">
        <v>1728292.7960000001</v>
      </c>
    </row>
    <row r="21" spans="1:20">
      <c r="A21" t="s">
        <v>216</v>
      </c>
      <c r="B21" t="s">
        <v>72</v>
      </c>
      <c r="C21">
        <v>0</v>
      </c>
      <c r="D21">
        <f t="shared" si="0"/>
        <v>0</v>
      </c>
      <c r="E21">
        <v>0</v>
      </c>
      <c r="F21">
        <v>0</v>
      </c>
      <c r="K21" s="2" t="s">
        <v>73</v>
      </c>
      <c r="L21">
        <v>1.496759</v>
      </c>
      <c r="M21">
        <f t="shared" si="1"/>
        <v>1.4789378151773545</v>
      </c>
      <c r="O21" t="s">
        <v>217</v>
      </c>
      <c r="P21">
        <v>1</v>
      </c>
      <c r="Q21">
        <v>124622.38181818182</v>
      </c>
    </row>
    <row r="22" spans="1:20">
      <c r="A22" t="s">
        <v>218</v>
      </c>
      <c r="B22" t="s">
        <v>66</v>
      </c>
      <c r="C22">
        <v>0</v>
      </c>
      <c r="D22">
        <f t="shared" si="0"/>
        <v>0</v>
      </c>
      <c r="E22">
        <v>0</v>
      </c>
      <c r="F22">
        <v>0</v>
      </c>
      <c r="K22" s="2" t="s">
        <v>76</v>
      </c>
      <c r="L22">
        <v>1.921424</v>
      </c>
      <c r="M22">
        <f t="shared" si="1"/>
        <v>1.8985465346053261</v>
      </c>
      <c r="O22" t="s">
        <v>219</v>
      </c>
      <c r="P22">
        <v>2</v>
      </c>
      <c r="Q22">
        <v>33353844.083333336</v>
      </c>
    </row>
    <row r="23" spans="1:20">
      <c r="A23" t="s">
        <v>220</v>
      </c>
      <c r="B23" t="s">
        <v>221</v>
      </c>
      <c r="C23">
        <v>0</v>
      </c>
      <c r="D23">
        <f t="shared" si="0"/>
        <v>0</v>
      </c>
      <c r="E23">
        <v>0</v>
      </c>
      <c r="F23">
        <v>0</v>
      </c>
      <c r="K23" s="2" t="s">
        <v>79</v>
      </c>
      <c r="L23">
        <v>0.14938799999999999</v>
      </c>
      <c r="M23">
        <f t="shared" si="1"/>
        <v>0.14760930940366127</v>
      </c>
      <c r="O23" t="s">
        <v>222</v>
      </c>
      <c r="P23">
        <v>5</v>
      </c>
      <c r="Q23">
        <v>95557123.581538469</v>
      </c>
    </row>
    <row r="24" spans="1:20">
      <c r="A24" t="s">
        <v>198</v>
      </c>
      <c r="B24" t="s">
        <v>202</v>
      </c>
      <c r="C24">
        <v>6167972</v>
      </c>
      <c r="D24">
        <f t="shared" si="0"/>
        <v>6.17</v>
      </c>
      <c r="E24" s="8">
        <v>4.9400000000000004</v>
      </c>
      <c r="F24">
        <f>ROUND(VLOOKUP(B24,$K$3:$M$58,3,FALSE),2)</f>
        <v>7.06</v>
      </c>
      <c r="K24" s="2" t="s">
        <v>82</v>
      </c>
      <c r="L24">
        <v>95.544730999999999</v>
      </c>
      <c r="M24">
        <f t="shared" si="1"/>
        <v>94.407126141782385</v>
      </c>
      <c r="O24" t="s">
        <v>223</v>
      </c>
      <c r="P24">
        <v>1</v>
      </c>
      <c r="Q24">
        <v>4779728.8600000003</v>
      </c>
      <c r="T24" t="s">
        <v>224</v>
      </c>
    </row>
    <row r="25" spans="1:20">
      <c r="A25" t="s">
        <v>199</v>
      </c>
      <c r="B25" t="s">
        <v>47</v>
      </c>
      <c r="C25">
        <v>4504012</v>
      </c>
      <c r="D25">
        <f t="shared" si="0"/>
        <v>4.5</v>
      </c>
      <c r="E25">
        <v>3.61</v>
      </c>
      <c r="F25">
        <f>ROUND(VLOOKUP(B25,$K$3:$M$58,3,FALSE),2)</f>
        <v>3.99</v>
      </c>
      <c r="K25" s="2" t="s">
        <v>83</v>
      </c>
      <c r="L25">
        <v>52.636074999999998</v>
      </c>
      <c r="M25">
        <f t="shared" si="1"/>
        <v>52.009362736426752</v>
      </c>
      <c r="O25" t="s">
        <v>225</v>
      </c>
      <c r="P25">
        <v>2</v>
      </c>
      <c r="Q25">
        <v>19754254.911428571</v>
      </c>
    </row>
    <row r="26" spans="1:20">
      <c r="A26" t="s">
        <v>200</v>
      </c>
      <c r="B26" t="s">
        <v>58</v>
      </c>
      <c r="C26">
        <v>18548464</v>
      </c>
      <c r="D26" s="8">
        <f t="shared" si="0"/>
        <v>18.55</v>
      </c>
      <c r="E26">
        <v>5.0199999999999996</v>
      </c>
      <c r="F26">
        <f>ROUND(VLOOKUP(B26,$K$3:$M$58,3,FALSE),2)</f>
        <v>3.5</v>
      </c>
      <c r="K26" s="2" t="s">
        <v>88</v>
      </c>
      <c r="L26">
        <v>4.1852309999999999</v>
      </c>
      <c r="M26">
        <f t="shared" si="1"/>
        <v>4.1353994805793945</v>
      </c>
      <c r="O26" t="s">
        <v>226</v>
      </c>
      <c r="P26">
        <v>1</v>
      </c>
      <c r="Q26">
        <v>2812132.1766666663</v>
      </c>
      <c r="T26" t="s">
        <v>227</v>
      </c>
    </row>
    <row r="27" spans="1:20">
      <c r="A27" t="s">
        <v>228</v>
      </c>
      <c r="B27" t="s">
        <v>86</v>
      </c>
      <c r="C27">
        <v>0</v>
      </c>
      <c r="D27">
        <f t="shared" si="0"/>
        <v>0</v>
      </c>
      <c r="E27">
        <v>0</v>
      </c>
      <c r="F27">
        <v>0</v>
      </c>
      <c r="K27" s="2" t="s">
        <v>89</v>
      </c>
      <c r="L27">
        <v>13.034469</v>
      </c>
      <c r="M27">
        <f t="shared" si="1"/>
        <v>12.879273887684628</v>
      </c>
      <c r="O27" t="s">
        <v>229</v>
      </c>
      <c r="P27">
        <v>1</v>
      </c>
      <c r="Q27">
        <v>1724037.0633333335</v>
      </c>
    </row>
    <row r="28" spans="1:20">
      <c r="A28" t="s">
        <v>230</v>
      </c>
      <c r="B28" t="s">
        <v>97</v>
      </c>
      <c r="C28">
        <v>0</v>
      </c>
      <c r="D28">
        <f t="shared" si="0"/>
        <v>0</v>
      </c>
      <c r="E28">
        <v>0</v>
      </c>
      <c r="F28">
        <v>0</v>
      </c>
      <c r="K28" s="2" t="s">
        <v>91</v>
      </c>
      <c r="L28">
        <v>0.69201000000000001</v>
      </c>
      <c r="M28">
        <f t="shared" si="1"/>
        <v>0.68377057193635127</v>
      </c>
      <c r="O28" t="s">
        <v>231</v>
      </c>
      <c r="P28">
        <v>1</v>
      </c>
      <c r="Q28">
        <v>1473330.8833333335</v>
      </c>
    </row>
    <row r="29" spans="1:20">
      <c r="A29" t="s">
        <v>203</v>
      </c>
      <c r="B29" t="s">
        <v>52</v>
      </c>
      <c r="C29">
        <v>0</v>
      </c>
      <c r="D29">
        <f t="shared" si="0"/>
        <v>0</v>
      </c>
      <c r="E29">
        <v>0.25</v>
      </c>
      <c r="F29">
        <f>ROUND(VLOOKUP(B29,$K$3:$M$58,3,FALSE),2)</f>
        <v>0.18</v>
      </c>
      <c r="K29" s="2" t="s">
        <v>93</v>
      </c>
      <c r="L29">
        <v>2.8970579999999999</v>
      </c>
      <c r="M29">
        <f t="shared" si="1"/>
        <v>2.862564132877822</v>
      </c>
      <c r="O29" t="s">
        <v>232</v>
      </c>
      <c r="P29">
        <v>1</v>
      </c>
      <c r="Q29">
        <v>3162694.0233333334</v>
      </c>
    </row>
    <row r="30" spans="1:20">
      <c r="A30" t="s">
        <v>233</v>
      </c>
      <c r="B30" t="s">
        <v>127</v>
      </c>
      <c r="C30">
        <v>0</v>
      </c>
      <c r="D30">
        <f t="shared" si="0"/>
        <v>0</v>
      </c>
      <c r="E30">
        <v>0</v>
      </c>
      <c r="F30">
        <v>0</v>
      </c>
      <c r="K30" s="2" t="s">
        <v>98</v>
      </c>
      <c r="L30">
        <v>4.0388289999999998</v>
      </c>
      <c r="M30">
        <f t="shared" si="1"/>
        <v>3.9907406183192746</v>
      </c>
      <c r="O30" t="s">
        <v>234</v>
      </c>
      <c r="P30">
        <v>1</v>
      </c>
      <c r="Q30">
        <v>2585222.17</v>
      </c>
    </row>
    <row r="31" spans="1:20">
      <c r="A31" t="s">
        <v>235</v>
      </c>
      <c r="B31" t="s">
        <v>101</v>
      </c>
      <c r="C31">
        <v>0</v>
      </c>
      <c r="D31">
        <f t="shared" si="0"/>
        <v>0</v>
      </c>
      <c r="E31">
        <v>0</v>
      </c>
      <c r="F31">
        <v>0</v>
      </c>
      <c r="K31" s="2" t="s">
        <v>102</v>
      </c>
      <c r="L31">
        <v>2.6017109999999999</v>
      </c>
      <c r="M31">
        <f t="shared" si="1"/>
        <v>2.5707336866274999</v>
      </c>
      <c r="O31" t="s">
        <v>236</v>
      </c>
      <c r="P31">
        <v>2</v>
      </c>
      <c r="Q31">
        <v>28412420.473333336</v>
      </c>
    </row>
    <row r="32" spans="1:20">
      <c r="A32" t="s">
        <v>237</v>
      </c>
      <c r="B32" t="s">
        <v>106</v>
      </c>
      <c r="C32">
        <v>0</v>
      </c>
      <c r="D32">
        <f t="shared" si="0"/>
        <v>0</v>
      </c>
      <c r="E32">
        <v>0</v>
      </c>
      <c r="F32">
        <v>0</v>
      </c>
      <c r="K32" s="2" t="s">
        <v>108</v>
      </c>
      <c r="L32">
        <v>0.59738400000000003</v>
      </c>
      <c r="M32">
        <f t="shared" si="1"/>
        <v>0.59027123790931524</v>
      </c>
      <c r="O32" t="s">
        <v>238</v>
      </c>
      <c r="P32">
        <v>1</v>
      </c>
      <c r="Q32">
        <v>2997245.1533333338</v>
      </c>
    </row>
    <row r="33" spans="1:17">
      <c r="A33" t="s">
        <v>239</v>
      </c>
      <c r="B33" t="s">
        <v>110</v>
      </c>
      <c r="C33">
        <v>0</v>
      </c>
      <c r="D33">
        <f t="shared" si="0"/>
        <v>0</v>
      </c>
      <c r="E33">
        <v>0</v>
      </c>
      <c r="F33">
        <v>0</v>
      </c>
      <c r="K33" s="2" t="s">
        <v>109</v>
      </c>
      <c r="L33">
        <v>3.163608</v>
      </c>
      <c r="M33">
        <f t="shared" si="1"/>
        <v>3.1259404510663376</v>
      </c>
      <c r="O33" t="s">
        <v>240</v>
      </c>
      <c r="P33">
        <v>1</v>
      </c>
      <c r="Q33">
        <v>13253685.1</v>
      </c>
    </row>
    <row r="34" spans="1:17">
      <c r="A34" t="s">
        <v>241</v>
      </c>
      <c r="B34" t="s">
        <v>100</v>
      </c>
      <c r="C34">
        <v>0</v>
      </c>
      <c r="D34">
        <f t="shared" si="0"/>
        <v>0</v>
      </c>
      <c r="E34">
        <v>0</v>
      </c>
      <c r="F34">
        <v>0</v>
      </c>
      <c r="K34" s="2" t="s">
        <v>111</v>
      </c>
      <c r="L34">
        <v>0.73329200000000005</v>
      </c>
      <c r="M34">
        <f t="shared" si="1"/>
        <v>0.72456104714722458</v>
      </c>
      <c r="O34" t="s">
        <v>242</v>
      </c>
      <c r="P34">
        <v>1</v>
      </c>
      <c r="Q34">
        <v>7094928.0033333339</v>
      </c>
    </row>
    <row r="35" spans="1:17">
      <c r="A35" t="s">
        <v>205</v>
      </c>
      <c r="B35" t="s">
        <v>62</v>
      </c>
      <c r="C35">
        <v>500000</v>
      </c>
      <c r="D35" s="8">
        <f t="shared" si="0"/>
        <v>0.5</v>
      </c>
      <c r="E35">
        <v>1.31</v>
      </c>
      <c r="F35">
        <f>ROUND(VLOOKUP(B35,$K$3:$M$58,3,FALSE),2)</f>
        <v>1.41</v>
      </c>
      <c r="K35" s="2" t="s">
        <v>112</v>
      </c>
      <c r="L35">
        <v>15.955603</v>
      </c>
      <c r="M35">
        <f t="shared" si="1"/>
        <v>15.765627359285793</v>
      </c>
      <c r="O35" t="s">
        <v>243</v>
      </c>
      <c r="P35">
        <v>2</v>
      </c>
      <c r="Q35">
        <v>40797019.364999995</v>
      </c>
    </row>
    <row r="36" spans="1:17">
      <c r="A36" t="s">
        <v>244</v>
      </c>
      <c r="B36" t="s">
        <v>245</v>
      </c>
      <c r="C36">
        <v>0</v>
      </c>
      <c r="D36">
        <f t="shared" si="0"/>
        <v>0</v>
      </c>
      <c r="E36">
        <v>0</v>
      </c>
      <c r="F36">
        <v>0</v>
      </c>
      <c r="K36" s="2" t="s">
        <v>113</v>
      </c>
      <c r="L36">
        <v>32.023598</v>
      </c>
      <c r="M36">
        <f t="shared" si="1"/>
        <v>31.642308521437251</v>
      </c>
      <c r="O36" t="s">
        <v>246</v>
      </c>
      <c r="P36">
        <v>1</v>
      </c>
      <c r="Q36">
        <v>2018643.7155555557</v>
      </c>
    </row>
    <row r="37" spans="1:17">
      <c r="A37" t="s">
        <v>247</v>
      </c>
      <c r="B37" t="s">
        <v>132</v>
      </c>
      <c r="C37">
        <v>0</v>
      </c>
      <c r="D37">
        <f t="shared" si="0"/>
        <v>0</v>
      </c>
      <c r="E37">
        <v>0</v>
      </c>
      <c r="F37">
        <v>0</v>
      </c>
      <c r="K37" s="2" t="s">
        <v>115</v>
      </c>
      <c r="L37">
        <v>7.6931969999999996</v>
      </c>
      <c r="M37">
        <f t="shared" si="1"/>
        <v>7.6015978276455849</v>
      </c>
      <c r="O37" t="s">
        <v>248</v>
      </c>
      <c r="P37">
        <v>1</v>
      </c>
      <c r="Q37">
        <v>6812880.2033333331</v>
      </c>
    </row>
    <row r="38" spans="1:17">
      <c r="A38" t="s">
        <v>249</v>
      </c>
      <c r="B38" t="s">
        <v>148</v>
      </c>
      <c r="C38">
        <v>0</v>
      </c>
      <c r="D38">
        <f t="shared" si="0"/>
        <v>0</v>
      </c>
      <c r="E38">
        <v>0</v>
      </c>
      <c r="F38">
        <v>0</v>
      </c>
      <c r="K38" s="2" t="s">
        <v>116</v>
      </c>
      <c r="L38">
        <v>2.3110059999999999</v>
      </c>
      <c r="M38">
        <f t="shared" si="1"/>
        <v>2.2834899703303986</v>
      </c>
      <c r="O38" t="s">
        <v>250</v>
      </c>
      <c r="P38">
        <v>3</v>
      </c>
      <c r="Q38">
        <v>39109587.727619052</v>
      </c>
    </row>
    <row r="39" spans="1:17">
      <c r="A39" t="s">
        <v>207</v>
      </c>
      <c r="B39" t="s">
        <v>67</v>
      </c>
      <c r="C39">
        <v>1597303</v>
      </c>
      <c r="D39">
        <f t="shared" si="0"/>
        <v>1.6</v>
      </c>
      <c r="E39">
        <v>1.37</v>
      </c>
      <c r="F39">
        <f>ROUND(VLOOKUP(B39,$K$3:$M$58,3,FALSE),2)</f>
        <v>0.97</v>
      </c>
      <c r="K39" s="2" t="s">
        <v>117</v>
      </c>
      <c r="L39">
        <v>9.4404179999999993</v>
      </c>
      <c r="M39">
        <f t="shared" si="1"/>
        <v>9.3280155130391531</v>
      </c>
      <c r="O39" t="s">
        <v>251</v>
      </c>
      <c r="P39">
        <v>1</v>
      </c>
      <c r="Q39">
        <v>4981473.4639999997</v>
      </c>
    </row>
    <row r="40" spans="1:17">
      <c r="A40" t="s">
        <v>209</v>
      </c>
      <c r="B40" t="s">
        <v>69</v>
      </c>
      <c r="C40">
        <v>13057257</v>
      </c>
      <c r="D40">
        <f t="shared" si="0"/>
        <v>13.06</v>
      </c>
      <c r="E40">
        <v>13.33</v>
      </c>
      <c r="F40">
        <f>ROUND(VLOOKUP(B40,$K$3:$M$58,3,FALSE),2)</f>
        <v>14.58</v>
      </c>
      <c r="K40" s="2" t="s">
        <v>118</v>
      </c>
      <c r="L40">
        <v>43.339903</v>
      </c>
      <c r="M40">
        <f t="shared" si="1"/>
        <v>42.823875756095987</v>
      </c>
      <c r="O40" t="s">
        <v>252</v>
      </c>
      <c r="P40">
        <v>1</v>
      </c>
      <c r="Q40">
        <v>39367629.956666671</v>
      </c>
    </row>
    <row r="41" spans="1:17">
      <c r="A41" t="s">
        <v>253</v>
      </c>
      <c r="B41" t="s">
        <v>254</v>
      </c>
      <c r="C41">
        <v>0</v>
      </c>
      <c r="D41">
        <f t="shared" si="0"/>
        <v>0</v>
      </c>
      <c r="E41">
        <v>0</v>
      </c>
      <c r="F41">
        <v>0</v>
      </c>
      <c r="K41" s="2" t="s">
        <v>120</v>
      </c>
      <c r="L41">
        <v>40.335154000000003</v>
      </c>
      <c r="M41">
        <f t="shared" si="1"/>
        <v>39.854902847821286</v>
      </c>
      <c r="O41" t="s">
        <v>255</v>
      </c>
      <c r="P41">
        <v>1</v>
      </c>
      <c r="Q41">
        <v>1155446.1100000001</v>
      </c>
    </row>
    <row r="42" spans="1:17">
      <c r="A42" t="s">
        <v>256</v>
      </c>
      <c r="B42" t="s">
        <v>150</v>
      </c>
      <c r="C42">
        <v>0</v>
      </c>
      <c r="D42">
        <f t="shared" si="0"/>
        <v>0</v>
      </c>
      <c r="E42">
        <v>0</v>
      </c>
      <c r="F42">
        <v>0</v>
      </c>
      <c r="K42" s="2" t="s">
        <v>123</v>
      </c>
      <c r="L42">
        <v>0.93702399999999997</v>
      </c>
      <c r="M42">
        <f t="shared" si="1"/>
        <v>0.92586730885115465</v>
      </c>
      <c r="O42" t="s">
        <v>257</v>
      </c>
      <c r="P42">
        <v>1</v>
      </c>
      <c r="Q42">
        <v>2466943.2666666666</v>
      </c>
    </row>
    <row r="43" spans="1:17">
      <c r="A43" t="s">
        <v>211</v>
      </c>
      <c r="B43" t="s">
        <v>71</v>
      </c>
      <c r="C43">
        <v>231461</v>
      </c>
      <c r="D43">
        <f t="shared" si="0"/>
        <v>0.23</v>
      </c>
      <c r="E43">
        <v>0.91</v>
      </c>
      <c r="F43">
        <f>ROUND(VLOOKUP(B43,$K$3:$M$58,3,FALSE),2)</f>
        <v>0.74</v>
      </c>
      <c r="K43" s="2" t="s">
        <v>124</v>
      </c>
      <c r="L43">
        <v>3.0505740000000001</v>
      </c>
      <c r="M43">
        <f t="shared" si="1"/>
        <v>3.0142522921838744</v>
      </c>
      <c r="O43" t="s">
        <v>258</v>
      </c>
      <c r="P43">
        <v>1</v>
      </c>
      <c r="Q43">
        <v>5203899.1428571427</v>
      </c>
    </row>
    <row r="44" spans="1:17">
      <c r="A44" t="s">
        <v>214</v>
      </c>
      <c r="B44" t="s">
        <v>73</v>
      </c>
      <c r="C44">
        <v>2944476</v>
      </c>
      <c r="D44">
        <f t="shared" si="0"/>
        <v>2.94</v>
      </c>
      <c r="E44" s="8">
        <v>4.22</v>
      </c>
      <c r="F44">
        <f>ROUND(VLOOKUP(B44,$K$3:$M$58,3,FALSE),2)</f>
        <v>1.48</v>
      </c>
      <c r="K44" s="2" t="s">
        <v>125</v>
      </c>
      <c r="L44">
        <v>41.774524999999997</v>
      </c>
      <c r="M44">
        <f t="shared" si="1"/>
        <v>41.277135954132746</v>
      </c>
      <c r="O44" t="s">
        <v>259</v>
      </c>
      <c r="P44">
        <v>1</v>
      </c>
      <c r="Q44">
        <v>4039657.7766666668</v>
      </c>
    </row>
    <row r="45" spans="1:17">
      <c r="A45" t="s">
        <v>260</v>
      </c>
      <c r="B45" t="s">
        <v>129</v>
      </c>
      <c r="C45">
        <v>15789.4736839999</v>
      </c>
      <c r="D45">
        <f t="shared" si="0"/>
        <v>0.02</v>
      </c>
      <c r="K45" s="2" t="s">
        <v>126</v>
      </c>
      <c r="L45">
        <v>4.8694839999999999</v>
      </c>
      <c r="M45">
        <f t="shared" si="1"/>
        <v>4.8115054113595344</v>
      </c>
      <c r="O45" t="s">
        <v>261</v>
      </c>
      <c r="P45">
        <v>1</v>
      </c>
      <c r="Q45">
        <v>1391583.6366666667</v>
      </c>
    </row>
    <row r="46" spans="1:17">
      <c r="A46" t="s">
        <v>262</v>
      </c>
      <c r="B46" t="s">
        <v>45</v>
      </c>
      <c r="C46">
        <v>20000</v>
      </c>
      <c r="D46">
        <f t="shared" si="0"/>
        <v>0.02</v>
      </c>
      <c r="K46" s="2" t="s">
        <v>135</v>
      </c>
      <c r="L46">
        <v>9.4618350000000007</v>
      </c>
      <c r="M46">
        <f t="shared" si="1"/>
        <v>9.3491775111882571</v>
      </c>
      <c r="O46" t="s">
        <v>263</v>
      </c>
      <c r="P46">
        <v>1</v>
      </c>
      <c r="Q46">
        <v>7406937.3700000001</v>
      </c>
    </row>
    <row r="47" spans="1:17">
      <c r="A47" t="s">
        <v>264</v>
      </c>
      <c r="B47" t="s">
        <v>265</v>
      </c>
      <c r="C47">
        <v>45000</v>
      </c>
      <c r="D47">
        <f t="shared" si="0"/>
        <v>0.05</v>
      </c>
      <c r="K47" s="2" t="s">
        <v>137</v>
      </c>
      <c r="L47">
        <v>3.5018050000000001</v>
      </c>
      <c r="M47">
        <f t="shared" si="1"/>
        <v>3.4601107031106118</v>
      </c>
      <c r="O47" t="s">
        <v>266</v>
      </c>
      <c r="P47">
        <v>1</v>
      </c>
      <c r="Q47">
        <v>3542134.9866666668</v>
      </c>
    </row>
    <row r="48" spans="1:17">
      <c r="A48" t="s">
        <v>267</v>
      </c>
      <c r="B48" t="s">
        <v>36</v>
      </c>
      <c r="C48">
        <v>78185</v>
      </c>
      <c r="D48">
        <f t="shared" si="0"/>
        <v>0.08</v>
      </c>
      <c r="K48" s="2" t="s">
        <v>138</v>
      </c>
      <c r="L48">
        <v>0.82440199999999997</v>
      </c>
      <c r="M48">
        <f t="shared" si="1"/>
        <v>0.81458624448414296</v>
      </c>
      <c r="O48" t="s">
        <v>268</v>
      </c>
      <c r="P48">
        <v>1</v>
      </c>
      <c r="Q48">
        <v>1583062.469090909</v>
      </c>
    </row>
    <row r="49" spans="1:20">
      <c r="A49" t="s">
        <v>269</v>
      </c>
      <c r="B49" t="s">
        <v>155</v>
      </c>
      <c r="C49">
        <v>89647</v>
      </c>
      <c r="D49">
        <f t="shared" si="0"/>
        <v>0.09</v>
      </c>
      <c r="K49" s="2" t="s">
        <v>139</v>
      </c>
      <c r="L49">
        <v>3.7956219999999998</v>
      </c>
      <c r="M49">
        <f t="shared" si="1"/>
        <v>3.750429366330251</v>
      </c>
      <c r="O49" t="s">
        <v>270</v>
      </c>
      <c r="P49">
        <v>1</v>
      </c>
      <c r="Q49">
        <v>462756.33333333331</v>
      </c>
    </row>
    <row r="50" spans="1:20">
      <c r="A50" t="s">
        <v>271</v>
      </c>
      <c r="B50" t="s">
        <v>147</v>
      </c>
      <c r="C50">
        <v>100958.597098</v>
      </c>
      <c r="D50">
        <f t="shared" si="0"/>
        <v>0.1</v>
      </c>
      <c r="K50" s="2" t="s">
        <v>142</v>
      </c>
      <c r="L50">
        <v>4.7969010000000001</v>
      </c>
      <c r="M50">
        <f t="shared" si="1"/>
        <v>4.7397866220026517</v>
      </c>
      <c r="O50" t="s">
        <v>272</v>
      </c>
      <c r="P50">
        <v>1</v>
      </c>
      <c r="Q50">
        <v>3613934.0509090913</v>
      </c>
    </row>
    <row r="51" spans="1:20">
      <c r="A51" t="s">
        <v>215</v>
      </c>
      <c r="B51" t="s">
        <v>76</v>
      </c>
      <c r="C51">
        <v>2389705</v>
      </c>
      <c r="D51">
        <f t="shared" si="0"/>
        <v>2.39</v>
      </c>
      <c r="E51">
        <v>1.73</v>
      </c>
      <c r="F51">
        <f>ROUND(VLOOKUP(B51,$K$3:$M$58,3,FALSE),2)</f>
        <v>1.9</v>
      </c>
      <c r="K51" s="2" t="s">
        <v>143</v>
      </c>
      <c r="L51">
        <v>13.671018</v>
      </c>
      <c r="M51">
        <f t="shared" si="1"/>
        <v>13.508243806898964</v>
      </c>
      <c r="O51" t="s">
        <v>273</v>
      </c>
      <c r="P51">
        <v>1</v>
      </c>
      <c r="Q51">
        <v>2197757.6666666665</v>
      </c>
    </row>
    <row r="52" spans="1:20">
      <c r="A52" t="s">
        <v>217</v>
      </c>
      <c r="B52" t="s">
        <v>79</v>
      </c>
      <c r="C52">
        <v>204082</v>
      </c>
      <c r="D52">
        <f t="shared" si="0"/>
        <v>0.2</v>
      </c>
      <c r="E52">
        <v>0.12</v>
      </c>
      <c r="F52">
        <f>ROUND(VLOOKUP(B52,$K$3:$M$58,3,FALSE),2)</f>
        <v>0.15</v>
      </c>
      <c r="K52" s="2" t="s">
        <v>145</v>
      </c>
      <c r="L52">
        <v>1.3033779999999999</v>
      </c>
      <c r="M52">
        <f t="shared" si="1"/>
        <v>1.287859309127408</v>
      </c>
      <c r="O52" t="s">
        <v>274</v>
      </c>
      <c r="P52">
        <v>1</v>
      </c>
      <c r="Q52">
        <v>1501860.2</v>
      </c>
    </row>
    <row r="53" spans="1:20">
      <c r="A53" t="s">
        <v>275</v>
      </c>
      <c r="B53" t="s">
        <v>90</v>
      </c>
      <c r="C53">
        <v>160036</v>
      </c>
      <c r="D53">
        <f t="shared" si="0"/>
        <v>0.16</v>
      </c>
      <c r="K53" s="2" t="s">
        <v>146</v>
      </c>
      <c r="L53">
        <v>0.43919000000000002</v>
      </c>
      <c r="M53">
        <f t="shared" si="1"/>
        <v>0.43396077728461452</v>
      </c>
      <c r="O53" t="s">
        <v>276</v>
      </c>
      <c r="P53">
        <v>1</v>
      </c>
      <c r="Q53">
        <v>12901257.200000001</v>
      </c>
    </row>
    <row r="54" spans="1:20">
      <c r="A54" t="s">
        <v>277</v>
      </c>
      <c r="B54" t="s">
        <v>94</v>
      </c>
      <c r="C54">
        <v>209694</v>
      </c>
      <c r="D54">
        <f t="shared" si="0"/>
        <v>0.21</v>
      </c>
      <c r="K54" s="2" t="s">
        <v>149</v>
      </c>
      <c r="L54">
        <v>2.7681119999999999</v>
      </c>
      <c r="M54">
        <f t="shared" si="1"/>
        <v>2.7351534304762604</v>
      </c>
      <c r="O54" t="s">
        <v>278</v>
      </c>
      <c r="P54">
        <v>1</v>
      </c>
      <c r="Q54">
        <v>8999669.7466666661</v>
      </c>
    </row>
    <row r="55" spans="1:20">
      <c r="A55" t="s">
        <v>219</v>
      </c>
      <c r="B55" t="s">
        <v>83</v>
      </c>
      <c r="C55">
        <v>64146143</v>
      </c>
      <c r="D55">
        <f t="shared" si="0"/>
        <v>64.150000000000006</v>
      </c>
      <c r="E55">
        <v>33.35</v>
      </c>
      <c r="F55">
        <f>ROUND(VLOOKUP(B55,$K$3:$M$58,3,FALSE),2)</f>
        <v>52.01</v>
      </c>
      <c r="K55" s="2" t="s">
        <v>152</v>
      </c>
      <c r="L55">
        <v>10.690728999999999</v>
      </c>
      <c r="M55">
        <f t="shared" si="1"/>
        <v>10.563439665245497</v>
      </c>
      <c r="O55" t="s">
        <v>279</v>
      </c>
      <c r="P55">
        <v>1</v>
      </c>
      <c r="Q55">
        <v>7587539.1040000003</v>
      </c>
    </row>
    <row r="56" spans="1:20">
      <c r="A56" t="s">
        <v>222</v>
      </c>
      <c r="B56" t="s">
        <v>82</v>
      </c>
      <c r="C56">
        <v>57878793</v>
      </c>
      <c r="D56" s="8">
        <f t="shared" si="0"/>
        <v>57.88</v>
      </c>
      <c r="E56">
        <v>95.56</v>
      </c>
      <c r="F56">
        <f>ROUND(VLOOKUP(B56,$K$3:$M$58,3,FALSE),2)</f>
        <v>94.41</v>
      </c>
      <c r="K56" s="2" t="s">
        <v>154</v>
      </c>
      <c r="L56">
        <v>5.496264</v>
      </c>
      <c r="M56">
        <f t="shared" si="1"/>
        <v>5.4308226453276358</v>
      </c>
      <c r="O56" t="s">
        <v>280</v>
      </c>
      <c r="P56">
        <v>1</v>
      </c>
      <c r="Q56">
        <v>15003669.393333333</v>
      </c>
      <c r="T56" t="s">
        <v>281</v>
      </c>
    </row>
    <row r="57" spans="1:20">
      <c r="A57" t="s">
        <v>282</v>
      </c>
      <c r="B57" t="s">
        <v>140</v>
      </c>
      <c r="C57">
        <v>225544</v>
      </c>
      <c r="D57">
        <f t="shared" si="0"/>
        <v>0.23</v>
      </c>
      <c r="K57" s="2" t="s">
        <v>156</v>
      </c>
      <c r="L57">
        <v>17.622997999999999</v>
      </c>
      <c r="M57">
        <f t="shared" si="1"/>
        <v>17.413169494217097</v>
      </c>
      <c r="O57" t="s">
        <v>283</v>
      </c>
      <c r="P57">
        <v>1</v>
      </c>
      <c r="Q57">
        <v>7891091.6366666667</v>
      </c>
    </row>
    <row r="58" spans="1:20">
      <c r="A58" t="s">
        <v>284</v>
      </c>
      <c r="B58" t="s">
        <v>31</v>
      </c>
      <c r="C58">
        <v>293406.80094099999</v>
      </c>
      <c r="D58">
        <f t="shared" si="0"/>
        <v>0.28999999999999998</v>
      </c>
      <c r="K58" s="2" t="s">
        <v>163</v>
      </c>
      <c r="L58">
        <v>10.138400000000001</v>
      </c>
      <c r="M58">
        <f t="shared" si="1"/>
        <v>10.017686979262589</v>
      </c>
      <c r="O58" t="s">
        <v>285</v>
      </c>
      <c r="P58">
        <v>68</v>
      </c>
      <c r="Q58">
        <v>535589276.15902197</v>
      </c>
    </row>
    <row r="59" spans="1:20">
      <c r="A59" t="s">
        <v>286</v>
      </c>
      <c r="B59" t="s">
        <v>130</v>
      </c>
      <c r="C59">
        <v>358998</v>
      </c>
      <c r="D59">
        <f t="shared" si="0"/>
        <v>0.36</v>
      </c>
      <c r="K59" s="5" t="s">
        <v>285</v>
      </c>
      <c r="L59" s="6">
        <v>578.99940300000014</v>
      </c>
      <c r="M59">
        <f>SUM(M3:M58)</f>
        <v>572.10553740569628</v>
      </c>
    </row>
    <row r="60" spans="1:20">
      <c r="A60" t="s">
        <v>287</v>
      </c>
      <c r="B60" t="s">
        <v>81</v>
      </c>
      <c r="C60">
        <v>403752</v>
      </c>
      <c r="D60">
        <f t="shared" si="0"/>
        <v>0.4</v>
      </c>
    </row>
    <row r="61" spans="1:20">
      <c r="A61" t="s">
        <v>223</v>
      </c>
      <c r="B61" t="s">
        <v>88</v>
      </c>
      <c r="C61">
        <v>5257491</v>
      </c>
      <c r="D61">
        <f t="shared" si="0"/>
        <v>5.26</v>
      </c>
      <c r="E61">
        <v>4.78</v>
      </c>
      <c r="F61">
        <f>ROUND(VLOOKUP(B61,$K$3:$M$58,3,FALSE),2)</f>
        <v>4.1399999999999997</v>
      </c>
    </row>
    <row r="62" spans="1:20">
      <c r="A62" t="s">
        <v>225</v>
      </c>
      <c r="B62" t="s">
        <v>89</v>
      </c>
      <c r="C62">
        <v>15817874</v>
      </c>
      <c r="D62">
        <f t="shared" si="0"/>
        <v>15.82</v>
      </c>
      <c r="E62" s="8">
        <v>19.75</v>
      </c>
      <c r="F62">
        <f>ROUND(VLOOKUP(B62,$K$3:$M$58,3,FALSE),2)</f>
        <v>12.88</v>
      </c>
    </row>
    <row r="63" spans="1:20">
      <c r="A63" t="s">
        <v>288</v>
      </c>
      <c r="B63" t="s">
        <v>44</v>
      </c>
      <c r="C63">
        <v>482094</v>
      </c>
      <c r="D63">
        <f t="shared" si="0"/>
        <v>0.48</v>
      </c>
    </row>
    <row r="64" spans="1:20">
      <c r="A64" t="s">
        <v>289</v>
      </c>
      <c r="B64" t="s">
        <v>134</v>
      </c>
      <c r="C64">
        <v>548255</v>
      </c>
      <c r="D64">
        <f t="shared" si="0"/>
        <v>0.55000000000000004</v>
      </c>
    </row>
    <row r="65" spans="1:6">
      <c r="A65" t="s">
        <v>290</v>
      </c>
      <c r="B65" t="s">
        <v>103</v>
      </c>
      <c r="C65">
        <v>552199.98088399996</v>
      </c>
      <c r="D65">
        <f t="shared" si="0"/>
        <v>0.55000000000000004</v>
      </c>
    </row>
    <row r="66" spans="1:6">
      <c r="A66" t="s">
        <v>226</v>
      </c>
      <c r="B66" t="s">
        <v>93</v>
      </c>
      <c r="C66">
        <v>3164640</v>
      </c>
      <c r="D66">
        <f t="shared" si="0"/>
        <v>3.16</v>
      </c>
      <c r="E66">
        <v>2.81</v>
      </c>
      <c r="F66">
        <f>ROUND(VLOOKUP(B66,$K$3:$M$58,3,FALSE),2)</f>
        <v>2.86</v>
      </c>
    </row>
    <row r="67" spans="1:6">
      <c r="A67" t="s">
        <v>291</v>
      </c>
      <c r="B67" t="s">
        <v>60</v>
      </c>
      <c r="C67">
        <v>607792.867723</v>
      </c>
      <c r="D67">
        <f t="shared" si="0"/>
        <v>0.61</v>
      </c>
    </row>
    <row r="68" spans="1:6">
      <c r="A68" t="s">
        <v>292</v>
      </c>
      <c r="B68" t="s">
        <v>85</v>
      </c>
      <c r="C68">
        <v>780000</v>
      </c>
      <c r="D68">
        <f t="shared" ref="D68:D130" si="2">ROUND(C68/1000000,2)</f>
        <v>0.78</v>
      </c>
    </row>
    <row r="69" spans="1:6">
      <c r="A69" t="s">
        <v>293</v>
      </c>
      <c r="B69" t="s">
        <v>294</v>
      </c>
      <c r="C69">
        <v>810759.76814900001</v>
      </c>
      <c r="D69">
        <f t="shared" si="2"/>
        <v>0.81</v>
      </c>
    </row>
    <row r="70" spans="1:6">
      <c r="A70" t="s">
        <v>295</v>
      </c>
      <c r="B70" t="s">
        <v>121</v>
      </c>
      <c r="C70">
        <v>846205.93527799996</v>
      </c>
      <c r="D70">
        <f t="shared" si="2"/>
        <v>0.85</v>
      </c>
    </row>
    <row r="71" spans="1:6">
      <c r="A71" t="s">
        <v>229</v>
      </c>
      <c r="B71" t="s">
        <v>138</v>
      </c>
      <c r="C71">
        <v>1203391</v>
      </c>
      <c r="D71">
        <f t="shared" si="2"/>
        <v>1.2</v>
      </c>
      <c r="E71">
        <v>1.72</v>
      </c>
      <c r="F71">
        <f>ROUND(VLOOKUP(B71,$K$3:$M$58,3,FALSE),2)</f>
        <v>0.81</v>
      </c>
    </row>
    <row r="72" spans="1:6">
      <c r="A72" t="s">
        <v>296</v>
      </c>
      <c r="B72" t="s">
        <v>87</v>
      </c>
      <c r="C72">
        <v>900000</v>
      </c>
      <c r="D72">
        <f t="shared" si="2"/>
        <v>0.9</v>
      </c>
    </row>
    <row r="73" spans="1:6">
      <c r="A73" t="s">
        <v>182</v>
      </c>
      <c r="B73" t="s">
        <v>111</v>
      </c>
      <c r="C73">
        <v>898715</v>
      </c>
      <c r="D73">
        <f t="shared" si="2"/>
        <v>0.9</v>
      </c>
      <c r="E73">
        <v>0.48</v>
      </c>
      <c r="F73">
        <f>ROUND(VLOOKUP(B73,$K$3:$M$58,3,FALSE),2)</f>
        <v>0.72</v>
      </c>
    </row>
    <row r="74" spans="1:6">
      <c r="A74" t="s">
        <v>231</v>
      </c>
      <c r="B74" t="s">
        <v>297</v>
      </c>
      <c r="C74">
        <v>2872311</v>
      </c>
      <c r="D74">
        <f t="shared" si="2"/>
        <v>2.87</v>
      </c>
      <c r="E74">
        <v>1.47</v>
      </c>
      <c r="F74" s="8">
        <f>ROUND(VLOOKUP("Moldova",$K$3:$M$58,3,FALSE),2)</f>
        <v>0.59</v>
      </c>
    </row>
    <row r="75" spans="1:6">
      <c r="A75" t="s">
        <v>232</v>
      </c>
      <c r="B75" t="s">
        <v>98</v>
      </c>
      <c r="C75">
        <v>4044049</v>
      </c>
      <c r="D75">
        <f t="shared" si="2"/>
        <v>4.04</v>
      </c>
      <c r="E75">
        <v>3.16</v>
      </c>
      <c r="F75">
        <f>ROUND(VLOOKUP(B75,$K$3:$M$58,3,FALSE),2)</f>
        <v>3.99</v>
      </c>
    </row>
    <row r="76" spans="1:6">
      <c r="A76" t="s">
        <v>298</v>
      </c>
      <c r="B76" t="s">
        <v>104</v>
      </c>
      <c r="C76">
        <v>984278</v>
      </c>
      <c r="D76">
        <f t="shared" si="2"/>
        <v>0.98</v>
      </c>
    </row>
    <row r="77" spans="1:6">
      <c r="A77" t="s">
        <v>299</v>
      </c>
      <c r="B77" t="s">
        <v>141</v>
      </c>
      <c r="C77">
        <v>1031100</v>
      </c>
      <c r="D77">
        <f t="shared" si="2"/>
        <v>1.03</v>
      </c>
    </row>
    <row r="78" spans="1:6">
      <c r="A78" t="s">
        <v>300</v>
      </c>
      <c r="B78" t="s">
        <v>301</v>
      </c>
      <c r="C78">
        <v>1085696</v>
      </c>
      <c r="D78">
        <f t="shared" si="2"/>
        <v>1.0900000000000001</v>
      </c>
    </row>
    <row r="79" spans="1:6">
      <c r="A79" t="s">
        <v>302</v>
      </c>
      <c r="B79" t="s">
        <v>48</v>
      </c>
      <c r="C79">
        <v>1230691</v>
      </c>
      <c r="D79">
        <f t="shared" si="2"/>
        <v>1.23</v>
      </c>
    </row>
    <row r="80" spans="1:6">
      <c r="A80" t="s">
        <v>234</v>
      </c>
      <c r="B80" t="s">
        <v>102</v>
      </c>
      <c r="C80">
        <v>1665277</v>
      </c>
      <c r="D80">
        <f t="shared" si="2"/>
        <v>1.67</v>
      </c>
      <c r="E80">
        <v>2.59</v>
      </c>
      <c r="F80">
        <f>ROUND(VLOOKUP(B80,$K$3:$M$58,3,FALSE),2)</f>
        <v>2.57</v>
      </c>
    </row>
    <row r="81" spans="1:6">
      <c r="A81" t="s">
        <v>236</v>
      </c>
      <c r="B81" t="s">
        <v>113</v>
      </c>
      <c r="C81">
        <v>33955342</v>
      </c>
      <c r="D81">
        <f t="shared" si="2"/>
        <v>33.96</v>
      </c>
      <c r="E81">
        <v>28.41</v>
      </c>
      <c r="F81">
        <f>ROUND(VLOOKUP(B81,$K$3:$M$58,3,FALSE),2)</f>
        <v>31.64</v>
      </c>
    </row>
    <row r="82" spans="1:6">
      <c r="A82" t="s">
        <v>303</v>
      </c>
      <c r="B82" t="s">
        <v>161</v>
      </c>
      <c r="C82">
        <v>1369796</v>
      </c>
      <c r="D82">
        <f t="shared" si="2"/>
        <v>1.37</v>
      </c>
    </row>
    <row r="83" spans="1:6">
      <c r="A83" t="s">
        <v>238</v>
      </c>
      <c r="B83" t="s">
        <v>109</v>
      </c>
      <c r="C83">
        <v>1086273</v>
      </c>
      <c r="D83">
        <f t="shared" si="2"/>
        <v>1.0900000000000001</v>
      </c>
      <c r="E83">
        <v>3</v>
      </c>
      <c r="F83">
        <f>ROUND(VLOOKUP(B83,$K$3:$M$58,3,FALSE),2)</f>
        <v>3.13</v>
      </c>
    </row>
    <row r="84" spans="1:6">
      <c r="A84" t="s">
        <v>240</v>
      </c>
      <c r="B84" t="s">
        <v>112</v>
      </c>
      <c r="C84">
        <v>15865381</v>
      </c>
      <c r="D84">
        <f t="shared" si="2"/>
        <v>15.87</v>
      </c>
      <c r="E84">
        <v>13.25</v>
      </c>
      <c r="F84">
        <f>ROUND(VLOOKUP(B84,$K$3:$M$58,3,FALSE),2)</f>
        <v>15.77</v>
      </c>
    </row>
    <row r="85" spans="1:6">
      <c r="A85" t="s">
        <v>304</v>
      </c>
      <c r="B85" t="s">
        <v>119</v>
      </c>
      <c r="C85">
        <v>1524334.12855499</v>
      </c>
      <c r="D85">
        <f t="shared" si="2"/>
        <v>1.52</v>
      </c>
    </row>
    <row r="86" spans="1:6">
      <c r="A86" t="s">
        <v>305</v>
      </c>
      <c r="B86" t="s">
        <v>78</v>
      </c>
      <c r="C86">
        <v>1534277</v>
      </c>
      <c r="D86">
        <f t="shared" si="2"/>
        <v>1.53</v>
      </c>
    </row>
    <row r="87" spans="1:6">
      <c r="A87" t="s">
        <v>306</v>
      </c>
      <c r="B87" t="s">
        <v>29</v>
      </c>
      <c r="C87">
        <v>1897542</v>
      </c>
      <c r="D87">
        <f t="shared" si="2"/>
        <v>1.9</v>
      </c>
      <c r="F87">
        <f>ROUND(VLOOKUP(B87,$K$3:$M$58,3,FALSE),2)</f>
        <v>0.83</v>
      </c>
    </row>
    <row r="88" spans="1:6">
      <c r="A88" t="s">
        <v>307</v>
      </c>
      <c r="B88" t="s">
        <v>77</v>
      </c>
      <c r="C88">
        <v>1938349</v>
      </c>
      <c r="D88">
        <f t="shared" si="2"/>
        <v>1.94</v>
      </c>
    </row>
    <row r="89" spans="1:6">
      <c r="A89" t="s">
        <v>308</v>
      </c>
      <c r="B89" t="s">
        <v>41</v>
      </c>
      <c r="C89">
        <v>2500000</v>
      </c>
      <c r="D89">
        <f t="shared" si="2"/>
        <v>2.5</v>
      </c>
    </row>
    <row r="90" spans="1:6">
      <c r="A90" t="s">
        <v>242</v>
      </c>
      <c r="B90" t="s">
        <v>117</v>
      </c>
      <c r="C90">
        <v>3523841</v>
      </c>
      <c r="D90" s="8">
        <f t="shared" si="2"/>
        <v>3.52</v>
      </c>
      <c r="E90">
        <v>7.09</v>
      </c>
      <c r="F90">
        <f>ROUND(VLOOKUP(B90,$K$3:$M$58,3,FALSE),2)</f>
        <v>9.33</v>
      </c>
    </row>
    <row r="91" spans="1:6">
      <c r="A91" t="s">
        <v>243</v>
      </c>
      <c r="B91" t="s">
        <v>118</v>
      </c>
      <c r="C91">
        <v>45341379.764050998</v>
      </c>
      <c r="D91">
        <f t="shared" si="2"/>
        <v>45.34</v>
      </c>
      <c r="E91">
        <v>40.799999999999997</v>
      </c>
      <c r="F91">
        <f>ROUND(VLOOKUP(B91,$K$3:$M$58,3,FALSE),2)</f>
        <v>42.82</v>
      </c>
    </row>
    <row r="92" spans="1:6">
      <c r="A92" t="s">
        <v>246</v>
      </c>
      <c r="B92" t="s">
        <v>116</v>
      </c>
      <c r="C92">
        <v>2289142.4744790001</v>
      </c>
      <c r="D92">
        <f t="shared" si="2"/>
        <v>2.29</v>
      </c>
      <c r="E92">
        <v>2.02</v>
      </c>
      <c r="F92">
        <f>ROUND(VLOOKUP(B92,$K$3:$M$58,3,FALSE),2)</f>
        <v>2.2799999999999998</v>
      </c>
    </row>
    <row r="93" spans="1:6">
      <c r="A93" t="s">
        <v>248</v>
      </c>
      <c r="B93" t="s">
        <v>115</v>
      </c>
      <c r="C93">
        <v>5525935</v>
      </c>
      <c r="D93">
        <f t="shared" si="2"/>
        <v>5.53</v>
      </c>
      <c r="E93">
        <v>6.81</v>
      </c>
      <c r="F93">
        <f>ROUND(VLOOKUP(B93,$K$3:$M$58,3,FALSE),2)</f>
        <v>7.6</v>
      </c>
    </row>
    <row r="94" spans="1:6">
      <c r="A94" t="s">
        <v>250</v>
      </c>
      <c r="B94" t="s">
        <v>120</v>
      </c>
      <c r="C94">
        <v>40949680</v>
      </c>
      <c r="D94">
        <f t="shared" si="2"/>
        <v>40.950000000000003</v>
      </c>
      <c r="E94">
        <v>39.11</v>
      </c>
      <c r="F94">
        <f>ROUND(VLOOKUP(B94,$K$3:$M$58,3,FALSE),2)</f>
        <v>39.85</v>
      </c>
    </row>
    <row r="95" spans="1:6">
      <c r="A95" t="s">
        <v>309</v>
      </c>
      <c r="B95" t="s">
        <v>92</v>
      </c>
      <c r="C95">
        <v>2796554.3264560001</v>
      </c>
      <c r="D95">
        <f t="shared" si="2"/>
        <v>2.8</v>
      </c>
    </row>
    <row r="96" spans="1:6">
      <c r="A96" t="s">
        <v>251</v>
      </c>
      <c r="B96" t="s">
        <v>124</v>
      </c>
      <c r="C96">
        <v>1513624</v>
      </c>
      <c r="D96" s="8">
        <f t="shared" si="2"/>
        <v>1.51</v>
      </c>
      <c r="E96">
        <v>4.9800000000000004</v>
      </c>
      <c r="F96">
        <f>ROUND(VLOOKUP(B96,$K$3:$M$58,3,FALSE),2)</f>
        <v>3.01</v>
      </c>
    </row>
    <row r="97" spans="1:20">
      <c r="A97" t="s">
        <v>252</v>
      </c>
      <c r="B97" t="s">
        <v>125</v>
      </c>
      <c r="C97">
        <v>40016989</v>
      </c>
      <c r="D97">
        <f t="shared" si="2"/>
        <v>40.020000000000003</v>
      </c>
      <c r="E97">
        <v>39.369999999999997</v>
      </c>
      <c r="F97">
        <f>ROUND(VLOOKUP(B97,$K$3:$M$58,3,FALSE),2)</f>
        <v>41.28</v>
      </c>
    </row>
    <row r="98" spans="1:20">
      <c r="A98" t="s">
        <v>310</v>
      </c>
      <c r="B98" t="s">
        <v>57</v>
      </c>
      <c r="C98">
        <v>2912689.7494959999</v>
      </c>
      <c r="D98">
        <f t="shared" si="2"/>
        <v>2.91</v>
      </c>
    </row>
    <row r="99" spans="1:20">
      <c r="A99" t="s">
        <v>311</v>
      </c>
      <c r="B99" t="s">
        <v>114</v>
      </c>
      <c r="C99">
        <v>3063650</v>
      </c>
      <c r="D99">
        <f t="shared" si="2"/>
        <v>3.06</v>
      </c>
    </row>
    <row r="100" spans="1:20">
      <c r="A100" t="s">
        <v>255</v>
      </c>
      <c r="B100" t="s">
        <v>123</v>
      </c>
      <c r="C100">
        <v>651566</v>
      </c>
      <c r="D100">
        <f t="shared" si="2"/>
        <v>0.65</v>
      </c>
      <c r="E100" s="8">
        <v>1.1599999999999999</v>
      </c>
      <c r="F100">
        <f>ROUND(VLOOKUP(B100,$K$3:$M$58,3,FALSE),2)</f>
        <v>0.93</v>
      </c>
    </row>
    <row r="101" spans="1:20">
      <c r="A101" t="s">
        <v>312</v>
      </c>
      <c r="B101" t="s">
        <v>131</v>
      </c>
      <c r="C101">
        <v>3728987</v>
      </c>
      <c r="D101">
        <f t="shared" si="2"/>
        <v>3.73</v>
      </c>
    </row>
    <row r="102" spans="1:20">
      <c r="A102" t="s">
        <v>257</v>
      </c>
      <c r="B102" t="s">
        <v>313</v>
      </c>
      <c r="C102">
        <v>0</v>
      </c>
      <c r="D102">
        <f t="shared" si="2"/>
        <v>0</v>
      </c>
      <c r="E102">
        <v>2.4700000000000002</v>
      </c>
    </row>
    <row r="103" spans="1:20">
      <c r="A103" t="s">
        <v>314</v>
      </c>
      <c r="B103" t="s">
        <v>35</v>
      </c>
      <c r="C103">
        <v>4752122.1236039996</v>
      </c>
      <c r="D103">
        <f t="shared" si="2"/>
        <v>4.75</v>
      </c>
    </row>
    <row r="104" spans="1:20">
      <c r="A104" t="s">
        <v>258</v>
      </c>
      <c r="B104" t="s">
        <v>126</v>
      </c>
      <c r="C104">
        <v>2024827</v>
      </c>
      <c r="D104" s="8">
        <f t="shared" si="2"/>
        <v>2.02</v>
      </c>
      <c r="E104">
        <v>5.2</v>
      </c>
      <c r="F104">
        <f>ROUND(VLOOKUP(B104,$K$3:$M$58,3,FALSE),2)</f>
        <v>4.8099999999999996</v>
      </c>
    </row>
    <row r="105" spans="1:20">
      <c r="A105" t="s">
        <v>259</v>
      </c>
      <c r="B105" t="s">
        <v>139</v>
      </c>
      <c r="C105">
        <v>5153891</v>
      </c>
      <c r="D105">
        <f t="shared" si="2"/>
        <v>5.15</v>
      </c>
      <c r="E105">
        <v>4.04</v>
      </c>
      <c r="F105">
        <f>ROUND(VLOOKUP(B105,$K$3:$M$58,3,FALSE),2)</f>
        <v>3.75</v>
      </c>
    </row>
    <row r="106" spans="1:20">
      <c r="A106" t="s">
        <v>315</v>
      </c>
      <c r="B106" t="s">
        <v>99</v>
      </c>
      <c r="C106">
        <v>4804586</v>
      </c>
      <c r="D106">
        <f t="shared" si="2"/>
        <v>4.8</v>
      </c>
    </row>
    <row r="107" spans="1:20">
      <c r="A107" t="s">
        <v>316</v>
      </c>
      <c r="B107" t="s">
        <v>95</v>
      </c>
      <c r="C107">
        <v>5154715</v>
      </c>
      <c r="D107">
        <f t="shared" si="2"/>
        <v>5.15</v>
      </c>
    </row>
    <row r="108" spans="1:20">
      <c r="A108" t="s">
        <v>317</v>
      </c>
      <c r="B108" t="s">
        <v>68</v>
      </c>
      <c r="C108">
        <v>5189753</v>
      </c>
      <c r="D108">
        <f t="shared" si="2"/>
        <v>5.19</v>
      </c>
    </row>
    <row r="109" spans="1:20">
      <c r="A109" t="s">
        <v>261</v>
      </c>
      <c r="B109" t="s">
        <v>65</v>
      </c>
      <c r="C109">
        <v>1731553</v>
      </c>
      <c r="D109">
        <f t="shared" si="2"/>
        <v>1.73</v>
      </c>
      <c r="E109">
        <v>1.39</v>
      </c>
      <c r="F109">
        <f>ROUND(VLOOKUP(B109,$K$3:$M$58,3,FALSE),2)</f>
        <v>1.27</v>
      </c>
    </row>
    <row r="110" spans="1:20">
      <c r="A110" t="s">
        <v>263</v>
      </c>
      <c r="B110" t="s">
        <v>135</v>
      </c>
      <c r="C110">
        <v>1859390</v>
      </c>
      <c r="D110" s="8">
        <f t="shared" si="2"/>
        <v>1.86</v>
      </c>
      <c r="E110">
        <v>7.41</v>
      </c>
      <c r="F110">
        <f>ROUND(VLOOKUP(B110,$K$3:$M$58,3,FALSE),2)</f>
        <v>9.35</v>
      </c>
    </row>
    <row r="111" spans="1:20">
      <c r="A111" t="s">
        <v>318</v>
      </c>
      <c r="B111" t="s">
        <v>162</v>
      </c>
      <c r="C111">
        <v>5333530</v>
      </c>
      <c r="D111">
        <f t="shared" si="2"/>
        <v>5.33</v>
      </c>
    </row>
    <row r="112" spans="1:20">
      <c r="A112" t="s">
        <v>266</v>
      </c>
      <c r="B112" t="s">
        <v>137</v>
      </c>
      <c r="C112">
        <v>11351205</v>
      </c>
      <c r="D112" s="8">
        <f t="shared" si="2"/>
        <v>11.35</v>
      </c>
      <c r="E112">
        <v>3.54</v>
      </c>
      <c r="F112">
        <f>ROUND(VLOOKUP(B112,$K$3:$M$58,3,FALSE),2)</f>
        <v>3.46</v>
      </c>
      <c r="T112" t="s">
        <v>319</v>
      </c>
    </row>
    <row r="113" spans="1:6">
      <c r="A113" t="s">
        <v>320</v>
      </c>
      <c r="B113" t="s">
        <v>53</v>
      </c>
      <c r="C113">
        <v>5580454</v>
      </c>
      <c r="D113">
        <f t="shared" si="2"/>
        <v>5.58</v>
      </c>
    </row>
    <row r="114" spans="1:6">
      <c r="A114" t="s">
        <v>321</v>
      </c>
      <c r="B114" t="s">
        <v>133</v>
      </c>
      <c r="C114">
        <v>5930722</v>
      </c>
      <c r="D114">
        <f t="shared" si="2"/>
        <v>5.93</v>
      </c>
    </row>
    <row r="115" spans="1:6">
      <c r="A115" t="s">
        <v>322</v>
      </c>
      <c r="B115" t="s">
        <v>74</v>
      </c>
      <c r="C115">
        <v>7336850</v>
      </c>
      <c r="D115">
        <f t="shared" si="2"/>
        <v>7.34</v>
      </c>
    </row>
    <row r="116" spans="1:6">
      <c r="A116" t="s">
        <v>323</v>
      </c>
      <c r="B116" t="s">
        <v>144</v>
      </c>
      <c r="C116">
        <v>7976346</v>
      </c>
      <c r="D116">
        <f t="shared" si="2"/>
        <v>7.98</v>
      </c>
    </row>
    <row r="117" spans="1:6">
      <c r="A117" t="s">
        <v>268</v>
      </c>
      <c r="B117" t="s">
        <v>49</v>
      </c>
      <c r="C117">
        <v>2029169.7877239999</v>
      </c>
      <c r="D117">
        <f t="shared" si="2"/>
        <v>2.0299999999999998</v>
      </c>
      <c r="E117">
        <v>1.58</v>
      </c>
      <c r="F117">
        <f>ROUND(VLOOKUP(B117,$K$3:$M$58,3,FALSE),2)</f>
        <v>2.2000000000000002</v>
      </c>
    </row>
    <row r="118" spans="1:6">
      <c r="A118" t="s">
        <v>270</v>
      </c>
      <c r="B118" t="s">
        <v>146</v>
      </c>
      <c r="C118">
        <v>182656</v>
      </c>
      <c r="D118">
        <f t="shared" si="2"/>
        <v>0.18</v>
      </c>
      <c r="E118">
        <v>0.46</v>
      </c>
      <c r="F118">
        <f>ROUND(VLOOKUP(B118,$K$3:$M$58,3,FALSE),2)</f>
        <v>0.43</v>
      </c>
    </row>
    <row r="119" spans="1:6">
      <c r="A119" t="s">
        <v>324</v>
      </c>
      <c r="B119" t="s">
        <v>46</v>
      </c>
      <c r="C119">
        <v>8409851</v>
      </c>
      <c r="D119">
        <f t="shared" si="2"/>
        <v>8.41</v>
      </c>
    </row>
    <row r="120" spans="1:6">
      <c r="A120" t="s">
        <v>272</v>
      </c>
      <c r="B120" t="s">
        <v>142</v>
      </c>
      <c r="C120">
        <v>2188653.8975749998</v>
      </c>
      <c r="D120">
        <f t="shared" si="2"/>
        <v>2.19</v>
      </c>
      <c r="E120">
        <v>3.61</v>
      </c>
      <c r="F120">
        <f>ROUND(VLOOKUP(B120,$K$3:$M$58,3,FALSE),2)</f>
        <v>4.74</v>
      </c>
    </row>
    <row r="121" spans="1:6">
      <c r="A121" t="s">
        <v>273</v>
      </c>
      <c r="B121" t="s">
        <v>149</v>
      </c>
      <c r="C121">
        <v>2928206</v>
      </c>
      <c r="D121">
        <f t="shared" si="2"/>
        <v>2.93</v>
      </c>
      <c r="E121">
        <v>2.2000000000000002</v>
      </c>
      <c r="F121">
        <f>ROUND(VLOOKUP(B121,$K$3:$M$58,3,FALSE),2)</f>
        <v>2.74</v>
      </c>
    </row>
    <row r="122" spans="1:6">
      <c r="A122" t="s">
        <v>274</v>
      </c>
      <c r="B122" t="s">
        <v>145</v>
      </c>
      <c r="C122">
        <v>1402591</v>
      </c>
      <c r="D122">
        <f t="shared" si="2"/>
        <v>1.4</v>
      </c>
      <c r="E122">
        <v>1.5</v>
      </c>
      <c r="F122">
        <f>ROUND(VLOOKUP(B122,$K$3:$M$58,3,FALSE),2)</f>
        <v>1.29</v>
      </c>
    </row>
    <row r="123" spans="1:6">
      <c r="A123" t="s">
        <v>325</v>
      </c>
      <c r="B123" t="s">
        <v>96</v>
      </c>
      <c r="C123">
        <v>9114764</v>
      </c>
      <c r="D123">
        <f t="shared" si="2"/>
        <v>9.11</v>
      </c>
    </row>
    <row r="124" spans="1:6">
      <c r="A124" t="s">
        <v>326</v>
      </c>
      <c r="B124" t="s">
        <v>80</v>
      </c>
      <c r="C124">
        <v>9456445</v>
      </c>
      <c r="D124">
        <f t="shared" si="2"/>
        <v>9.4600000000000009</v>
      </c>
    </row>
    <row r="125" spans="1:6">
      <c r="A125" t="s">
        <v>327</v>
      </c>
      <c r="B125" t="s">
        <v>122</v>
      </c>
      <c r="C125">
        <v>11180717</v>
      </c>
      <c r="D125">
        <f t="shared" si="2"/>
        <v>11.18</v>
      </c>
    </row>
    <row r="126" spans="1:6">
      <c r="A126" t="s">
        <v>328</v>
      </c>
      <c r="B126" t="s">
        <v>153</v>
      </c>
      <c r="C126">
        <v>20740226.791704901</v>
      </c>
      <c r="D126">
        <f t="shared" si="2"/>
        <v>20.74</v>
      </c>
    </row>
    <row r="127" spans="1:6">
      <c r="A127" t="s">
        <v>276</v>
      </c>
      <c r="B127" t="s">
        <v>329</v>
      </c>
      <c r="C127">
        <v>12067181</v>
      </c>
      <c r="D127">
        <f t="shared" si="2"/>
        <v>12.07</v>
      </c>
      <c r="E127">
        <v>12.9</v>
      </c>
      <c r="F127">
        <f>ROUND(VLOOKUP("Tanzania",$K$3:$M$58,3,FALSE),2)</f>
        <v>13.51</v>
      </c>
    </row>
    <row r="128" spans="1:6">
      <c r="A128" t="s">
        <v>278</v>
      </c>
      <c r="B128" t="s">
        <v>152</v>
      </c>
      <c r="C128">
        <v>10388011</v>
      </c>
      <c r="D128">
        <f t="shared" si="2"/>
        <v>10.39</v>
      </c>
      <c r="E128">
        <v>9</v>
      </c>
      <c r="F128">
        <f>ROUND(VLOOKUP(B128,$K$3:$M$58,3,FALSE),2)</f>
        <v>10.56</v>
      </c>
    </row>
    <row r="129" spans="1:20">
      <c r="A129" t="s">
        <v>330</v>
      </c>
      <c r="B129" t="s">
        <v>136</v>
      </c>
      <c r="C129">
        <v>30912675.900442999</v>
      </c>
      <c r="D129">
        <f t="shared" si="2"/>
        <v>30.91</v>
      </c>
    </row>
    <row r="130" spans="1:20">
      <c r="A130" t="s">
        <v>279</v>
      </c>
      <c r="B130" t="s">
        <v>154</v>
      </c>
      <c r="C130">
        <v>34880147.411715001</v>
      </c>
      <c r="D130" s="8">
        <f t="shared" si="2"/>
        <v>34.880000000000003</v>
      </c>
      <c r="E130">
        <v>7.59</v>
      </c>
      <c r="F130">
        <f>ROUND(VLOOKUP(B130,$K$3:$M$58,3,FALSE),2)</f>
        <v>5.43</v>
      </c>
      <c r="T130" t="s">
        <v>331</v>
      </c>
    </row>
    <row r="131" spans="1:20">
      <c r="A131" t="s">
        <v>332</v>
      </c>
      <c r="B131" t="s">
        <v>27</v>
      </c>
      <c r="C131" t="s">
        <v>333</v>
      </c>
    </row>
    <row r="132" spans="1:20">
      <c r="A132" t="s">
        <v>334</v>
      </c>
      <c r="B132" t="s">
        <v>54</v>
      </c>
      <c r="C132" t="s">
        <v>333</v>
      </c>
    </row>
    <row r="133" spans="1:20">
      <c r="A133" t="s">
        <v>280</v>
      </c>
      <c r="B133" t="s">
        <v>156</v>
      </c>
      <c r="C133">
        <v>33766579</v>
      </c>
      <c r="D133" s="8">
        <f>ROUND(C133/1000000,2)</f>
        <v>33.770000000000003</v>
      </c>
      <c r="E133">
        <v>15</v>
      </c>
      <c r="F133">
        <f>ROUND(VLOOKUP(B133,$K$3:$M$58,3,FALSE),2)</f>
        <v>17.41</v>
      </c>
      <c r="T133" t="s">
        <v>227</v>
      </c>
    </row>
    <row r="134" spans="1:20">
      <c r="A134" t="s">
        <v>335</v>
      </c>
      <c r="B134" t="s">
        <v>55</v>
      </c>
      <c r="C134" t="s">
        <v>333</v>
      </c>
    </row>
    <row r="135" spans="1:20">
      <c r="A135" t="s">
        <v>336</v>
      </c>
      <c r="B135" t="s">
        <v>61</v>
      </c>
      <c r="C135" t="s">
        <v>333</v>
      </c>
    </row>
    <row r="136" spans="1:20">
      <c r="A136" t="s">
        <v>337</v>
      </c>
      <c r="B136" t="s">
        <v>75</v>
      </c>
      <c r="C136" t="s">
        <v>333</v>
      </c>
    </row>
    <row r="137" spans="1:20">
      <c r="A137" t="s">
        <v>338</v>
      </c>
      <c r="B137" t="s">
        <v>105</v>
      </c>
      <c r="C137" t="s">
        <v>333</v>
      </c>
    </row>
    <row r="138" spans="1:20">
      <c r="A138" t="s">
        <v>339</v>
      </c>
      <c r="B138" t="s">
        <v>128</v>
      </c>
      <c r="C138" t="s">
        <v>333</v>
      </c>
    </row>
    <row r="139" spans="1:20">
      <c r="A139" t="s">
        <v>283</v>
      </c>
      <c r="B139" t="s">
        <v>163</v>
      </c>
      <c r="C139">
        <v>5566474</v>
      </c>
      <c r="D139">
        <f>ROUND(C139/1000000,2)</f>
        <v>5.57</v>
      </c>
      <c r="E139">
        <v>7.89</v>
      </c>
      <c r="F139">
        <f>ROUND(VLOOKUP(B139,$K$3:$M$58,3,FALSE),2)</f>
        <v>10.02</v>
      </c>
    </row>
    <row r="141" spans="1:20">
      <c r="D141">
        <f>SUM(D3:D139)</f>
        <v>769.37</v>
      </c>
      <c r="E141">
        <f>SUM(E3:E139)</f>
        <v>534.0100000000001</v>
      </c>
      <c r="F141">
        <f>SUM(F3:F139)</f>
        <v>571.42999999999972</v>
      </c>
    </row>
  </sheetData>
  <autoFilter ref="A2:F139" xr:uid="{A75BCD3A-43CC-472F-A6EB-F2DB5D91FB8B}"/>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2096-209B-4E31-9F66-773E43E97DC8}">
  <dimension ref="A1:D1553"/>
  <sheetViews>
    <sheetView workbookViewId="0">
      <selection activeCell="D1519" sqref="D1519:D1551"/>
    </sheetView>
  </sheetViews>
  <sheetFormatPr baseColWidth="10" defaultColWidth="8.83203125" defaultRowHeight="15"/>
  <cols>
    <col min="1" max="1" width="19.83203125" bestFit="1" customWidth="1"/>
    <col min="2" max="2" width="7.33203125" bestFit="1" customWidth="1"/>
    <col min="3" max="3" width="28.6640625" bestFit="1" customWidth="1"/>
    <col min="4" max="4" width="12" bestFit="1" customWidth="1"/>
    <col min="5" max="5" width="12" customWidth="1"/>
  </cols>
  <sheetData>
    <row r="1" spans="1:4">
      <c r="A1" t="s">
        <v>18</v>
      </c>
      <c r="B1" t="s">
        <v>20</v>
      </c>
      <c r="C1" t="s">
        <v>340</v>
      </c>
      <c r="D1" t="s">
        <v>21</v>
      </c>
    </row>
    <row r="2" spans="1:4" hidden="1">
      <c r="A2" t="s">
        <v>341</v>
      </c>
      <c r="B2">
        <v>2002</v>
      </c>
      <c r="C2" t="s">
        <v>342</v>
      </c>
      <c r="D2">
        <v>23.430717999999999</v>
      </c>
    </row>
    <row r="3" spans="1:4" hidden="1">
      <c r="A3" t="s">
        <v>341</v>
      </c>
      <c r="B3">
        <v>2002</v>
      </c>
      <c r="C3" t="s">
        <v>343</v>
      </c>
      <c r="D3">
        <v>191.549813</v>
      </c>
    </row>
    <row r="4" spans="1:4" hidden="1">
      <c r="A4" t="s">
        <v>341</v>
      </c>
      <c r="B4">
        <v>2003</v>
      </c>
      <c r="C4" t="s">
        <v>342</v>
      </c>
      <c r="D4">
        <v>29.141114999999999</v>
      </c>
    </row>
    <row r="5" spans="1:4" hidden="1">
      <c r="A5" t="s">
        <v>341</v>
      </c>
      <c r="B5">
        <v>2003</v>
      </c>
      <c r="C5" t="s">
        <v>343</v>
      </c>
      <c r="D5">
        <v>186.680091</v>
      </c>
    </row>
    <row r="6" spans="1:4" hidden="1">
      <c r="A6" t="s">
        <v>341</v>
      </c>
      <c r="B6">
        <v>2004</v>
      </c>
      <c r="C6" t="s">
        <v>342</v>
      </c>
      <c r="D6">
        <v>35.557383999999999</v>
      </c>
    </row>
    <row r="7" spans="1:4" hidden="1">
      <c r="A7" t="s">
        <v>341</v>
      </c>
      <c r="B7">
        <v>2004</v>
      </c>
      <c r="C7" t="s">
        <v>343</v>
      </c>
      <c r="D7">
        <v>175.57357300000001</v>
      </c>
    </row>
    <row r="8" spans="1:4" hidden="1">
      <c r="A8" t="s">
        <v>341</v>
      </c>
      <c r="B8">
        <v>2005</v>
      </c>
      <c r="C8" t="s">
        <v>342</v>
      </c>
      <c r="D8">
        <v>46.708595000000003</v>
      </c>
    </row>
    <row r="9" spans="1:4" hidden="1">
      <c r="A9" t="s">
        <v>341</v>
      </c>
      <c r="B9">
        <v>2005</v>
      </c>
      <c r="C9" t="s">
        <v>343</v>
      </c>
      <c r="D9">
        <v>182.199321</v>
      </c>
    </row>
    <row r="10" spans="1:4" hidden="1">
      <c r="A10" t="s">
        <v>341</v>
      </c>
      <c r="B10">
        <v>2006</v>
      </c>
      <c r="C10" t="s">
        <v>344</v>
      </c>
      <c r="D10">
        <v>1.2739119999999999</v>
      </c>
    </row>
    <row r="11" spans="1:4" hidden="1">
      <c r="A11" t="s">
        <v>341</v>
      </c>
      <c r="B11">
        <v>2006</v>
      </c>
      <c r="C11" t="s">
        <v>342</v>
      </c>
      <c r="D11">
        <v>57.398176999999997</v>
      </c>
    </row>
    <row r="12" spans="1:4" hidden="1">
      <c r="A12" t="s">
        <v>341</v>
      </c>
      <c r="B12">
        <v>2006</v>
      </c>
      <c r="C12" t="s">
        <v>343</v>
      </c>
      <c r="D12">
        <v>260.40342899999996</v>
      </c>
    </row>
    <row r="13" spans="1:4" hidden="1">
      <c r="A13" t="s">
        <v>341</v>
      </c>
      <c r="B13">
        <v>2007</v>
      </c>
      <c r="C13" t="s">
        <v>345</v>
      </c>
      <c r="D13">
        <v>0.23772299999999999</v>
      </c>
    </row>
    <row r="14" spans="1:4" hidden="1">
      <c r="A14" t="s">
        <v>341</v>
      </c>
      <c r="B14">
        <v>2007</v>
      </c>
      <c r="C14" t="s">
        <v>344</v>
      </c>
      <c r="D14">
        <v>0.93243799999999999</v>
      </c>
    </row>
    <row r="15" spans="1:4" hidden="1">
      <c r="A15" t="s">
        <v>341</v>
      </c>
      <c r="B15">
        <v>2007</v>
      </c>
      <c r="C15" t="s">
        <v>342</v>
      </c>
      <c r="D15">
        <v>50.887616999999999</v>
      </c>
    </row>
    <row r="16" spans="1:4" hidden="1">
      <c r="A16" t="s">
        <v>341</v>
      </c>
      <c r="B16">
        <v>2007</v>
      </c>
      <c r="C16" t="s">
        <v>343</v>
      </c>
      <c r="D16">
        <v>226.67177000000001</v>
      </c>
    </row>
    <row r="17" spans="1:4" hidden="1">
      <c r="A17" t="s">
        <v>341</v>
      </c>
      <c r="B17">
        <v>2008</v>
      </c>
      <c r="C17" t="s">
        <v>345</v>
      </c>
      <c r="D17">
        <v>6.9731360000000002</v>
      </c>
    </row>
    <row r="18" spans="1:4" hidden="1">
      <c r="A18" t="s">
        <v>341</v>
      </c>
      <c r="B18">
        <v>2008</v>
      </c>
      <c r="C18" t="s">
        <v>342</v>
      </c>
      <c r="D18">
        <v>62.425987999999997</v>
      </c>
    </row>
    <row r="19" spans="1:4" hidden="1">
      <c r="A19" t="s">
        <v>341</v>
      </c>
      <c r="B19">
        <v>2008</v>
      </c>
      <c r="C19" t="s">
        <v>343</v>
      </c>
      <c r="D19">
        <v>246.71786500000002</v>
      </c>
    </row>
    <row r="20" spans="1:4" hidden="1">
      <c r="A20" t="s">
        <v>341</v>
      </c>
      <c r="B20">
        <v>2009</v>
      </c>
      <c r="C20" t="s">
        <v>345</v>
      </c>
      <c r="D20">
        <v>4.9182189999999997</v>
      </c>
    </row>
    <row r="21" spans="1:4" hidden="1">
      <c r="A21" t="s">
        <v>341</v>
      </c>
      <c r="B21">
        <v>2009</v>
      </c>
      <c r="C21" t="s">
        <v>342</v>
      </c>
      <c r="D21">
        <v>57.362642999999998</v>
      </c>
    </row>
    <row r="22" spans="1:4" hidden="1">
      <c r="A22" t="s">
        <v>341</v>
      </c>
      <c r="B22">
        <v>2009</v>
      </c>
      <c r="C22" t="s">
        <v>343</v>
      </c>
      <c r="D22">
        <v>282.37639200000001</v>
      </c>
    </row>
    <row r="23" spans="1:4" hidden="1">
      <c r="A23" t="s">
        <v>341</v>
      </c>
      <c r="B23">
        <v>2010</v>
      </c>
      <c r="C23" t="s">
        <v>345</v>
      </c>
      <c r="D23">
        <v>6.5926150000000003</v>
      </c>
    </row>
    <row r="24" spans="1:4" hidden="1">
      <c r="A24" t="s">
        <v>341</v>
      </c>
      <c r="B24">
        <v>2010</v>
      </c>
      <c r="C24" t="s">
        <v>344</v>
      </c>
      <c r="D24">
        <v>0.26792700000000003</v>
      </c>
    </row>
    <row r="25" spans="1:4" hidden="1">
      <c r="A25" t="s">
        <v>341</v>
      </c>
      <c r="B25">
        <v>2010</v>
      </c>
      <c r="C25" t="s">
        <v>342</v>
      </c>
      <c r="D25">
        <v>65.025754000000006</v>
      </c>
    </row>
    <row r="26" spans="1:4" hidden="1">
      <c r="A26" t="s">
        <v>341</v>
      </c>
      <c r="B26">
        <v>2010</v>
      </c>
      <c r="C26" t="s">
        <v>343</v>
      </c>
      <c r="D26">
        <v>336.40631000000002</v>
      </c>
    </row>
    <row r="27" spans="1:4" hidden="1">
      <c r="A27" t="s">
        <v>341</v>
      </c>
      <c r="B27">
        <v>2011</v>
      </c>
      <c r="C27" t="s">
        <v>345</v>
      </c>
      <c r="D27">
        <v>2.5583390000000001</v>
      </c>
    </row>
    <row r="28" spans="1:4" hidden="1">
      <c r="A28" t="s">
        <v>341</v>
      </c>
      <c r="B28">
        <v>2011</v>
      </c>
      <c r="C28" t="s">
        <v>344</v>
      </c>
      <c r="D28">
        <v>0.28859400000000002</v>
      </c>
    </row>
    <row r="29" spans="1:4" hidden="1">
      <c r="A29" t="s">
        <v>341</v>
      </c>
      <c r="B29">
        <v>2011</v>
      </c>
      <c r="C29" t="s">
        <v>342</v>
      </c>
      <c r="D29">
        <v>74.774743000000001</v>
      </c>
    </row>
    <row r="30" spans="1:4" hidden="1">
      <c r="A30" t="s">
        <v>341</v>
      </c>
      <c r="B30">
        <v>2011</v>
      </c>
      <c r="C30" t="s">
        <v>343</v>
      </c>
      <c r="D30">
        <v>406.83574899999996</v>
      </c>
    </row>
    <row r="31" spans="1:4" hidden="1">
      <c r="A31" t="s">
        <v>341</v>
      </c>
      <c r="B31">
        <v>2012</v>
      </c>
      <c r="C31" t="s">
        <v>345</v>
      </c>
      <c r="D31">
        <v>9.4860760000000006</v>
      </c>
    </row>
    <row r="32" spans="1:4" hidden="1">
      <c r="A32" t="s">
        <v>341</v>
      </c>
      <c r="B32">
        <v>2012</v>
      </c>
      <c r="C32" t="s">
        <v>344</v>
      </c>
      <c r="D32">
        <v>1.1560809999999999</v>
      </c>
    </row>
    <row r="33" spans="1:4" hidden="1">
      <c r="A33" t="s">
        <v>341</v>
      </c>
      <c r="B33">
        <v>2012</v>
      </c>
      <c r="C33" t="s">
        <v>342</v>
      </c>
      <c r="D33">
        <v>93.291803999999999</v>
      </c>
    </row>
    <row r="34" spans="1:4" hidden="1">
      <c r="A34" t="s">
        <v>341</v>
      </c>
      <c r="B34">
        <v>2012</v>
      </c>
      <c r="C34" t="s">
        <v>343</v>
      </c>
      <c r="D34">
        <v>452.88343199999997</v>
      </c>
    </row>
    <row r="35" spans="1:4" hidden="1">
      <c r="A35" t="s">
        <v>341</v>
      </c>
      <c r="B35">
        <v>2013</v>
      </c>
      <c r="C35" t="s">
        <v>345</v>
      </c>
      <c r="D35">
        <v>4.6611950000000002</v>
      </c>
    </row>
    <row r="36" spans="1:4" hidden="1">
      <c r="A36" t="s">
        <v>341</v>
      </c>
      <c r="B36">
        <v>2013</v>
      </c>
      <c r="C36" t="s">
        <v>344</v>
      </c>
      <c r="D36">
        <v>0.55849099999999996</v>
      </c>
    </row>
    <row r="37" spans="1:4" hidden="1">
      <c r="A37" t="s">
        <v>341</v>
      </c>
      <c r="B37">
        <v>2013</v>
      </c>
      <c r="C37" t="s">
        <v>342</v>
      </c>
      <c r="D37">
        <v>79.023195999999999</v>
      </c>
    </row>
    <row r="38" spans="1:4" hidden="1">
      <c r="A38" t="s">
        <v>341</v>
      </c>
      <c r="B38">
        <v>2013</v>
      </c>
      <c r="C38" t="s">
        <v>343</v>
      </c>
      <c r="D38">
        <v>337.86165900000003</v>
      </c>
    </row>
    <row r="39" spans="1:4" hidden="1">
      <c r="A39" t="s">
        <v>341</v>
      </c>
      <c r="B39">
        <v>2014</v>
      </c>
      <c r="C39" t="s">
        <v>345</v>
      </c>
      <c r="D39">
        <v>18.449324000000001</v>
      </c>
    </row>
    <row r="40" spans="1:4" hidden="1">
      <c r="A40" t="s">
        <v>341</v>
      </c>
      <c r="B40">
        <v>2014</v>
      </c>
      <c r="C40" t="s">
        <v>342</v>
      </c>
      <c r="D40">
        <v>94.717500999999999</v>
      </c>
    </row>
    <row r="41" spans="1:4" hidden="1">
      <c r="A41" t="s">
        <v>341</v>
      </c>
      <c r="B41">
        <v>2014</v>
      </c>
      <c r="C41" t="s">
        <v>343</v>
      </c>
      <c r="D41">
        <v>331.76626699999997</v>
      </c>
    </row>
    <row r="42" spans="1:4" hidden="1">
      <c r="A42" t="s">
        <v>341</v>
      </c>
      <c r="B42">
        <v>2015</v>
      </c>
      <c r="C42" t="s">
        <v>345</v>
      </c>
      <c r="D42">
        <v>2.1496590000000002</v>
      </c>
    </row>
    <row r="43" spans="1:4" hidden="1">
      <c r="A43" t="s">
        <v>341</v>
      </c>
      <c r="B43">
        <v>2015</v>
      </c>
      <c r="C43" t="s">
        <v>344</v>
      </c>
      <c r="D43">
        <v>0.54181500000000005</v>
      </c>
    </row>
    <row r="44" spans="1:4" hidden="1">
      <c r="A44" t="s">
        <v>341</v>
      </c>
      <c r="B44">
        <v>2015</v>
      </c>
      <c r="C44" t="s">
        <v>342</v>
      </c>
      <c r="D44">
        <v>60.388247999999997</v>
      </c>
    </row>
    <row r="45" spans="1:4" hidden="1">
      <c r="A45" t="s">
        <v>341</v>
      </c>
      <c r="B45">
        <v>2015</v>
      </c>
      <c r="C45" t="s">
        <v>343</v>
      </c>
      <c r="D45">
        <v>296.852037</v>
      </c>
    </row>
    <row r="46" spans="1:4" hidden="1">
      <c r="A46" t="s">
        <v>341</v>
      </c>
      <c r="B46">
        <v>2016</v>
      </c>
      <c r="C46" t="s">
        <v>345</v>
      </c>
      <c r="D46">
        <v>1.7580169999999999</v>
      </c>
    </row>
    <row r="47" spans="1:4" hidden="1">
      <c r="A47" t="s">
        <v>341</v>
      </c>
      <c r="B47">
        <v>2016</v>
      </c>
      <c r="C47" t="s">
        <v>344</v>
      </c>
      <c r="D47">
        <v>0.36446899999999999</v>
      </c>
    </row>
    <row r="48" spans="1:4" hidden="1">
      <c r="A48" t="s">
        <v>341</v>
      </c>
      <c r="B48">
        <v>2016</v>
      </c>
      <c r="C48" t="s">
        <v>342</v>
      </c>
      <c r="D48">
        <v>48.463431</v>
      </c>
    </row>
    <row r="49" spans="1:4" hidden="1">
      <c r="A49" t="s">
        <v>341</v>
      </c>
      <c r="B49">
        <v>2016</v>
      </c>
      <c r="C49" t="s">
        <v>343</v>
      </c>
      <c r="D49">
        <v>208.817384</v>
      </c>
    </row>
    <row r="50" spans="1:4" hidden="1">
      <c r="A50" t="s">
        <v>341</v>
      </c>
      <c r="B50">
        <v>2017</v>
      </c>
      <c r="C50" t="s">
        <v>345</v>
      </c>
      <c r="D50">
        <v>10.478069</v>
      </c>
    </row>
    <row r="51" spans="1:4" hidden="1">
      <c r="A51" t="s">
        <v>341</v>
      </c>
      <c r="B51">
        <v>2017</v>
      </c>
      <c r="C51" t="s">
        <v>344</v>
      </c>
      <c r="D51">
        <v>7.0419280000000004</v>
      </c>
    </row>
    <row r="52" spans="1:4" hidden="1">
      <c r="A52" t="s">
        <v>341</v>
      </c>
      <c r="B52">
        <v>2017</v>
      </c>
      <c r="C52" t="s">
        <v>342</v>
      </c>
      <c r="D52">
        <v>15.406794</v>
      </c>
    </row>
    <row r="53" spans="1:4" hidden="1">
      <c r="A53" t="s">
        <v>341</v>
      </c>
      <c r="B53">
        <v>2017</v>
      </c>
      <c r="C53" t="s">
        <v>343</v>
      </c>
      <c r="D53">
        <v>208.965508</v>
      </c>
    </row>
    <row r="54" spans="1:4" hidden="1">
      <c r="A54" t="s">
        <v>341</v>
      </c>
      <c r="B54">
        <v>2018</v>
      </c>
      <c r="C54" t="s">
        <v>345</v>
      </c>
      <c r="D54">
        <v>28.234781999999999</v>
      </c>
    </row>
    <row r="55" spans="1:4" hidden="1">
      <c r="A55" t="s">
        <v>341</v>
      </c>
      <c r="B55">
        <v>2018</v>
      </c>
      <c r="C55" t="s">
        <v>344</v>
      </c>
      <c r="D55">
        <v>26.066058999999999</v>
      </c>
    </row>
    <row r="56" spans="1:4" hidden="1">
      <c r="A56" t="s">
        <v>341</v>
      </c>
      <c r="B56">
        <v>2018</v>
      </c>
      <c r="C56" t="s">
        <v>342</v>
      </c>
      <c r="D56">
        <v>34.435155000000002</v>
      </c>
    </row>
    <row r="57" spans="1:4" hidden="1">
      <c r="A57" t="s">
        <v>341</v>
      </c>
      <c r="B57">
        <v>2018</v>
      </c>
      <c r="C57" t="s">
        <v>343</v>
      </c>
      <c r="D57">
        <v>329.063198</v>
      </c>
    </row>
    <row r="58" spans="1:4" hidden="1">
      <c r="A58" t="s">
        <v>341</v>
      </c>
      <c r="B58">
        <v>2019</v>
      </c>
      <c r="C58" t="s">
        <v>345</v>
      </c>
      <c r="D58">
        <v>16.863268000000001</v>
      </c>
    </row>
    <row r="59" spans="1:4" hidden="1">
      <c r="A59" t="s">
        <v>341</v>
      </c>
      <c r="B59">
        <v>2019</v>
      </c>
      <c r="C59" t="s">
        <v>344</v>
      </c>
      <c r="D59">
        <v>20.043944</v>
      </c>
    </row>
    <row r="60" spans="1:4" hidden="1">
      <c r="A60" t="s">
        <v>341</v>
      </c>
      <c r="B60">
        <v>2019</v>
      </c>
      <c r="C60" t="s">
        <v>342</v>
      </c>
      <c r="D60">
        <v>7.2508759999999999</v>
      </c>
    </row>
    <row r="61" spans="1:4" hidden="1">
      <c r="A61" t="s">
        <v>341</v>
      </c>
      <c r="B61">
        <v>2019</v>
      </c>
      <c r="C61" t="s">
        <v>343</v>
      </c>
      <c r="D61">
        <v>244.59631999999999</v>
      </c>
    </row>
    <row r="62" spans="1:4" hidden="1">
      <c r="A62" t="s">
        <v>341</v>
      </c>
      <c r="B62">
        <v>2020</v>
      </c>
      <c r="C62" t="s">
        <v>345</v>
      </c>
      <c r="D62">
        <v>13.676078</v>
      </c>
    </row>
    <row r="63" spans="1:4" hidden="1">
      <c r="A63" t="s">
        <v>341</v>
      </c>
      <c r="B63">
        <v>2020</v>
      </c>
      <c r="C63" t="s">
        <v>344</v>
      </c>
      <c r="D63">
        <v>12.944642</v>
      </c>
    </row>
    <row r="64" spans="1:4" hidden="1">
      <c r="A64" t="s">
        <v>341</v>
      </c>
      <c r="B64">
        <v>2020</v>
      </c>
      <c r="C64" t="s">
        <v>342</v>
      </c>
      <c r="D64">
        <v>4.0141289999999996</v>
      </c>
    </row>
    <row r="65" spans="1:4" hidden="1">
      <c r="A65" t="s">
        <v>341</v>
      </c>
      <c r="B65">
        <v>2020</v>
      </c>
      <c r="C65" t="s">
        <v>343</v>
      </c>
      <c r="D65">
        <v>420.54212000000001</v>
      </c>
    </row>
    <row r="66" spans="1:4" hidden="1">
      <c r="A66" t="s">
        <v>341</v>
      </c>
      <c r="B66">
        <v>2021</v>
      </c>
      <c r="C66" t="s">
        <v>345</v>
      </c>
      <c r="D66">
        <v>33.765844000000001</v>
      </c>
    </row>
    <row r="67" spans="1:4" hidden="1">
      <c r="A67" t="s">
        <v>341</v>
      </c>
      <c r="B67">
        <v>2021</v>
      </c>
      <c r="C67" t="s">
        <v>344</v>
      </c>
      <c r="D67">
        <v>28.708748</v>
      </c>
    </row>
    <row r="68" spans="1:4" hidden="1">
      <c r="A68" t="s">
        <v>341</v>
      </c>
      <c r="B68">
        <v>2021</v>
      </c>
      <c r="C68" t="s">
        <v>342</v>
      </c>
      <c r="D68">
        <v>38.152951000000002</v>
      </c>
    </row>
    <row r="69" spans="1:4" hidden="1">
      <c r="A69" t="s">
        <v>341</v>
      </c>
      <c r="B69">
        <v>2021</v>
      </c>
      <c r="C69" t="s">
        <v>343</v>
      </c>
      <c r="D69">
        <v>768.81650100000002</v>
      </c>
    </row>
    <row r="70" spans="1:4" hidden="1">
      <c r="A70" t="s">
        <v>346</v>
      </c>
      <c r="B70">
        <v>2002</v>
      </c>
      <c r="C70" t="s">
        <v>342</v>
      </c>
      <c r="D70">
        <v>7.6786999999999994E-2</v>
      </c>
    </row>
    <row r="71" spans="1:4" hidden="1">
      <c r="A71" t="s">
        <v>346</v>
      </c>
      <c r="B71">
        <v>2002</v>
      </c>
      <c r="C71" t="s">
        <v>343</v>
      </c>
      <c r="D71">
        <v>9.3779730000000008</v>
      </c>
    </row>
    <row r="72" spans="1:4" hidden="1">
      <c r="A72" t="s">
        <v>346</v>
      </c>
      <c r="B72">
        <v>2003</v>
      </c>
      <c r="C72" t="s">
        <v>342</v>
      </c>
      <c r="D72">
        <v>0.14674000000000001</v>
      </c>
    </row>
    <row r="73" spans="1:4" hidden="1">
      <c r="A73" t="s">
        <v>346</v>
      </c>
      <c r="B73">
        <v>2003</v>
      </c>
      <c r="C73" t="s">
        <v>343</v>
      </c>
      <c r="D73">
        <v>9.0788270000000004</v>
      </c>
    </row>
    <row r="74" spans="1:4" hidden="1">
      <c r="A74" t="s">
        <v>346</v>
      </c>
      <c r="B74">
        <v>2004</v>
      </c>
      <c r="C74" t="s">
        <v>342</v>
      </c>
      <c r="D74">
        <v>1.2024550000000001</v>
      </c>
    </row>
    <row r="75" spans="1:4" hidden="1">
      <c r="A75" t="s">
        <v>346</v>
      </c>
      <c r="B75">
        <v>2004</v>
      </c>
      <c r="C75" t="s">
        <v>343</v>
      </c>
      <c r="D75">
        <v>10.367376999999999</v>
      </c>
    </row>
    <row r="76" spans="1:4" hidden="1">
      <c r="A76" t="s">
        <v>346</v>
      </c>
      <c r="B76">
        <v>2005</v>
      </c>
      <c r="C76" t="s">
        <v>342</v>
      </c>
      <c r="D76">
        <v>0.52723799999999998</v>
      </c>
    </row>
    <row r="77" spans="1:4" hidden="1">
      <c r="A77" t="s">
        <v>346</v>
      </c>
      <c r="B77">
        <v>2005</v>
      </c>
      <c r="C77" t="s">
        <v>343</v>
      </c>
      <c r="D77">
        <v>10.190064999999999</v>
      </c>
    </row>
    <row r="78" spans="1:4" hidden="1">
      <c r="A78" t="s">
        <v>346</v>
      </c>
      <c r="B78">
        <v>2006</v>
      </c>
      <c r="C78" t="s">
        <v>342</v>
      </c>
      <c r="D78">
        <v>3.2637360000000002</v>
      </c>
    </row>
    <row r="79" spans="1:4" hidden="1">
      <c r="A79" t="s">
        <v>346</v>
      </c>
      <c r="B79">
        <v>2006</v>
      </c>
      <c r="C79" t="s">
        <v>343</v>
      </c>
      <c r="D79">
        <v>17.225946999999998</v>
      </c>
    </row>
    <row r="80" spans="1:4" hidden="1">
      <c r="A80" t="s">
        <v>346</v>
      </c>
      <c r="B80">
        <v>2007</v>
      </c>
      <c r="C80" t="s">
        <v>345</v>
      </c>
      <c r="D80">
        <v>0.19143099999999999</v>
      </c>
    </row>
    <row r="81" spans="1:4" hidden="1">
      <c r="A81" t="s">
        <v>346</v>
      </c>
      <c r="B81">
        <v>2007</v>
      </c>
      <c r="C81" t="s">
        <v>344</v>
      </c>
      <c r="D81">
        <v>0.136796</v>
      </c>
    </row>
    <row r="82" spans="1:4" hidden="1">
      <c r="A82" t="s">
        <v>346</v>
      </c>
      <c r="B82">
        <v>2007</v>
      </c>
      <c r="C82" t="s">
        <v>342</v>
      </c>
      <c r="D82">
        <v>2.4471850000000002</v>
      </c>
    </row>
    <row r="83" spans="1:4" hidden="1">
      <c r="A83" t="s">
        <v>346</v>
      </c>
      <c r="B83">
        <v>2007</v>
      </c>
      <c r="C83" t="s">
        <v>343</v>
      </c>
      <c r="D83">
        <v>15.514123999999999</v>
      </c>
    </row>
    <row r="84" spans="1:4" hidden="1">
      <c r="A84" t="s">
        <v>346</v>
      </c>
      <c r="B84">
        <v>2008</v>
      </c>
      <c r="C84" t="s">
        <v>345</v>
      </c>
      <c r="D84">
        <v>0.22092999999999999</v>
      </c>
    </row>
    <row r="85" spans="1:4" hidden="1">
      <c r="A85" t="s">
        <v>346</v>
      </c>
      <c r="B85">
        <v>2008</v>
      </c>
      <c r="C85" t="s">
        <v>344</v>
      </c>
      <c r="D85">
        <v>9.1246999999999995E-2</v>
      </c>
    </row>
    <row r="86" spans="1:4" hidden="1">
      <c r="A86" t="s">
        <v>346</v>
      </c>
      <c r="B86">
        <v>2008</v>
      </c>
      <c r="C86" t="s">
        <v>342</v>
      </c>
      <c r="D86">
        <v>2.9326620000000001</v>
      </c>
    </row>
    <row r="87" spans="1:4" hidden="1">
      <c r="A87" t="s">
        <v>346</v>
      </c>
      <c r="B87">
        <v>2008</v>
      </c>
      <c r="C87" t="s">
        <v>343</v>
      </c>
      <c r="D87">
        <v>14.483262999999999</v>
      </c>
    </row>
    <row r="88" spans="1:4" hidden="1">
      <c r="A88" t="s">
        <v>346</v>
      </c>
      <c r="B88">
        <v>2009</v>
      </c>
      <c r="C88" t="s">
        <v>345</v>
      </c>
      <c r="D88">
        <v>0.310089</v>
      </c>
    </row>
    <row r="89" spans="1:4" hidden="1">
      <c r="A89" t="s">
        <v>346</v>
      </c>
      <c r="B89">
        <v>2009</v>
      </c>
      <c r="C89" t="s">
        <v>342</v>
      </c>
      <c r="D89">
        <v>2.4333930000000001</v>
      </c>
    </row>
    <row r="90" spans="1:4" hidden="1">
      <c r="A90" t="s">
        <v>346</v>
      </c>
      <c r="B90">
        <v>2009</v>
      </c>
      <c r="C90" t="s">
        <v>343</v>
      </c>
      <c r="D90">
        <v>12.423909</v>
      </c>
    </row>
    <row r="91" spans="1:4" hidden="1">
      <c r="A91" t="s">
        <v>346</v>
      </c>
      <c r="B91">
        <v>2010</v>
      </c>
      <c r="C91" t="s">
        <v>345</v>
      </c>
      <c r="D91">
        <v>8.0073000000000005E-2</v>
      </c>
    </row>
    <row r="92" spans="1:4" hidden="1">
      <c r="A92" t="s">
        <v>346</v>
      </c>
      <c r="B92">
        <v>2010</v>
      </c>
      <c r="C92" t="s">
        <v>342</v>
      </c>
      <c r="D92">
        <v>1.4574640000000001</v>
      </c>
    </row>
    <row r="93" spans="1:4" hidden="1">
      <c r="A93" t="s">
        <v>346</v>
      </c>
      <c r="B93">
        <v>2010</v>
      </c>
      <c r="C93" t="s">
        <v>343</v>
      </c>
      <c r="D93">
        <v>10.817412000000001</v>
      </c>
    </row>
    <row r="94" spans="1:4" hidden="1">
      <c r="A94" t="s">
        <v>346</v>
      </c>
      <c r="B94">
        <v>2011</v>
      </c>
      <c r="C94" t="s">
        <v>345</v>
      </c>
      <c r="D94">
        <v>9.5370999999999997E-2</v>
      </c>
    </row>
    <row r="95" spans="1:4" hidden="1">
      <c r="A95" t="s">
        <v>346</v>
      </c>
      <c r="B95">
        <v>2011</v>
      </c>
      <c r="C95" t="s">
        <v>342</v>
      </c>
      <c r="D95">
        <v>0.23180799999999999</v>
      </c>
    </row>
    <row r="96" spans="1:4" hidden="1">
      <c r="A96" t="s">
        <v>346</v>
      </c>
      <c r="B96">
        <v>2011</v>
      </c>
      <c r="C96" t="s">
        <v>343</v>
      </c>
      <c r="D96">
        <v>15.337413</v>
      </c>
    </row>
    <row r="97" spans="1:4" hidden="1">
      <c r="A97" t="s">
        <v>346</v>
      </c>
      <c r="B97">
        <v>2012</v>
      </c>
      <c r="C97" t="s">
        <v>342</v>
      </c>
      <c r="D97">
        <v>9.4874E-2</v>
      </c>
    </row>
    <row r="98" spans="1:4" hidden="1">
      <c r="A98" t="s">
        <v>346</v>
      </c>
      <c r="B98">
        <v>2012</v>
      </c>
      <c r="C98" t="s">
        <v>343</v>
      </c>
      <c r="D98">
        <v>11.155290000000001</v>
      </c>
    </row>
    <row r="99" spans="1:4" hidden="1">
      <c r="A99" t="s">
        <v>346</v>
      </c>
      <c r="B99">
        <v>2013</v>
      </c>
      <c r="C99" t="s">
        <v>342</v>
      </c>
      <c r="D99">
        <v>9.6116999999999994E-2</v>
      </c>
    </row>
    <row r="100" spans="1:4" hidden="1">
      <c r="A100" t="s">
        <v>346</v>
      </c>
      <c r="B100">
        <v>2013</v>
      </c>
      <c r="C100" t="s">
        <v>343</v>
      </c>
      <c r="D100">
        <v>9.2318870000000004</v>
      </c>
    </row>
    <row r="101" spans="1:4" hidden="1">
      <c r="A101" t="s">
        <v>346</v>
      </c>
      <c r="B101">
        <v>2014</v>
      </c>
      <c r="C101" t="s">
        <v>345</v>
      </c>
      <c r="D101">
        <v>0.18818599999999999</v>
      </c>
    </row>
    <row r="102" spans="1:4" hidden="1">
      <c r="A102" t="s">
        <v>346</v>
      </c>
      <c r="B102">
        <v>2014</v>
      </c>
      <c r="C102" t="s">
        <v>344</v>
      </c>
      <c r="D102">
        <v>1.2097999999999999E-2</v>
      </c>
    </row>
    <row r="103" spans="1:4" hidden="1">
      <c r="A103" t="s">
        <v>346</v>
      </c>
      <c r="B103">
        <v>2014</v>
      </c>
      <c r="C103" t="s">
        <v>342</v>
      </c>
      <c r="D103">
        <v>8.4683999999999995E-2</v>
      </c>
    </row>
    <row r="104" spans="1:4" hidden="1">
      <c r="A104" t="s">
        <v>346</v>
      </c>
      <c r="B104">
        <v>2014</v>
      </c>
      <c r="C104" t="s">
        <v>343</v>
      </c>
      <c r="D104">
        <v>16.057538999999998</v>
      </c>
    </row>
    <row r="105" spans="1:4" hidden="1">
      <c r="A105" t="s">
        <v>346</v>
      </c>
      <c r="B105">
        <v>2015</v>
      </c>
      <c r="C105" t="s">
        <v>345</v>
      </c>
      <c r="D105">
        <v>0.73989099999999997</v>
      </c>
    </row>
    <row r="106" spans="1:4" hidden="1">
      <c r="A106" t="s">
        <v>346</v>
      </c>
      <c r="B106">
        <v>2015</v>
      </c>
      <c r="C106" t="s">
        <v>344</v>
      </c>
      <c r="D106">
        <v>1.1828999999999999E-2</v>
      </c>
    </row>
    <row r="107" spans="1:4" hidden="1">
      <c r="A107" t="s">
        <v>346</v>
      </c>
      <c r="B107">
        <v>2015</v>
      </c>
      <c r="C107" t="s">
        <v>342</v>
      </c>
      <c r="D107">
        <v>0.14734800000000001</v>
      </c>
    </row>
    <row r="108" spans="1:4" hidden="1">
      <c r="A108" t="s">
        <v>346</v>
      </c>
      <c r="B108">
        <v>2015</v>
      </c>
      <c r="C108" t="s">
        <v>343</v>
      </c>
      <c r="D108">
        <v>7.687068</v>
      </c>
    </row>
    <row r="109" spans="1:4" hidden="1">
      <c r="A109" t="s">
        <v>346</v>
      </c>
      <c r="B109">
        <v>2016</v>
      </c>
      <c r="C109" t="s">
        <v>345</v>
      </c>
      <c r="D109">
        <v>0.41795599999999999</v>
      </c>
    </row>
    <row r="110" spans="1:4" hidden="1">
      <c r="A110" t="s">
        <v>346</v>
      </c>
      <c r="B110">
        <v>2016</v>
      </c>
      <c r="C110" t="s">
        <v>342</v>
      </c>
      <c r="D110">
        <v>0.14389299999999999</v>
      </c>
    </row>
    <row r="111" spans="1:4" hidden="1">
      <c r="A111" t="s">
        <v>346</v>
      </c>
      <c r="B111">
        <v>2016</v>
      </c>
      <c r="C111" t="s">
        <v>343</v>
      </c>
      <c r="D111">
        <v>13.870706</v>
      </c>
    </row>
    <row r="112" spans="1:4" hidden="1">
      <c r="A112" t="s">
        <v>346</v>
      </c>
      <c r="B112">
        <v>2017</v>
      </c>
      <c r="C112" t="s">
        <v>345</v>
      </c>
      <c r="D112">
        <v>0.25504199999999999</v>
      </c>
    </row>
    <row r="113" spans="1:4" hidden="1">
      <c r="A113" t="s">
        <v>346</v>
      </c>
      <c r="B113">
        <v>2017</v>
      </c>
      <c r="C113" t="s">
        <v>342</v>
      </c>
      <c r="D113">
        <v>9.9963999999999997E-2</v>
      </c>
    </row>
    <row r="114" spans="1:4" hidden="1">
      <c r="A114" t="s">
        <v>346</v>
      </c>
      <c r="B114">
        <v>2017</v>
      </c>
      <c r="C114" t="s">
        <v>343</v>
      </c>
      <c r="D114">
        <v>7.7382770000000001</v>
      </c>
    </row>
    <row r="115" spans="1:4" hidden="1">
      <c r="A115" t="s">
        <v>346</v>
      </c>
      <c r="B115">
        <v>2018</v>
      </c>
      <c r="C115" t="s">
        <v>345</v>
      </c>
      <c r="D115">
        <v>1.6923000000000001E-2</v>
      </c>
    </row>
    <row r="116" spans="1:4" hidden="1">
      <c r="A116" t="s">
        <v>346</v>
      </c>
      <c r="B116">
        <v>2018</v>
      </c>
      <c r="C116" t="s">
        <v>342</v>
      </c>
      <c r="D116">
        <v>8.4098000000000006E-2</v>
      </c>
    </row>
    <row r="117" spans="1:4" hidden="1">
      <c r="A117" t="s">
        <v>346</v>
      </c>
      <c r="B117">
        <v>2018</v>
      </c>
      <c r="C117" t="s">
        <v>343</v>
      </c>
      <c r="D117">
        <v>7.3066370000000003</v>
      </c>
    </row>
    <row r="118" spans="1:4" hidden="1">
      <c r="A118" t="s">
        <v>346</v>
      </c>
      <c r="B118">
        <v>2019</v>
      </c>
      <c r="C118" t="s">
        <v>344</v>
      </c>
      <c r="D118">
        <v>2.4726000000000001E-2</v>
      </c>
    </row>
    <row r="119" spans="1:4" hidden="1">
      <c r="A119" t="s">
        <v>346</v>
      </c>
      <c r="B119">
        <v>2019</v>
      </c>
      <c r="C119" t="s">
        <v>342</v>
      </c>
      <c r="D119">
        <v>4.3270999999999997E-2</v>
      </c>
    </row>
    <row r="120" spans="1:4" hidden="1">
      <c r="A120" t="s">
        <v>346</v>
      </c>
      <c r="B120">
        <v>2019</v>
      </c>
      <c r="C120" t="s">
        <v>343</v>
      </c>
      <c r="D120">
        <v>9.0780369999999984</v>
      </c>
    </row>
    <row r="121" spans="1:4" hidden="1">
      <c r="A121" t="s">
        <v>346</v>
      </c>
      <c r="B121">
        <v>2020</v>
      </c>
      <c r="C121" t="s">
        <v>344</v>
      </c>
      <c r="D121">
        <v>2.4111E-2</v>
      </c>
    </row>
    <row r="122" spans="1:4" hidden="1">
      <c r="A122" t="s">
        <v>346</v>
      </c>
      <c r="B122">
        <v>2020</v>
      </c>
      <c r="C122" t="s">
        <v>342</v>
      </c>
      <c r="D122">
        <v>6.2868999999999994E-2</v>
      </c>
    </row>
    <row r="123" spans="1:4" hidden="1">
      <c r="A123" t="s">
        <v>346</v>
      </c>
      <c r="B123">
        <v>2020</v>
      </c>
      <c r="C123" t="s">
        <v>343</v>
      </c>
      <c r="D123">
        <v>8.0337429999999994</v>
      </c>
    </row>
    <row r="124" spans="1:4" hidden="1">
      <c r="A124" t="s">
        <v>346</v>
      </c>
      <c r="B124">
        <v>2021</v>
      </c>
      <c r="C124" t="s">
        <v>344</v>
      </c>
      <c r="D124">
        <v>0.11826</v>
      </c>
    </row>
    <row r="125" spans="1:4" hidden="1">
      <c r="A125" t="s">
        <v>346</v>
      </c>
      <c r="B125">
        <v>2021</v>
      </c>
      <c r="C125" t="s">
        <v>342</v>
      </c>
      <c r="D125">
        <v>7.5611999999999999E-2</v>
      </c>
    </row>
    <row r="126" spans="1:4" hidden="1">
      <c r="A126" t="s">
        <v>346</v>
      </c>
      <c r="B126">
        <v>2021</v>
      </c>
      <c r="C126" t="s">
        <v>343</v>
      </c>
      <c r="D126">
        <v>46.692557000000001</v>
      </c>
    </row>
    <row r="127" spans="1:4" hidden="1">
      <c r="A127" t="s">
        <v>346</v>
      </c>
      <c r="B127">
        <v>2022</v>
      </c>
      <c r="C127" t="s">
        <v>344</v>
      </c>
      <c r="D127">
        <v>6.8012000000000003E-2</v>
      </c>
    </row>
    <row r="128" spans="1:4" hidden="1">
      <c r="A128" t="s">
        <v>346</v>
      </c>
      <c r="B128">
        <v>2022</v>
      </c>
      <c r="C128" t="s">
        <v>342</v>
      </c>
      <c r="D128">
        <v>5.1008999999999999E-2</v>
      </c>
    </row>
    <row r="129" spans="1:4" hidden="1">
      <c r="A129" t="s">
        <v>346</v>
      </c>
      <c r="B129">
        <v>2022</v>
      </c>
      <c r="C129" t="s">
        <v>343</v>
      </c>
      <c r="D129">
        <v>47.638554999999997</v>
      </c>
    </row>
    <row r="130" spans="1:4" hidden="1">
      <c r="A130" t="s">
        <v>347</v>
      </c>
      <c r="B130">
        <v>2002</v>
      </c>
      <c r="C130" t="s">
        <v>342</v>
      </c>
      <c r="D130">
        <v>20.596544999999999</v>
      </c>
    </row>
    <row r="131" spans="1:4" hidden="1">
      <c r="A131" t="s">
        <v>347</v>
      </c>
      <c r="B131">
        <v>2002</v>
      </c>
      <c r="C131" t="s">
        <v>343</v>
      </c>
      <c r="D131">
        <v>123.94582</v>
      </c>
    </row>
    <row r="132" spans="1:4" hidden="1">
      <c r="A132" t="s">
        <v>347</v>
      </c>
      <c r="B132">
        <v>2003</v>
      </c>
      <c r="C132" t="s">
        <v>342</v>
      </c>
      <c r="D132">
        <v>18.953232</v>
      </c>
    </row>
    <row r="133" spans="1:4" hidden="1">
      <c r="A133" t="s">
        <v>347</v>
      </c>
      <c r="B133">
        <v>2003</v>
      </c>
      <c r="C133" t="s">
        <v>343</v>
      </c>
      <c r="D133">
        <v>121.96325</v>
      </c>
    </row>
    <row r="134" spans="1:4" hidden="1">
      <c r="A134" t="s">
        <v>347</v>
      </c>
      <c r="B134">
        <v>2004</v>
      </c>
      <c r="C134" t="s">
        <v>342</v>
      </c>
      <c r="D134">
        <v>20.953661</v>
      </c>
    </row>
    <row r="135" spans="1:4" hidden="1">
      <c r="A135" t="s">
        <v>347</v>
      </c>
      <c r="B135">
        <v>2004</v>
      </c>
      <c r="C135" t="s">
        <v>343</v>
      </c>
      <c r="D135">
        <v>103.20580600000001</v>
      </c>
    </row>
    <row r="136" spans="1:4" hidden="1">
      <c r="A136" t="s">
        <v>347</v>
      </c>
      <c r="B136">
        <v>2005</v>
      </c>
      <c r="C136" t="s">
        <v>342</v>
      </c>
      <c r="D136">
        <v>18.544159000000001</v>
      </c>
    </row>
    <row r="137" spans="1:4" hidden="1">
      <c r="A137" t="s">
        <v>347</v>
      </c>
      <c r="B137">
        <v>2005</v>
      </c>
      <c r="C137" t="s">
        <v>343</v>
      </c>
      <c r="D137">
        <v>117.91015100000001</v>
      </c>
    </row>
    <row r="138" spans="1:4" hidden="1">
      <c r="A138" t="s">
        <v>347</v>
      </c>
      <c r="B138">
        <v>2006</v>
      </c>
      <c r="C138" t="s">
        <v>342</v>
      </c>
      <c r="D138">
        <v>23.434443000000002</v>
      </c>
    </row>
    <row r="139" spans="1:4" hidden="1">
      <c r="A139" t="s">
        <v>347</v>
      </c>
      <c r="B139">
        <v>2006</v>
      </c>
      <c r="C139" t="s">
        <v>343</v>
      </c>
      <c r="D139">
        <v>142.382713</v>
      </c>
    </row>
    <row r="140" spans="1:4" hidden="1">
      <c r="A140" t="s">
        <v>347</v>
      </c>
      <c r="B140">
        <v>2007</v>
      </c>
      <c r="C140" t="s">
        <v>345</v>
      </c>
      <c r="D140">
        <v>2.7887620000000002</v>
      </c>
    </row>
    <row r="141" spans="1:4" hidden="1">
      <c r="A141" t="s">
        <v>347</v>
      </c>
      <c r="B141">
        <v>2007</v>
      </c>
      <c r="C141" t="s">
        <v>344</v>
      </c>
      <c r="D141">
        <v>3.197749</v>
      </c>
    </row>
    <row r="142" spans="1:4" hidden="1">
      <c r="A142" t="s">
        <v>347</v>
      </c>
      <c r="B142">
        <v>2007</v>
      </c>
      <c r="C142" t="s">
        <v>342</v>
      </c>
      <c r="D142">
        <v>28.589962</v>
      </c>
    </row>
    <row r="143" spans="1:4" hidden="1">
      <c r="A143" t="s">
        <v>347</v>
      </c>
      <c r="B143">
        <v>2007</v>
      </c>
      <c r="C143" t="s">
        <v>343</v>
      </c>
      <c r="D143">
        <v>159.26666999999998</v>
      </c>
    </row>
    <row r="144" spans="1:4" hidden="1">
      <c r="A144" t="s">
        <v>347</v>
      </c>
      <c r="B144">
        <v>2008</v>
      </c>
      <c r="C144" t="s">
        <v>345</v>
      </c>
      <c r="D144">
        <v>1.04654</v>
      </c>
    </row>
    <row r="145" spans="1:4" hidden="1">
      <c r="A145" t="s">
        <v>347</v>
      </c>
      <c r="B145">
        <v>2008</v>
      </c>
      <c r="C145" t="s">
        <v>344</v>
      </c>
      <c r="D145">
        <v>2.153492</v>
      </c>
    </row>
    <row r="146" spans="1:4" hidden="1">
      <c r="A146" t="s">
        <v>347</v>
      </c>
      <c r="B146">
        <v>2008</v>
      </c>
      <c r="C146" t="s">
        <v>342</v>
      </c>
      <c r="D146">
        <v>10.906691</v>
      </c>
    </row>
    <row r="147" spans="1:4" hidden="1">
      <c r="A147" t="s">
        <v>347</v>
      </c>
      <c r="B147">
        <v>2008</v>
      </c>
      <c r="C147" t="s">
        <v>343</v>
      </c>
      <c r="D147">
        <v>150.611042</v>
      </c>
    </row>
    <row r="148" spans="1:4" hidden="1">
      <c r="A148" t="s">
        <v>347</v>
      </c>
      <c r="B148">
        <v>2009</v>
      </c>
      <c r="C148" t="s">
        <v>345</v>
      </c>
      <c r="D148">
        <v>1.7318480000000001</v>
      </c>
    </row>
    <row r="149" spans="1:4" hidden="1">
      <c r="A149" t="s">
        <v>347</v>
      </c>
      <c r="B149">
        <v>2009</v>
      </c>
      <c r="C149" t="s">
        <v>344</v>
      </c>
      <c r="D149">
        <v>5.93682</v>
      </c>
    </row>
    <row r="150" spans="1:4" hidden="1">
      <c r="A150" t="s">
        <v>347</v>
      </c>
      <c r="B150">
        <v>2009</v>
      </c>
      <c r="C150" t="s">
        <v>342</v>
      </c>
      <c r="D150">
        <v>17.166416999999999</v>
      </c>
    </row>
    <row r="151" spans="1:4" hidden="1">
      <c r="A151" t="s">
        <v>347</v>
      </c>
      <c r="B151">
        <v>2009</v>
      </c>
      <c r="C151" t="s">
        <v>343</v>
      </c>
      <c r="D151">
        <v>163.270318</v>
      </c>
    </row>
    <row r="152" spans="1:4" hidden="1">
      <c r="A152" t="s">
        <v>347</v>
      </c>
      <c r="B152">
        <v>2010</v>
      </c>
      <c r="C152" t="s">
        <v>345</v>
      </c>
      <c r="D152">
        <v>0.67533799999999999</v>
      </c>
    </row>
    <row r="153" spans="1:4" hidden="1">
      <c r="A153" t="s">
        <v>347</v>
      </c>
      <c r="B153">
        <v>2010</v>
      </c>
      <c r="C153" t="s">
        <v>344</v>
      </c>
      <c r="D153">
        <v>4.4948240000000004</v>
      </c>
    </row>
    <row r="154" spans="1:4" hidden="1">
      <c r="A154" t="s">
        <v>347</v>
      </c>
      <c r="B154">
        <v>2010</v>
      </c>
      <c r="C154" t="s">
        <v>342</v>
      </c>
      <c r="D154">
        <v>11.472175999999999</v>
      </c>
    </row>
    <row r="155" spans="1:4" hidden="1">
      <c r="A155" t="s">
        <v>347</v>
      </c>
      <c r="B155">
        <v>2010</v>
      </c>
      <c r="C155" t="s">
        <v>343</v>
      </c>
      <c r="D155">
        <v>174.747773</v>
      </c>
    </row>
    <row r="156" spans="1:4" hidden="1">
      <c r="A156" t="s">
        <v>347</v>
      </c>
      <c r="B156">
        <v>2011</v>
      </c>
      <c r="C156" t="s">
        <v>345</v>
      </c>
      <c r="D156">
        <v>7.3550000000000004E-2</v>
      </c>
    </row>
    <row r="157" spans="1:4" hidden="1">
      <c r="A157" t="s">
        <v>347</v>
      </c>
      <c r="B157">
        <v>2011</v>
      </c>
      <c r="C157" t="s">
        <v>344</v>
      </c>
      <c r="D157">
        <v>13.763247</v>
      </c>
    </row>
    <row r="158" spans="1:4" hidden="1">
      <c r="A158" t="s">
        <v>347</v>
      </c>
      <c r="B158">
        <v>2011</v>
      </c>
      <c r="C158" t="s">
        <v>342</v>
      </c>
      <c r="D158">
        <v>7.6428459999999996</v>
      </c>
    </row>
    <row r="159" spans="1:4" hidden="1">
      <c r="A159" t="s">
        <v>347</v>
      </c>
      <c r="B159">
        <v>2011</v>
      </c>
      <c r="C159" t="s">
        <v>343</v>
      </c>
      <c r="D159">
        <v>170.989577</v>
      </c>
    </row>
    <row r="160" spans="1:4" hidden="1">
      <c r="A160" t="s">
        <v>347</v>
      </c>
      <c r="B160">
        <v>2012</v>
      </c>
      <c r="C160" t="s">
        <v>344</v>
      </c>
      <c r="D160">
        <v>13.244524999999999</v>
      </c>
    </row>
    <row r="161" spans="1:4" hidden="1">
      <c r="A161" t="s">
        <v>347</v>
      </c>
      <c r="B161">
        <v>2012</v>
      </c>
      <c r="C161" t="s">
        <v>342</v>
      </c>
      <c r="D161">
        <v>6.0281700000000003</v>
      </c>
    </row>
    <row r="162" spans="1:4" hidden="1">
      <c r="A162" t="s">
        <v>347</v>
      </c>
      <c r="B162">
        <v>2012</v>
      </c>
      <c r="C162" t="s">
        <v>343</v>
      </c>
      <c r="D162">
        <v>163.71424499999998</v>
      </c>
    </row>
    <row r="163" spans="1:4" hidden="1">
      <c r="A163" t="s">
        <v>347</v>
      </c>
      <c r="B163">
        <v>2013</v>
      </c>
      <c r="C163" t="s">
        <v>345</v>
      </c>
      <c r="D163">
        <v>0.14199999999999999</v>
      </c>
    </row>
    <row r="164" spans="1:4" hidden="1">
      <c r="A164" t="s">
        <v>347</v>
      </c>
      <c r="B164">
        <v>2013</v>
      </c>
      <c r="C164" t="s">
        <v>344</v>
      </c>
      <c r="D164">
        <v>12.752838000000001</v>
      </c>
    </row>
    <row r="165" spans="1:4" hidden="1">
      <c r="A165" t="s">
        <v>347</v>
      </c>
      <c r="B165">
        <v>2013</v>
      </c>
      <c r="C165" t="s">
        <v>342</v>
      </c>
      <c r="D165">
        <v>6.3207250000000004</v>
      </c>
    </row>
    <row r="166" spans="1:4" hidden="1">
      <c r="A166" t="s">
        <v>347</v>
      </c>
      <c r="B166">
        <v>2013</v>
      </c>
      <c r="C166" t="s">
        <v>343</v>
      </c>
      <c r="D166">
        <v>168.99096500000002</v>
      </c>
    </row>
    <row r="167" spans="1:4" hidden="1">
      <c r="A167" t="s">
        <v>347</v>
      </c>
      <c r="B167">
        <v>2014</v>
      </c>
      <c r="C167" t="s">
        <v>345</v>
      </c>
      <c r="D167">
        <v>0.38029800000000002</v>
      </c>
    </row>
    <row r="168" spans="1:4" hidden="1">
      <c r="A168" t="s">
        <v>347</v>
      </c>
      <c r="B168">
        <v>2014</v>
      </c>
      <c r="C168" t="s">
        <v>344</v>
      </c>
      <c r="D168">
        <v>11.663672999999999</v>
      </c>
    </row>
    <row r="169" spans="1:4" hidden="1">
      <c r="A169" t="s">
        <v>347</v>
      </c>
      <c r="B169">
        <v>2014</v>
      </c>
      <c r="C169" t="s">
        <v>342</v>
      </c>
      <c r="D169">
        <v>3.07118</v>
      </c>
    </row>
    <row r="170" spans="1:4" hidden="1">
      <c r="A170" t="s">
        <v>347</v>
      </c>
      <c r="B170">
        <v>2014</v>
      </c>
      <c r="C170" t="s">
        <v>343</v>
      </c>
      <c r="D170">
        <v>175.43153700000002</v>
      </c>
    </row>
    <row r="171" spans="1:4" hidden="1">
      <c r="A171" t="s">
        <v>347</v>
      </c>
      <c r="B171">
        <v>2015</v>
      </c>
      <c r="C171" t="s">
        <v>345</v>
      </c>
      <c r="D171">
        <v>0.32111699999999999</v>
      </c>
    </row>
    <row r="172" spans="1:4" hidden="1">
      <c r="A172" t="s">
        <v>347</v>
      </c>
      <c r="B172">
        <v>2015</v>
      </c>
      <c r="C172" t="s">
        <v>344</v>
      </c>
      <c r="D172">
        <v>11.655281</v>
      </c>
    </row>
    <row r="173" spans="1:4" hidden="1">
      <c r="A173" t="s">
        <v>347</v>
      </c>
      <c r="B173">
        <v>2015</v>
      </c>
      <c r="C173" t="s">
        <v>342</v>
      </c>
      <c r="D173">
        <v>3.1438860000000002</v>
      </c>
    </row>
    <row r="174" spans="1:4" hidden="1">
      <c r="A174" t="s">
        <v>347</v>
      </c>
      <c r="B174">
        <v>2015</v>
      </c>
      <c r="C174" t="s">
        <v>343</v>
      </c>
      <c r="D174">
        <v>151.92783500000002</v>
      </c>
    </row>
    <row r="175" spans="1:4" hidden="1">
      <c r="A175" t="s">
        <v>347</v>
      </c>
      <c r="B175">
        <v>2016</v>
      </c>
      <c r="C175" t="s">
        <v>345</v>
      </c>
      <c r="D175">
        <v>0.37596200000000002</v>
      </c>
    </row>
    <row r="176" spans="1:4" hidden="1">
      <c r="A176" t="s">
        <v>347</v>
      </c>
      <c r="B176">
        <v>2016</v>
      </c>
      <c r="C176" t="s">
        <v>344</v>
      </c>
      <c r="D176">
        <v>13.590036</v>
      </c>
    </row>
    <row r="177" spans="1:4" hidden="1">
      <c r="A177" t="s">
        <v>347</v>
      </c>
      <c r="B177">
        <v>2016</v>
      </c>
      <c r="C177" t="s">
        <v>342</v>
      </c>
      <c r="D177">
        <v>2.3365550000000002</v>
      </c>
    </row>
    <row r="178" spans="1:4" hidden="1">
      <c r="A178" t="s">
        <v>347</v>
      </c>
      <c r="B178">
        <v>2016</v>
      </c>
      <c r="C178" t="s">
        <v>343</v>
      </c>
      <c r="D178">
        <v>143.601428</v>
      </c>
    </row>
    <row r="179" spans="1:4" hidden="1">
      <c r="A179" t="s">
        <v>347</v>
      </c>
      <c r="B179">
        <v>2017</v>
      </c>
      <c r="C179" t="s">
        <v>345</v>
      </c>
      <c r="D179">
        <v>0.36512499999999998</v>
      </c>
    </row>
    <row r="180" spans="1:4" hidden="1">
      <c r="A180" t="s">
        <v>347</v>
      </c>
      <c r="B180">
        <v>2017</v>
      </c>
      <c r="C180" t="s">
        <v>344</v>
      </c>
      <c r="D180">
        <v>6.4178680000000004</v>
      </c>
    </row>
    <row r="181" spans="1:4" hidden="1">
      <c r="A181" t="s">
        <v>347</v>
      </c>
      <c r="B181">
        <v>2017</v>
      </c>
      <c r="C181" t="s">
        <v>342</v>
      </c>
      <c r="D181">
        <v>1.937092</v>
      </c>
    </row>
    <row r="182" spans="1:4" hidden="1">
      <c r="A182" t="s">
        <v>347</v>
      </c>
      <c r="B182">
        <v>2017</v>
      </c>
      <c r="C182" t="s">
        <v>343</v>
      </c>
      <c r="D182">
        <v>145.07213400000001</v>
      </c>
    </row>
    <row r="183" spans="1:4" hidden="1">
      <c r="A183" t="s">
        <v>347</v>
      </c>
      <c r="B183">
        <v>2018</v>
      </c>
      <c r="C183" t="s">
        <v>344</v>
      </c>
      <c r="D183">
        <v>5.6977080000000004</v>
      </c>
    </row>
    <row r="184" spans="1:4" hidden="1">
      <c r="A184" t="s">
        <v>347</v>
      </c>
      <c r="B184">
        <v>2018</v>
      </c>
      <c r="C184" t="s">
        <v>342</v>
      </c>
      <c r="D184">
        <v>2.2970410000000001</v>
      </c>
    </row>
    <row r="185" spans="1:4" hidden="1">
      <c r="A185" t="s">
        <v>347</v>
      </c>
      <c r="B185">
        <v>2018</v>
      </c>
      <c r="C185" t="s">
        <v>343</v>
      </c>
      <c r="D185">
        <v>127.78358499999999</v>
      </c>
    </row>
    <row r="186" spans="1:4" hidden="1">
      <c r="A186" t="s">
        <v>347</v>
      </c>
      <c r="B186">
        <v>2019</v>
      </c>
      <c r="C186" t="s">
        <v>344</v>
      </c>
      <c r="D186">
        <v>6.1081519999999996</v>
      </c>
    </row>
    <row r="187" spans="1:4" hidden="1">
      <c r="A187" t="s">
        <v>347</v>
      </c>
      <c r="B187">
        <v>2019</v>
      </c>
      <c r="C187" t="s">
        <v>342</v>
      </c>
      <c r="D187">
        <v>0.80622300000000002</v>
      </c>
    </row>
    <row r="188" spans="1:4" hidden="1">
      <c r="A188" t="s">
        <v>347</v>
      </c>
      <c r="B188">
        <v>2019</v>
      </c>
      <c r="C188" t="s">
        <v>343</v>
      </c>
      <c r="D188">
        <v>126.22605300000001</v>
      </c>
    </row>
    <row r="189" spans="1:4" hidden="1">
      <c r="A189" t="s">
        <v>347</v>
      </c>
      <c r="B189">
        <v>2020</v>
      </c>
      <c r="C189" t="s">
        <v>344</v>
      </c>
      <c r="D189">
        <v>6.5531249999999996</v>
      </c>
    </row>
    <row r="190" spans="1:4" hidden="1">
      <c r="A190" t="s">
        <v>347</v>
      </c>
      <c r="B190">
        <v>2020</v>
      </c>
      <c r="C190" t="s">
        <v>342</v>
      </c>
      <c r="D190">
        <v>4.1208660000000004</v>
      </c>
    </row>
    <row r="191" spans="1:4" hidden="1">
      <c r="A191" t="s">
        <v>347</v>
      </c>
      <c r="B191">
        <v>2020</v>
      </c>
      <c r="C191" t="s">
        <v>343</v>
      </c>
      <c r="D191">
        <v>131.306331</v>
      </c>
    </row>
    <row r="192" spans="1:4" hidden="1">
      <c r="A192" t="s">
        <v>347</v>
      </c>
      <c r="B192">
        <v>2021</v>
      </c>
      <c r="C192" t="s">
        <v>344</v>
      </c>
      <c r="D192">
        <v>6.1884040000000002</v>
      </c>
    </row>
    <row r="193" spans="1:4" hidden="1">
      <c r="A193" t="s">
        <v>347</v>
      </c>
      <c r="B193">
        <v>2021</v>
      </c>
      <c r="C193" t="s">
        <v>342</v>
      </c>
      <c r="D193">
        <v>1.575793</v>
      </c>
    </row>
    <row r="194" spans="1:4" hidden="1">
      <c r="A194" t="s">
        <v>347</v>
      </c>
      <c r="B194">
        <v>2021</v>
      </c>
      <c r="C194" t="s">
        <v>343</v>
      </c>
      <c r="D194">
        <v>162.111513</v>
      </c>
    </row>
    <row r="195" spans="1:4" hidden="1">
      <c r="A195" t="s">
        <v>348</v>
      </c>
      <c r="B195">
        <v>2002</v>
      </c>
      <c r="C195" t="s">
        <v>342</v>
      </c>
      <c r="D195">
        <v>31.224968000000001</v>
      </c>
    </row>
    <row r="196" spans="1:4" hidden="1">
      <c r="A196" t="s">
        <v>348</v>
      </c>
      <c r="B196">
        <v>2002</v>
      </c>
      <c r="C196" t="s">
        <v>343</v>
      </c>
      <c r="D196">
        <v>126.483406</v>
      </c>
    </row>
    <row r="197" spans="1:4" hidden="1">
      <c r="A197" t="s">
        <v>348</v>
      </c>
      <c r="B197">
        <v>2003</v>
      </c>
      <c r="C197" t="s">
        <v>342</v>
      </c>
      <c r="D197">
        <v>42.371023000000001</v>
      </c>
    </row>
    <row r="198" spans="1:4" hidden="1">
      <c r="A198" t="s">
        <v>348</v>
      </c>
      <c r="B198">
        <v>2003</v>
      </c>
      <c r="C198" t="s">
        <v>343</v>
      </c>
      <c r="D198">
        <v>169.737053</v>
      </c>
    </row>
    <row r="199" spans="1:4" hidden="1">
      <c r="A199" t="s">
        <v>348</v>
      </c>
      <c r="B199">
        <v>2004</v>
      </c>
      <c r="C199" t="s">
        <v>342</v>
      </c>
      <c r="D199">
        <v>108.70428800000001</v>
      </c>
    </row>
    <row r="200" spans="1:4" hidden="1">
      <c r="A200" t="s">
        <v>348</v>
      </c>
      <c r="B200">
        <v>2004</v>
      </c>
      <c r="C200" t="s">
        <v>343</v>
      </c>
      <c r="D200">
        <v>252.70552900000001</v>
      </c>
    </row>
    <row r="201" spans="1:4" hidden="1">
      <c r="A201" t="s">
        <v>348</v>
      </c>
      <c r="B201">
        <v>2005</v>
      </c>
      <c r="C201" t="s">
        <v>342</v>
      </c>
      <c r="D201">
        <v>105.853746</v>
      </c>
    </row>
    <row r="202" spans="1:4" hidden="1">
      <c r="A202" t="s">
        <v>348</v>
      </c>
      <c r="B202">
        <v>2005</v>
      </c>
      <c r="C202" t="s">
        <v>343</v>
      </c>
      <c r="D202">
        <v>395.36227099999996</v>
      </c>
    </row>
    <row r="203" spans="1:4" hidden="1">
      <c r="A203" t="s">
        <v>348</v>
      </c>
      <c r="B203">
        <v>2006</v>
      </c>
      <c r="C203" t="s">
        <v>345</v>
      </c>
      <c r="D203">
        <v>9.6550879999999992</v>
      </c>
    </row>
    <row r="204" spans="1:4" hidden="1">
      <c r="A204" t="s">
        <v>348</v>
      </c>
      <c r="B204">
        <v>2006</v>
      </c>
      <c r="C204" t="s">
        <v>342</v>
      </c>
      <c r="D204">
        <v>66.94408</v>
      </c>
    </row>
    <row r="205" spans="1:4" hidden="1">
      <c r="A205" t="s">
        <v>348</v>
      </c>
      <c r="B205">
        <v>2006</v>
      </c>
      <c r="C205" t="s">
        <v>343</v>
      </c>
      <c r="D205">
        <v>259.39912600000002</v>
      </c>
    </row>
    <row r="206" spans="1:4" hidden="1">
      <c r="A206" t="s">
        <v>348</v>
      </c>
      <c r="B206">
        <v>2007</v>
      </c>
      <c r="C206" t="s">
        <v>345</v>
      </c>
      <c r="D206">
        <v>7.3355000000000004E-2</v>
      </c>
    </row>
    <row r="207" spans="1:4" hidden="1">
      <c r="A207" t="s">
        <v>348</v>
      </c>
      <c r="B207">
        <v>2007</v>
      </c>
      <c r="C207" t="s">
        <v>344</v>
      </c>
      <c r="D207">
        <v>1.402318</v>
      </c>
    </row>
    <row r="208" spans="1:4" hidden="1">
      <c r="A208" t="s">
        <v>348</v>
      </c>
      <c r="B208">
        <v>2007</v>
      </c>
      <c r="C208" t="s">
        <v>342</v>
      </c>
      <c r="D208">
        <v>88.218754000000004</v>
      </c>
    </row>
    <row r="209" spans="1:4" hidden="1">
      <c r="A209" t="s">
        <v>348</v>
      </c>
      <c r="B209">
        <v>2007</v>
      </c>
      <c r="C209" t="s">
        <v>343</v>
      </c>
      <c r="D209">
        <v>460.77669399999996</v>
      </c>
    </row>
    <row r="210" spans="1:4" hidden="1">
      <c r="A210" t="s">
        <v>348</v>
      </c>
      <c r="B210">
        <v>2008</v>
      </c>
      <c r="C210" t="s">
        <v>345</v>
      </c>
      <c r="D210">
        <v>17.155118999999999</v>
      </c>
    </row>
    <row r="211" spans="1:4" hidden="1">
      <c r="A211" t="s">
        <v>348</v>
      </c>
      <c r="B211">
        <v>2008</v>
      </c>
      <c r="C211" t="s">
        <v>344</v>
      </c>
      <c r="D211">
        <v>9.0146979999999992</v>
      </c>
    </row>
    <row r="212" spans="1:4" hidden="1">
      <c r="A212" t="s">
        <v>348</v>
      </c>
      <c r="B212">
        <v>2008</v>
      </c>
      <c r="C212" t="s">
        <v>342</v>
      </c>
      <c r="D212">
        <v>47.806683999999997</v>
      </c>
    </row>
    <row r="213" spans="1:4" hidden="1">
      <c r="A213" t="s">
        <v>348</v>
      </c>
      <c r="B213">
        <v>2008</v>
      </c>
      <c r="C213" t="s">
        <v>343</v>
      </c>
      <c r="D213">
        <v>437.55329899999998</v>
      </c>
    </row>
    <row r="214" spans="1:4" hidden="1">
      <c r="A214" t="s">
        <v>348</v>
      </c>
      <c r="B214">
        <v>2009</v>
      </c>
      <c r="C214" t="s">
        <v>345</v>
      </c>
      <c r="D214">
        <v>22.891642000000001</v>
      </c>
    </row>
    <row r="215" spans="1:4" hidden="1">
      <c r="A215" t="s">
        <v>348</v>
      </c>
      <c r="B215">
        <v>2009</v>
      </c>
      <c r="C215" t="s">
        <v>344</v>
      </c>
      <c r="D215">
        <v>24.958556000000002</v>
      </c>
    </row>
    <row r="216" spans="1:4" hidden="1">
      <c r="A216" t="s">
        <v>348</v>
      </c>
      <c r="B216">
        <v>2009</v>
      </c>
      <c r="C216" t="s">
        <v>342</v>
      </c>
      <c r="D216">
        <v>52.734312000000003</v>
      </c>
    </row>
    <row r="217" spans="1:4" hidden="1">
      <c r="A217" t="s">
        <v>348</v>
      </c>
      <c r="B217">
        <v>2009</v>
      </c>
      <c r="C217" t="s">
        <v>343</v>
      </c>
      <c r="D217">
        <v>511.78551700000003</v>
      </c>
    </row>
    <row r="218" spans="1:4" hidden="1">
      <c r="A218" t="s">
        <v>348</v>
      </c>
      <c r="B218">
        <v>2010</v>
      </c>
      <c r="C218" t="s">
        <v>345</v>
      </c>
      <c r="D218">
        <v>20.734112</v>
      </c>
    </row>
    <row r="219" spans="1:4" hidden="1">
      <c r="A219" t="s">
        <v>348</v>
      </c>
      <c r="B219">
        <v>2010</v>
      </c>
      <c r="C219" t="s">
        <v>344</v>
      </c>
      <c r="D219">
        <v>34.874091</v>
      </c>
    </row>
    <row r="220" spans="1:4" hidden="1">
      <c r="A220" t="s">
        <v>348</v>
      </c>
      <c r="B220">
        <v>2010</v>
      </c>
      <c r="C220" t="s">
        <v>342</v>
      </c>
      <c r="D220">
        <v>37.773074999999999</v>
      </c>
    </row>
    <row r="221" spans="1:4" hidden="1">
      <c r="A221" t="s">
        <v>348</v>
      </c>
      <c r="B221">
        <v>2010</v>
      </c>
      <c r="C221" t="s">
        <v>343</v>
      </c>
      <c r="D221">
        <v>439.70481999999998</v>
      </c>
    </row>
    <row r="222" spans="1:4" hidden="1">
      <c r="A222" t="s">
        <v>348</v>
      </c>
      <c r="B222">
        <v>2011</v>
      </c>
      <c r="C222" t="s">
        <v>345</v>
      </c>
      <c r="D222">
        <v>10.424218</v>
      </c>
    </row>
    <row r="223" spans="1:4" hidden="1">
      <c r="A223" t="s">
        <v>348</v>
      </c>
      <c r="B223">
        <v>2011</v>
      </c>
      <c r="C223" t="s">
        <v>344</v>
      </c>
      <c r="D223">
        <v>56.599918000000002</v>
      </c>
    </row>
    <row r="224" spans="1:4" hidden="1">
      <c r="A224" t="s">
        <v>348</v>
      </c>
      <c r="B224">
        <v>2011</v>
      </c>
      <c r="C224" t="s">
        <v>342</v>
      </c>
      <c r="D224">
        <v>41.668954999999997</v>
      </c>
    </row>
    <row r="225" spans="1:4" hidden="1">
      <c r="A225" t="s">
        <v>348</v>
      </c>
      <c r="B225">
        <v>2011</v>
      </c>
      <c r="C225" t="s">
        <v>343</v>
      </c>
      <c r="D225">
        <v>636.98655299999996</v>
      </c>
    </row>
    <row r="226" spans="1:4" hidden="1">
      <c r="A226" t="s">
        <v>348</v>
      </c>
      <c r="B226">
        <v>2012</v>
      </c>
      <c r="C226" t="s">
        <v>345</v>
      </c>
      <c r="D226">
        <v>26.854188000000001</v>
      </c>
    </row>
    <row r="227" spans="1:4" hidden="1">
      <c r="A227" t="s">
        <v>348</v>
      </c>
      <c r="B227">
        <v>2012</v>
      </c>
      <c r="C227" t="s">
        <v>344</v>
      </c>
      <c r="D227">
        <v>26.060307999999999</v>
      </c>
    </row>
    <row r="228" spans="1:4" hidden="1">
      <c r="A228" t="s">
        <v>348</v>
      </c>
      <c r="B228">
        <v>2012</v>
      </c>
      <c r="C228" t="s">
        <v>342</v>
      </c>
      <c r="D228">
        <v>42.435108</v>
      </c>
    </row>
    <row r="229" spans="1:4" hidden="1">
      <c r="A229" t="s">
        <v>348</v>
      </c>
      <c r="B229">
        <v>2012</v>
      </c>
      <c r="C229" t="s">
        <v>343</v>
      </c>
      <c r="D229">
        <v>630.07072000000005</v>
      </c>
    </row>
    <row r="230" spans="1:4" hidden="1">
      <c r="A230" t="s">
        <v>348</v>
      </c>
      <c r="B230">
        <v>2013</v>
      </c>
      <c r="C230" t="s">
        <v>345</v>
      </c>
      <c r="D230">
        <v>25.403676999999998</v>
      </c>
    </row>
    <row r="231" spans="1:4" hidden="1">
      <c r="A231" t="s">
        <v>348</v>
      </c>
      <c r="B231">
        <v>2013</v>
      </c>
      <c r="C231" t="s">
        <v>344</v>
      </c>
      <c r="D231">
        <v>18.344187999999999</v>
      </c>
    </row>
    <row r="232" spans="1:4" hidden="1">
      <c r="A232" t="s">
        <v>348</v>
      </c>
      <c r="B232">
        <v>2013</v>
      </c>
      <c r="C232" t="s">
        <v>342</v>
      </c>
      <c r="D232">
        <v>32.992907000000002</v>
      </c>
    </row>
    <row r="233" spans="1:4" hidden="1">
      <c r="A233" t="s">
        <v>348</v>
      </c>
      <c r="B233">
        <v>2013</v>
      </c>
      <c r="C233" t="s">
        <v>343</v>
      </c>
      <c r="D233">
        <v>740.775173</v>
      </c>
    </row>
    <row r="234" spans="1:4" hidden="1">
      <c r="A234" t="s">
        <v>348</v>
      </c>
      <c r="B234">
        <v>2014</v>
      </c>
      <c r="C234" t="s">
        <v>345</v>
      </c>
      <c r="D234">
        <v>6.3882729999999999</v>
      </c>
    </row>
    <row r="235" spans="1:4" hidden="1">
      <c r="A235" t="s">
        <v>348</v>
      </c>
      <c r="B235">
        <v>2014</v>
      </c>
      <c r="C235" t="s">
        <v>344</v>
      </c>
      <c r="D235">
        <v>0.66805000000000003</v>
      </c>
    </row>
    <row r="236" spans="1:4" hidden="1">
      <c r="A236" t="s">
        <v>348</v>
      </c>
      <c r="B236">
        <v>2014</v>
      </c>
      <c r="C236" t="s">
        <v>342</v>
      </c>
      <c r="D236">
        <v>22.038791</v>
      </c>
    </row>
    <row r="237" spans="1:4" hidden="1">
      <c r="A237" t="s">
        <v>348</v>
      </c>
      <c r="B237">
        <v>2014</v>
      </c>
      <c r="C237" t="s">
        <v>343</v>
      </c>
      <c r="D237">
        <v>625.78216499999996</v>
      </c>
    </row>
    <row r="238" spans="1:4" hidden="1">
      <c r="A238" t="s">
        <v>348</v>
      </c>
      <c r="B238">
        <v>2015</v>
      </c>
      <c r="C238" t="s">
        <v>345</v>
      </c>
      <c r="D238">
        <v>4.1511120000000004</v>
      </c>
    </row>
    <row r="239" spans="1:4" hidden="1">
      <c r="A239" t="s">
        <v>348</v>
      </c>
      <c r="B239">
        <v>2015</v>
      </c>
      <c r="C239" t="s">
        <v>344</v>
      </c>
      <c r="D239">
        <v>2.4417000000000001E-2</v>
      </c>
    </row>
    <row r="240" spans="1:4" hidden="1">
      <c r="A240" t="s">
        <v>348</v>
      </c>
      <c r="B240">
        <v>2015</v>
      </c>
      <c r="C240" t="s">
        <v>342</v>
      </c>
      <c r="D240">
        <v>11.432665</v>
      </c>
    </row>
    <row r="241" spans="1:4" hidden="1">
      <c r="A241" t="s">
        <v>348</v>
      </c>
      <c r="B241">
        <v>2015</v>
      </c>
      <c r="C241" t="s">
        <v>343</v>
      </c>
      <c r="D241">
        <v>503.87708799999996</v>
      </c>
    </row>
    <row r="242" spans="1:4" hidden="1">
      <c r="A242" t="s">
        <v>348</v>
      </c>
      <c r="B242">
        <v>2016</v>
      </c>
      <c r="C242" t="s">
        <v>345</v>
      </c>
      <c r="D242">
        <v>3.696726</v>
      </c>
    </row>
    <row r="243" spans="1:4" hidden="1">
      <c r="A243" t="s">
        <v>348</v>
      </c>
      <c r="B243">
        <v>2016</v>
      </c>
      <c r="C243" t="s">
        <v>344</v>
      </c>
      <c r="D243">
        <v>12.940258999999999</v>
      </c>
    </row>
    <row r="244" spans="1:4" hidden="1">
      <c r="A244" t="s">
        <v>348</v>
      </c>
      <c r="B244">
        <v>2016</v>
      </c>
      <c r="C244" t="s">
        <v>342</v>
      </c>
      <c r="D244">
        <v>8.9591279999999998</v>
      </c>
    </row>
    <row r="245" spans="1:4" hidden="1">
      <c r="A245" t="s">
        <v>348</v>
      </c>
      <c r="B245">
        <v>2016</v>
      </c>
      <c r="C245" t="s">
        <v>343</v>
      </c>
      <c r="D245">
        <v>542.10210500000005</v>
      </c>
    </row>
    <row r="246" spans="1:4" hidden="1">
      <c r="A246" t="s">
        <v>348</v>
      </c>
      <c r="B246">
        <v>2017</v>
      </c>
      <c r="C246" t="s">
        <v>345</v>
      </c>
      <c r="D246">
        <v>3.3090860000000002</v>
      </c>
    </row>
    <row r="247" spans="1:4" hidden="1">
      <c r="A247" t="s">
        <v>348</v>
      </c>
      <c r="B247">
        <v>2017</v>
      </c>
      <c r="C247" t="s">
        <v>344</v>
      </c>
      <c r="D247">
        <v>4.32918</v>
      </c>
    </row>
    <row r="248" spans="1:4" hidden="1">
      <c r="A248" t="s">
        <v>348</v>
      </c>
      <c r="B248">
        <v>2017</v>
      </c>
      <c r="C248" t="s">
        <v>342</v>
      </c>
      <c r="D248">
        <v>6.825914</v>
      </c>
    </row>
    <row r="249" spans="1:4" hidden="1">
      <c r="A249" t="s">
        <v>348</v>
      </c>
      <c r="B249">
        <v>2017</v>
      </c>
      <c r="C249" t="s">
        <v>343</v>
      </c>
      <c r="D249">
        <v>608.69039999999995</v>
      </c>
    </row>
    <row r="250" spans="1:4" hidden="1">
      <c r="A250" t="s">
        <v>348</v>
      </c>
      <c r="B250">
        <v>2018</v>
      </c>
      <c r="C250" t="s">
        <v>345</v>
      </c>
      <c r="D250">
        <v>1.672499</v>
      </c>
    </row>
    <row r="251" spans="1:4" hidden="1">
      <c r="A251" t="s">
        <v>348</v>
      </c>
      <c r="B251">
        <v>2018</v>
      </c>
      <c r="C251" t="s">
        <v>344</v>
      </c>
      <c r="D251">
        <v>31.025873000000001</v>
      </c>
    </row>
    <row r="252" spans="1:4" hidden="1">
      <c r="A252" t="s">
        <v>348</v>
      </c>
      <c r="B252">
        <v>2018</v>
      </c>
      <c r="C252" t="s">
        <v>342</v>
      </c>
      <c r="D252">
        <v>13.731009999999999</v>
      </c>
    </row>
    <row r="253" spans="1:4" hidden="1">
      <c r="A253" t="s">
        <v>348</v>
      </c>
      <c r="B253">
        <v>2018</v>
      </c>
      <c r="C253" t="s">
        <v>343</v>
      </c>
      <c r="D253">
        <v>646.99201100000005</v>
      </c>
    </row>
    <row r="254" spans="1:4" hidden="1">
      <c r="A254" t="s">
        <v>348</v>
      </c>
      <c r="B254">
        <v>2019</v>
      </c>
      <c r="C254" t="s">
        <v>345</v>
      </c>
      <c r="D254">
        <v>1.0423249999999999</v>
      </c>
    </row>
    <row r="255" spans="1:4" hidden="1">
      <c r="A255" t="s">
        <v>348</v>
      </c>
      <c r="B255">
        <v>2019</v>
      </c>
      <c r="C255" t="s">
        <v>344</v>
      </c>
      <c r="D255">
        <v>15.461157999999999</v>
      </c>
    </row>
    <row r="256" spans="1:4" hidden="1">
      <c r="A256" t="s">
        <v>348</v>
      </c>
      <c r="B256">
        <v>2019</v>
      </c>
      <c r="C256" t="s">
        <v>342</v>
      </c>
      <c r="D256">
        <v>5.7932459999999999</v>
      </c>
    </row>
    <row r="257" spans="1:4" hidden="1">
      <c r="A257" t="s">
        <v>348</v>
      </c>
      <c r="B257">
        <v>2019</v>
      </c>
      <c r="C257" t="s">
        <v>343</v>
      </c>
      <c r="D257">
        <v>570.01883299999997</v>
      </c>
    </row>
    <row r="258" spans="1:4" hidden="1">
      <c r="A258" t="s">
        <v>348</v>
      </c>
      <c r="B258">
        <v>2020</v>
      </c>
      <c r="C258" t="s">
        <v>345</v>
      </c>
      <c r="D258">
        <v>0.12823200000000001</v>
      </c>
    </row>
    <row r="259" spans="1:4" hidden="1">
      <c r="A259" t="s">
        <v>348</v>
      </c>
      <c r="B259">
        <v>2020</v>
      </c>
      <c r="C259" t="s">
        <v>344</v>
      </c>
      <c r="D259">
        <v>14.656399</v>
      </c>
    </row>
    <row r="260" spans="1:4" hidden="1">
      <c r="A260" t="s">
        <v>348</v>
      </c>
      <c r="B260">
        <v>2020</v>
      </c>
      <c r="C260" t="s">
        <v>342</v>
      </c>
      <c r="D260">
        <v>4.9133009999999997</v>
      </c>
    </row>
    <row r="261" spans="1:4" hidden="1">
      <c r="A261" t="s">
        <v>348</v>
      </c>
      <c r="B261">
        <v>2020</v>
      </c>
      <c r="C261" t="s">
        <v>343</v>
      </c>
      <c r="D261">
        <v>619.00730499999997</v>
      </c>
    </row>
    <row r="262" spans="1:4" hidden="1">
      <c r="A262" t="s">
        <v>348</v>
      </c>
      <c r="B262">
        <v>2021</v>
      </c>
      <c r="C262" t="s">
        <v>345</v>
      </c>
      <c r="D262">
        <v>1.8268850000000001</v>
      </c>
    </row>
    <row r="263" spans="1:4" hidden="1">
      <c r="A263" t="s">
        <v>348</v>
      </c>
      <c r="B263">
        <v>2021</v>
      </c>
      <c r="C263" t="s">
        <v>342</v>
      </c>
      <c r="D263">
        <v>4.1009349999999998</v>
      </c>
    </row>
    <row r="264" spans="1:4" hidden="1">
      <c r="A264" t="s">
        <v>348</v>
      </c>
      <c r="B264">
        <v>2021</v>
      </c>
      <c r="C264" t="s">
        <v>343</v>
      </c>
      <c r="D264">
        <v>1516.951873</v>
      </c>
    </row>
    <row r="265" spans="1:4" hidden="1">
      <c r="A265" t="s">
        <v>349</v>
      </c>
      <c r="B265">
        <v>2011</v>
      </c>
      <c r="C265" t="s">
        <v>342</v>
      </c>
      <c r="D265">
        <v>2.8906000000000001E-2</v>
      </c>
    </row>
    <row r="266" spans="1:4" hidden="1">
      <c r="A266" t="s">
        <v>349</v>
      </c>
      <c r="B266">
        <v>2011</v>
      </c>
      <c r="C266" t="s">
        <v>343</v>
      </c>
      <c r="D266">
        <v>3.2435709999999998</v>
      </c>
    </row>
    <row r="267" spans="1:4" hidden="1">
      <c r="A267" t="s">
        <v>349</v>
      </c>
      <c r="B267">
        <v>2012</v>
      </c>
      <c r="C267" t="s">
        <v>342</v>
      </c>
      <c r="D267">
        <v>0.24873400000000001</v>
      </c>
    </row>
    <row r="268" spans="1:4" hidden="1">
      <c r="A268" t="s">
        <v>349</v>
      </c>
      <c r="B268">
        <v>2012</v>
      </c>
      <c r="C268" t="s">
        <v>343</v>
      </c>
      <c r="D268">
        <v>2.5550480000000002</v>
      </c>
    </row>
    <row r="269" spans="1:4" hidden="1">
      <c r="A269" t="s">
        <v>349</v>
      </c>
      <c r="B269">
        <v>2013</v>
      </c>
      <c r="C269" t="s">
        <v>343</v>
      </c>
      <c r="D269">
        <v>2.758057</v>
      </c>
    </row>
    <row r="270" spans="1:4" hidden="1">
      <c r="A270" t="s">
        <v>349</v>
      </c>
      <c r="B270">
        <v>2014</v>
      </c>
      <c r="C270" t="s">
        <v>343</v>
      </c>
      <c r="D270">
        <v>4.0586400000000005</v>
      </c>
    </row>
    <row r="271" spans="1:4" hidden="1">
      <c r="A271" t="s">
        <v>349</v>
      </c>
      <c r="B271">
        <v>2015</v>
      </c>
      <c r="C271" t="s">
        <v>342</v>
      </c>
      <c r="D271">
        <v>2.1708999999999999E-2</v>
      </c>
    </row>
    <row r="272" spans="1:4" hidden="1">
      <c r="A272" t="s">
        <v>349</v>
      </c>
      <c r="B272">
        <v>2015</v>
      </c>
      <c r="C272" t="s">
        <v>343</v>
      </c>
      <c r="D272">
        <v>3.4335070000000001</v>
      </c>
    </row>
    <row r="273" spans="1:4" hidden="1">
      <c r="A273" t="s">
        <v>349</v>
      </c>
      <c r="B273">
        <v>2016</v>
      </c>
      <c r="C273" t="s">
        <v>343</v>
      </c>
      <c r="D273">
        <v>3.6294900000000001</v>
      </c>
    </row>
    <row r="274" spans="1:4" hidden="1">
      <c r="A274" t="s">
        <v>349</v>
      </c>
      <c r="B274">
        <v>2017</v>
      </c>
      <c r="C274" t="s">
        <v>343</v>
      </c>
      <c r="D274">
        <v>6.0834849999999996</v>
      </c>
    </row>
    <row r="275" spans="1:4" hidden="1">
      <c r="A275" t="s">
        <v>349</v>
      </c>
      <c r="B275">
        <v>2018</v>
      </c>
      <c r="C275" t="s">
        <v>343</v>
      </c>
      <c r="D275">
        <v>1.8946269999999998</v>
      </c>
    </row>
    <row r="276" spans="1:4" hidden="1">
      <c r="A276" t="s">
        <v>349</v>
      </c>
      <c r="B276">
        <v>2019</v>
      </c>
      <c r="C276" t="s">
        <v>343</v>
      </c>
      <c r="D276">
        <v>4.3919589999999999</v>
      </c>
    </row>
    <row r="277" spans="1:4" hidden="1">
      <c r="A277" t="s">
        <v>349</v>
      </c>
      <c r="B277">
        <v>2020</v>
      </c>
      <c r="C277" t="s">
        <v>343</v>
      </c>
      <c r="D277">
        <v>7.6036299999999999</v>
      </c>
    </row>
    <row r="278" spans="1:4" hidden="1">
      <c r="A278" t="s">
        <v>349</v>
      </c>
      <c r="B278">
        <v>2021</v>
      </c>
      <c r="C278" t="s">
        <v>343</v>
      </c>
      <c r="D278">
        <v>21.424548000000001</v>
      </c>
    </row>
    <row r="279" spans="1:4" hidden="1">
      <c r="A279" t="s">
        <v>350</v>
      </c>
      <c r="B279">
        <v>2003</v>
      </c>
      <c r="C279" t="s">
        <v>342</v>
      </c>
      <c r="D279">
        <v>7.3400020000000001</v>
      </c>
    </row>
    <row r="280" spans="1:4" hidden="1">
      <c r="A280" t="s">
        <v>350</v>
      </c>
      <c r="B280">
        <v>2003</v>
      </c>
      <c r="C280" t="s">
        <v>343</v>
      </c>
      <c r="D280">
        <v>71.227705</v>
      </c>
    </row>
    <row r="281" spans="1:4" hidden="1">
      <c r="A281" t="s">
        <v>350</v>
      </c>
      <c r="B281">
        <v>2004</v>
      </c>
      <c r="C281" t="s">
        <v>342</v>
      </c>
      <c r="D281">
        <v>8.4443959999999993</v>
      </c>
    </row>
    <row r="282" spans="1:4" hidden="1">
      <c r="A282" t="s">
        <v>350</v>
      </c>
      <c r="B282">
        <v>2004</v>
      </c>
      <c r="C282" t="s">
        <v>343</v>
      </c>
      <c r="D282">
        <v>80.257110999999995</v>
      </c>
    </row>
    <row r="283" spans="1:4" hidden="1">
      <c r="A283" t="s">
        <v>350</v>
      </c>
      <c r="B283">
        <v>2005</v>
      </c>
      <c r="C283" t="s">
        <v>342</v>
      </c>
      <c r="D283">
        <v>11.713573</v>
      </c>
    </row>
    <row r="284" spans="1:4" hidden="1">
      <c r="A284" t="s">
        <v>350</v>
      </c>
      <c r="B284">
        <v>2005</v>
      </c>
      <c r="C284" t="s">
        <v>343</v>
      </c>
      <c r="D284">
        <v>93.895944999999998</v>
      </c>
    </row>
    <row r="285" spans="1:4" hidden="1">
      <c r="A285" t="s">
        <v>350</v>
      </c>
      <c r="B285">
        <v>2006</v>
      </c>
      <c r="C285" t="s">
        <v>342</v>
      </c>
      <c r="D285">
        <v>11.173612</v>
      </c>
    </row>
    <row r="286" spans="1:4" hidden="1">
      <c r="A286" t="s">
        <v>350</v>
      </c>
      <c r="B286">
        <v>2006</v>
      </c>
      <c r="C286" t="s">
        <v>343</v>
      </c>
      <c r="D286">
        <v>81.788477999999998</v>
      </c>
    </row>
    <row r="287" spans="1:4" hidden="1">
      <c r="A287" t="s">
        <v>350</v>
      </c>
      <c r="B287">
        <v>2007</v>
      </c>
      <c r="C287" t="s">
        <v>342</v>
      </c>
      <c r="D287">
        <v>21.244126999999999</v>
      </c>
    </row>
    <row r="288" spans="1:4" hidden="1">
      <c r="A288" t="s">
        <v>350</v>
      </c>
      <c r="B288">
        <v>2007</v>
      </c>
      <c r="C288" t="s">
        <v>343</v>
      </c>
      <c r="D288">
        <v>85.709997000000001</v>
      </c>
    </row>
    <row r="289" spans="1:4" hidden="1">
      <c r="A289" t="s">
        <v>350</v>
      </c>
      <c r="B289">
        <v>2008</v>
      </c>
      <c r="C289" t="s">
        <v>342</v>
      </c>
      <c r="D289">
        <v>18.451834000000002</v>
      </c>
    </row>
    <row r="290" spans="1:4" hidden="1">
      <c r="A290" t="s">
        <v>350</v>
      </c>
      <c r="B290">
        <v>2008</v>
      </c>
      <c r="C290" t="s">
        <v>343</v>
      </c>
      <c r="D290">
        <v>87.703790999999995</v>
      </c>
    </row>
    <row r="291" spans="1:4" hidden="1">
      <c r="A291" t="s">
        <v>350</v>
      </c>
      <c r="B291">
        <v>2009</v>
      </c>
      <c r="C291" t="s">
        <v>342</v>
      </c>
      <c r="D291">
        <v>33.017508999999997</v>
      </c>
    </row>
    <row r="292" spans="1:4" hidden="1">
      <c r="A292" t="s">
        <v>350</v>
      </c>
      <c r="B292">
        <v>2009</v>
      </c>
      <c r="C292" t="s">
        <v>343</v>
      </c>
      <c r="D292">
        <v>131.995553</v>
      </c>
    </row>
    <row r="293" spans="1:4" hidden="1">
      <c r="A293" t="s">
        <v>350</v>
      </c>
      <c r="B293">
        <v>2010</v>
      </c>
      <c r="C293" t="s">
        <v>342</v>
      </c>
      <c r="D293">
        <v>44.315396999999997</v>
      </c>
    </row>
    <row r="294" spans="1:4" hidden="1">
      <c r="A294" t="s">
        <v>350</v>
      </c>
      <c r="B294">
        <v>2010</v>
      </c>
      <c r="C294" t="s">
        <v>343</v>
      </c>
      <c r="D294">
        <v>174.168082</v>
      </c>
    </row>
    <row r="295" spans="1:4" hidden="1">
      <c r="A295" t="s">
        <v>350</v>
      </c>
      <c r="B295">
        <v>2011</v>
      </c>
      <c r="C295" t="s">
        <v>342</v>
      </c>
      <c r="D295">
        <v>33.073881</v>
      </c>
    </row>
    <row r="296" spans="1:4" hidden="1">
      <c r="A296" t="s">
        <v>350</v>
      </c>
      <c r="B296">
        <v>2011</v>
      </c>
      <c r="C296" t="s">
        <v>343</v>
      </c>
      <c r="D296">
        <v>144.425983</v>
      </c>
    </row>
    <row r="297" spans="1:4" hidden="1">
      <c r="A297" t="s">
        <v>350</v>
      </c>
      <c r="B297">
        <v>2012</v>
      </c>
      <c r="C297" t="s">
        <v>342</v>
      </c>
      <c r="D297">
        <v>16.574857999999999</v>
      </c>
    </row>
    <row r="298" spans="1:4" hidden="1">
      <c r="A298" t="s">
        <v>350</v>
      </c>
      <c r="B298">
        <v>2012</v>
      </c>
      <c r="C298" t="s">
        <v>343</v>
      </c>
      <c r="D298">
        <v>117.12436599999999</v>
      </c>
    </row>
    <row r="299" spans="1:4" hidden="1">
      <c r="A299" t="s">
        <v>350</v>
      </c>
      <c r="B299">
        <v>2013</v>
      </c>
      <c r="C299" t="s">
        <v>342</v>
      </c>
      <c r="D299">
        <v>8.3070529999999998</v>
      </c>
    </row>
    <row r="300" spans="1:4" hidden="1">
      <c r="A300" t="s">
        <v>350</v>
      </c>
      <c r="B300">
        <v>2013</v>
      </c>
      <c r="C300" t="s">
        <v>343</v>
      </c>
      <c r="D300">
        <v>96.865147000000007</v>
      </c>
    </row>
    <row r="301" spans="1:4" hidden="1">
      <c r="A301" t="s">
        <v>350</v>
      </c>
      <c r="B301">
        <v>2014</v>
      </c>
      <c r="C301" t="s">
        <v>342</v>
      </c>
      <c r="D301">
        <v>4.8387060000000002</v>
      </c>
    </row>
    <row r="302" spans="1:4" hidden="1">
      <c r="A302" t="s">
        <v>350</v>
      </c>
      <c r="B302">
        <v>2014</v>
      </c>
      <c r="C302" t="s">
        <v>343</v>
      </c>
      <c r="D302">
        <v>112.3205</v>
      </c>
    </row>
    <row r="303" spans="1:4" hidden="1">
      <c r="A303" t="s">
        <v>350</v>
      </c>
      <c r="B303">
        <v>2015</v>
      </c>
      <c r="C303" t="s">
        <v>342</v>
      </c>
      <c r="D303">
        <v>5.5301609999999997</v>
      </c>
    </row>
    <row r="304" spans="1:4" hidden="1">
      <c r="A304" t="s">
        <v>350</v>
      </c>
      <c r="B304">
        <v>2015</v>
      </c>
      <c r="C304" t="s">
        <v>343</v>
      </c>
      <c r="D304">
        <v>103.69887199999999</v>
      </c>
    </row>
    <row r="305" spans="1:4" hidden="1">
      <c r="A305" t="s">
        <v>350</v>
      </c>
      <c r="B305">
        <v>2016</v>
      </c>
      <c r="C305" t="s">
        <v>342</v>
      </c>
      <c r="D305">
        <v>0.12021900000000001</v>
      </c>
    </row>
    <row r="306" spans="1:4" hidden="1">
      <c r="A306" t="s">
        <v>350</v>
      </c>
      <c r="B306">
        <v>2016</v>
      </c>
      <c r="C306" t="s">
        <v>343</v>
      </c>
      <c r="D306">
        <v>88.281941999999987</v>
      </c>
    </row>
    <row r="307" spans="1:4" hidden="1">
      <c r="A307" t="s">
        <v>350</v>
      </c>
      <c r="B307">
        <v>2017</v>
      </c>
      <c r="C307" t="s">
        <v>342</v>
      </c>
      <c r="D307">
        <v>1.7090689999999999</v>
      </c>
    </row>
    <row r="308" spans="1:4" hidden="1">
      <c r="A308" t="s">
        <v>350</v>
      </c>
      <c r="B308">
        <v>2017</v>
      </c>
      <c r="C308" t="s">
        <v>343</v>
      </c>
      <c r="D308">
        <v>127.97119000000001</v>
      </c>
    </row>
    <row r="309" spans="1:4" hidden="1">
      <c r="A309" t="s">
        <v>350</v>
      </c>
      <c r="B309">
        <v>2018</v>
      </c>
      <c r="C309" t="s">
        <v>342</v>
      </c>
      <c r="D309">
        <v>1.7374879999999999</v>
      </c>
    </row>
    <row r="310" spans="1:4" hidden="1">
      <c r="A310" t="s">
        <v>350</v>
      </c>
      <c r="B310">
        <v>2018</v>
      </c>
      <c r="C310" t="s">
        <v>343</v>
      </c>
      <c r="D310">
        <v>141.37784099999999</v>
      </c>
    </row>
    <row r="311" spans="1:4" hidden="1">
      <c r="A311" t="s">
        <v>350</v>
      </c>
      <c r="B311">
        <v>2019</v>
      </c>
      <c r="C311" t="s">
        <v>342</v>
      </c>
      <c r="D311">
        <v>1.676704</v>
      </c>
    </row>
    <row r="312" spans="1:4" hidden="1">
      <c r="A312" t="s">
        <v>350</v>
      </c>
      <c r="B312">
        <v>2019</v>
      </c>
      <c r="C312" t="s">
        <v>343</v>
      </c>
      <c r="D312">
        <v>114.26086100000001</v>
      </c>
    </row>
    <row r="313" spans="1:4" hidden="1">
      <c r="A313" t="s">
        <v>350</v>
      </c>
      <c r="B313">
        <v>2020</v>
      </c>
      <c r="C313" t="s">
        <v>342</v>
      </c>
      <c r="D313">
        <v>1.6343780000000001</v>
      </c>
    </row>
    <row r="314" spans="1:4" hidden="1">
      <c r="A314" t="s">
        <v>350</v>
      </c>
      <c r="B314">
        <v>2020</v>
      </c>
      <c r="C314" t="s">
        <v>343</v>
      </c>
      <c r="D314">
        <v>108.579971</v>
      </c>
    </row>
    <row r="315" spans="1:4" hidden="1">
      <c r="A315" t="s">
        <v>350</v>
      </c>
      <c r="B315">
        <v>2021</v>
      </c>
      <c r="C315" t="s">
        <v>342</v>
      </c>
      <c r="D315">
        <v>0.795153</v>
      </c>
    </row>
    <row r="316" spans="1:4" hidden="1">
      <c r="A316" t="s">
        <v>350</v>
      </c>
      <c r="B316">
        <v>2021</v>
      </c>
      <c r="C316" t="s">
        <v>343</v>
      </c>
      <c r="D316">
        <v>193.54065900000001</v>
      </c>
    </row>
    <row r="317" spans="1:4" hidden="1">
      <c r="A317" t="s">
        <v>351</v>
      </c>
      <c r="B317">
        <v>2002</v>
      </c>
      <c r="C317" t="s">
        <v>342</v>
      </c>
      <c r="D317">
        <v>1.1259129999999999</v>
      </c>
    </row>
    <row r="318" spans="1:4" hidden="1">
      <c r="A318" t="s">
        <v>351</v>
      </c>
      <c r="B318">
        <v>2002</v>
      </c>
      <c r="C318" t="s">
        <v>343</v>
      </c>
      <c r="D318">
        <v>27.542586</v>
      </c>
    </row>
    <row r="319" spans="1:4" hidden="1">
      <c r="A319" t="s">
        <v>351</v>
      </c>
      <c r="B319">
        <v>2003</v>
      </c>
      <c r="C319" t="s">
        <v>342</v>
      </c>
      <c r="D319">
        <v>1.6024799999999999</v>
      </c>
    </row>
    <row r="320" spans="1:4" hidden="1">
      <c r="A320" t="s">
        <v>351</v>
      </c>
      <c r="B320">
        <v>2003</v>
      </c>
      <c r="C320" t="s">
        <v>343</v>
      </c>
      <c r="D320">
        <v>31.193966</v>
      </c>
    </row>
    <row r="321" spans="1:4" hidden="1">
      <c r="A321" t="s">
        <v>351</v>
      </c>
      <c r="B321">
        <v>2006</v>
      </c>
      <c r="C321" t="s">
        <v>342</v>
      </c>
      <c r="D321">
        <v>2.6520489999999999</v>
      </c>
    </row>
    <row r="322" spans="1:4" hidden="1">
      <c r="A322" t="s">
        <v>351</v>
      </c>
      <c r="B322">
        <v>2006</v>
      </c>
      <c r="C322" t="s">
        <v>343</v>
      </c>
      <c r="D322">
        <v>46.577740000000006</v>
      </c>
    </row>
    <row r="323" spans="1:4" hidden="1">
      <c r="A323" t="s">
        <v>351</v>
      </c>
      <c r="B323">
        <v>2007</v>
      </c>
      <c r="C323" t="s">
        <v>345</v>
      </c>
      <c r="D323">
        <v>8.4025000000000002E-2</v>
      </c>
    </row>
    <row r="324" spans="1:4" hidden="1">
      <c r="A324" t="s">
        <v>351</v>
      </c>
      <c r="B324">
        <v>2007</v>
      </c>
      <c r="C324" t="s">
        <v>342</v>
      </c>
      <c r="D324">
        <v>1.9698629999999999</v>
      </c>
    </row>
    <row r="325" spans="1:4" hidden="1">
      <c r="A325" t="s">
        <v>351</v>
      </c>
      <c r="B325">
        <v>2007</v>
      </c>
      <c r="C325" t="s">
        <v>343</v>
      </c>
      <c r="D325">
        <v>44.563499</v>
      </c>
    </row>
    <row r="326" spans="1:4" hidden="1">
      <c r="A326" t="s">
        <v>351</v>
      </c>
      <c r="B326">
        <v>2008</v>
      </c>
      <c r="C326" t="s">
        <v>345</v>
      </c>
      <c r="D326">
        <v>0.29727999999999999</v>
      </c>
    </row>
    <row r="327" spans="1:4" hidden="1">
      <c r="A327" t="s">
        <v>351</v>
      </c>
      <c r="B327">
        <v>2008</v>
      </c>
      <c r="C327" t="s">
        <v>344</v>
      </c>
      <c r="D327">
        <v>0.23863899999999999</v>
      </c>
    </row>
    <row r="328" spans="1:4" hidden="1">
      <c r="A328" t="s">
        <v>351</v>
      </c>
      <c r="B328">
        <v>2008</v>
      </c>
      <c r="C328" t="s">
        <v>342</v>
      </c>
      <c r="D328">
        <v>2.650258</v>
      </c>
    </row>
    <row r="329" spans="1:4" hidden="1">
      <c r="A329" t="s">
        <v>351</v>
      </c>
      <c r="B329">
        <v>2008</v>
      </c>
      <c r="C329" t="s">
        <v>343</v>
      </c>
      <c r="D329">
        <v>47.101106000000001</v>
      </c>
    </row>
    <row r="330" spans="1:4" hidden="1">
      <c r="A330" t="s">
        <v>351</v>
      </c>
      <c r="B330">
        <v>2009</v>
      </c>
      <c r="C330" t="s">
        <v>345</v>
      </c>
      <c r="D330">
        <v>0.27065299999999998</v>
      </c>
    </row>
    <row r="331" spans="1:4" hidden="1">
      <c r="A331" t="s">
        <v>351</v>
      </c>
      <c r="B331">
        <v>2009</v>
      </c>
      <c r="C331" t="s">
        <v>344</v>
      </c>
      <c r="D331">
        <v>0.33168399999999998</v>
      </c>
    </row>
    <row r="332" spans="1:4" hidden="1">
      <c r="A332" t="s">
        <v>351</v>
      </c>
      <c r="B332">
        <v>2009</v>
      </c>
      <c r="C332" t="s">
        <v>342</v>
      </c>
      <c r="D332">
        <v>1.7134469999999999</v>
      </c>
    </row>
    <row r="333" spans="1:4" hidden="1">
      <c r="A333" t="s">
        <v>351</v>
      </c>
      <c r="B333">
        <v>2009</v>
      </c>
      <c r="C333" t="s">
        <v>343</v>
      </c>
      <c r="D333">
        <v>37.354084999999998</v>
      </c>
    </row>
    <row r="334" spans="1:4" hidden="1">
      <c r="A334" t="s">
        <v>351</v>
      </c>
      <c r="B334">
        <v>2010</v>
      </c>
      <c r="C334" t="s">
        <v>345</v>
      </c>
      <c r="D334">
        <v>0.17544599999999999</v>
      </c>
    </row>
    <row r="335" spans="1:4" hidden="1">
      <c r="A335" t="s">
        <v>351</v>
      </c>
      <c r="B335">
        <v>2010</v>
      </c>
      <c r="C335" t="s">
        <v>344</v>
      </c>
      <c r="D335">
        <v>7.8316999999999998E-2</v>
      </c>
    </row>
    <row r="336" spans="1:4" hidden="1">
      <c r="A336" t="s">
        <v>351</v>
      </c>
      <c r="B336">
        <v>2010</v>
      </c>
      <c r="C336" t="s">
        <v>342</v>
      </c>
      <c r="D336">
        <v>2.2110669999999999</v>
      </c>
    </row>
    <row r="337" spans="1:4" hidden="1">
      <c r="A337" t="s">
        <v>351</v>
      </c>
      <c r="B337">
        <v>2010</v>
      </c>
      <c r="C337" t="s">
        <v>343</v>
      </c>
      <c r="D337">
        <v>40.158942000000003</v>
      </c>
    </row>
    <row r="338" spans="1:4" hidden="1">
      <c r="A338" t="s">
        <v>351</v>
      </c>
      <c r="B338">
        <v>2011</v>
      </c>
      <c r="C338" t="s">
        <v>345</v>
      </c>
      <c r="D338">
        <v>0.15170900000000001</v>
      </c>
    </row>
    <row r="339" spans="1:4" hidden="1">
      <c r="A339" t="s">
        <v>351</v>
      </c>
      <c r="B339">
        <v>2011</v>
      </c>
      <c r="C339" t="s">
        <v>344</v>
      </c>
      <c r="D339">
        <v>0.20103199999999999</v>
      </c>
    </row>
    <row r="340" spans="1:4" hidden="1">
      <c r="A340" t="s">
        <v>351</v>
      </c>
      <c r="B340">
        <v>2011</v>
      </c>
      <c r="C340" t="s">
        <v>342</v>
      </c>
      <c r="D340">
        <v>1.380403</v>
      </c>
    </row>
    <row r="341" spans="1:4" hidden="1">
      <c r="A341" t="s">
        <v>351</v>
      </c>
      <c r="B341">
        <v>2011</v>
      </c>
      <c r="C341" t="s">
        <v>343</v>
      </c>
      <c r="D341">
        <v>33.716593000000003</v>
      </c>
    </row>
    <row r="342" spans="1:4" hidden="1">
      <c r="A342" t="s">
        <v>351</v>
      </c>
      <c r="B342">
        <v>2012</v>
      </c>
      <c r="C342" t="s">
        <v>345</v>
      </c>
      <c r="D342">
        <v>0.20608499999999999</v>
      </c>
    </row>
    <row r="343" spans="1:4" hidden="1">
      <c r="A343" t="s">
        <v>351</v>
      </c>
      <c r="B343">
        <v>2012</v>
      </c>
      <c r="C343" t="s">
        <v>344</v>
      </c>
      <c r="D343">
        <v>0.28376499999999999</v>
      </c>
    </row>
    <row r="344" spans="1:4" hidden="1">
      <c r="A344" t="s">
        <v>351</v>
      </c>
      <c r="B344">
        <v>2012</v>
      </c>
      <c r="C344" t="s">
        <v>342</v>
      </c>
      <c r="D344">
        <v>1.8147450000000001</v>
      </c>
    </row>
    <row r="345" spans="1:4" hidden="1">
      <c r="A345" t="s">
        <v>351</v>
      </c>
      <c r="B345">
        <v>2012</v>
      </c>
      <c r="C345" t="s">
        <v>343</v>
      </c>
      <c r="D345">
        <v>36.728490999999998</v>
      </c>
    </row>
    <row r="346" spans="1:4" hidden="1">
      <c r="A346" t="s">
        <v>351</v>
      </c>
      <c r="B346">
        <v>2013</v>
      </c>
      <c r="C346" t="s">
        <v>344</v>
      </c>
      <c r="D346">
        <v>0.30834699999999998</v>
      </c>
    </row>
    <row r="347" spans="1:4" hidden="1">
      <c r="A347" t="s">
        <v>351</v>
      </c>
      <c r="B347">
        <v>2013</v>
      </c>
      <c r="C347" t="s">
        <v>342</v>
      </c>
      <c r="D347">
        <v>0.84735700000000003</v>
      </c>
    </row>
    <row r="348" spans="1:4" hidden="1">
      <c r="A348" t="s">
        <v>351</v>
      </c>
      <c r="B348">
        <v>2013</v>
      </c>
      <c r="C348" t="s">
        <v>343</v>
      </c>
      <c r="D348">
        <v>23.103223999999997</v>
      </c>
    </row>
    <row r="349" spans="1:4" hidden="1">
      <c r="A349" t="s">
        <v>351</v>
      </c>
      <c r="B349">
        <v>2014</v>
      </c>
      <c r="C349" t="s">
        <v>344</v>
      </c>
      <c r="D349">
        <v>0.35738900000000001</v>
      </c>
    </row>
    <row r="350" spans="1:4" hidden="1">
      <c r="A350" t="s">
        <v>351</v>
      </c>
      <c r="B350">
        <v>2014</v>
      </c>
      <c r="C350" t="s">
        <v>342</v>
      </c>
      <c r="D350">
        <v>0.37381199999999998</v>
      </c>
    </row>
    <row r="351" spans="1:4" hidden="1">
      <c r="A351" t="s">
        <v>351</v>
      </c>
      <c r="B351">
        <v>2014</v>
      </c>
      <c r="C351" t="s">
        <v>343</v>
      </c>
      <c r="D351">
        <v>53.608373</v>
      </c>
    </row>
    <row r="352" spans="1:4" hidden="1">
      <c r="A352" t="s">
        <v>351</v>
      </c>
      <c r="B352">
        <v>2015</v>
      </c>
      <c r="C352" t="s">
        <v>344</v>
      </c>
      <c r="D352">
        <v>0.31709100000000001</v>
      </c>
    </row>
    <row r="353" spans="1:4" hidden="1">
      <c r="A353" t="s">
        <v>351</v>
      </c>
      <c r="B353">
        <v>2015</v>
      </c>
      <c r="C353" t="s">
        <v>342</v>
      </c>
      <c r="D353">
        <v>2.2395320000000001</v>
      </c>
    </row>
    <row r="354" spans="1:4" hidden="1">
      <c r="A354" t="s">
        <v>351</v>
      </c>
      <c r="B354">
        <v>2015</v>
      </c>
      <c r="C354" t="s">
        <v>343</v>
      </c>
      <c r="D354">
        <v>28.108070000000001</v>
      </c>
    </row>
    <row r="355" spans="1:4" hidden="1">
      <c r="A355" t="s">
        <v>351</v>
      </c>
      <c r="B355">
        <v>2016</v>
      </c>
      <c r="C355" t="s">
        <v>345</v>
      </c>
      <c r="D355">
        <v>2.7851000000000001E-2</v>
      </c>
    </row>
    <row r="356" spans="1:4" hidden="1">
      <c r="A356" t="s">
        <v>351</v>
      </c>
      <c r="B356">
        <v>2016</v>
      </c>
      <c r="C356" t="s">
        <v>344</v>
      </c>
      <c r="D356">
        <v>0.32859100000000002</v>
      </c>
    </row>
    <row r="357" spans="1:4" hidden="1">
      <c r="A357" t="s">
        <v>351</v>
      </c>
      <c r="B357">
        <v>2016</v>
      </c>
      <c r="C357" t="s">
        <v>342</v>
      </c>
      <c r="D357">
        <v>2.2250830000000001</v>
      </c>
    </row>
    <row r="358" spans="1:4" hidden="1">
      <c r="A358" t="s">
        <v>351</v>
      </c>
      <c r="B358">
        <v>2016</v>
      </c>
      <c r="C358" t="s">
        <v>343</v>
      </c>
      <c r="D358">
        <v>20.236467000000001</v>
      </c>
    </row>
    <row r="359" spans="1:4" hidden="1">
      <c r="A359" t="s">
        <v>351</v>
      </c>
      <c r="B359">
        <v>2017</v>
      </c>
      <c r="C359" t="s">
        <v>345</v>
      </c>
      <c r="D359">
        <v>4.0862000000000002E-2</v>
      </c>
    </row>
    <row r="360" spans="1:4" hidden="1">
      <c r="A360" t="s">
        <v>351</v>
      </c>
      <c r="B360">
        <v>2017</v>
      </c>
      <c r="C360" t="s">
        <v>344</v>
      </c>
      <c r="D360">
        <v>0.36439899999999997</v>
      </c>
    </row>
    <row r="361" spans="1:4" hidden="1">
      <c r="A361" t="s">
        <v>351</v>
      </c>
      <c r="B361">
        <v>2017</v>
      </c>
      <c r="C361" t="s">
        <v>342</v>
      </c>
      <c r="D361">
        <v>4.3143000000000001E-2</v>
      </c>
    </row>
    <row r="362" spans="1:4" hidden="1">
      <c r="A362" t="s">
        <v>351</v>
      </c>
      <c r="B362">
        <v>2017</v>
      </c>
      <c r="C362" t="s">
        <v>343</v>
      </c>
      <c r="D362">
        <v>21.385085</v>
      </c>
    </row>
    <row r="363" spans="1:4" hidden="1">
      <c r="A363" t="s">
        <v>351</v>
      </c>
      <c r="B363">
        <v>2018</v>
      </c>
      <c r="C363" t="s">
        <v>345</v>
      </c>
      <c r="D363">
        <v>0.16100500000000001</v>
      </c>
    </row>
    <row r="364" spans="1:4" hidden="1">
      <c r="A364" t="s">
        <v>351</v>
      </c>
      <c r="B364">
        <v>2018</v>
      </c>
      <c r="C364" t="s">
        <v>344</v>
      </c>
      <c r="D364">
        <v>0.25181900000000002</v>
      </c>
    </row>
    <row r="365" spans="1:4" hidden="1">
      <c r="A365" t="s">
        <v>351</v>
      </c>
      <c r="B365">
        <v>2018</v>
      </c>
      <c r="C365" t="s">
        <v>342</v>
      </c>
      <c r="D365">
        <v>0.64475099999999996</v>
      </c>
    </row>
    <row r="366" spans="1:4" hidden="1">
      <c r="A366" t="s">
        <v>351</v>
      </c>
      <c r="B366">
        <v>2018</v>
      </c>
      <c r="C366" t="s">
        <v>343</v>
      </c>
      <c r="D366">
        <v>22.461969</v>
      </c>
    </row>
    <row r="367" spans="1:4" hidden="1">
      <c r="A367" t="s">
        <v>351</v>
      </c>
      <c r="B367">
        <v>2019</v>
      </c>
      <c r="C367" t="s">
        <v>345</v>
      </c>
      <c r="D367">
        <v>1.7358999999999999E-2</v>
      </c>
    </row>
    <row r="368" spans="1:4" hidden="1">
      <c r="A368" t="s">
        <v>351</v>
      </c>
      <c r="B368">
        <v>2019</v>
      </c>
      <c r="C368" t="s">
        <v>344</v>
      </c>
      <c r="D368">
        <v>0.19523199999999999</v>
      </c>
    </row>
    <row r="369" spans="1:4" hidden="1">
      <c r="A369" t="s">
        <v>351</v>
      </c>
      <c r="B369">
        <v>2019</v>
      </c>
      <c r="C369" t="s">
        <v>342</v>
      </c>
      <c r="D369">
        <v>4.9230000000000003E-3</v>
      </c>
    </row>
    <row r="370" spans="1:4" hidden="1">
      <c r="A370" t="s">
        <v>351</v>
      </c>
      <c r="B370">
        <v>2019</v>
      </c>
      <c r="C370" t="s">
        <v>343</v>
      </c>
      <c r="D370">
        <v>22.755893</v>
      </c>
    </row>
    <row r="371" spans="1:4" hidden="1">
      <c r="A371" t="s">
        <v>351</v>
      </c>
      <c r="B371">
        <v>2020</v>
      </c>
      <c r="C371" t="s">
        <v>345</v>
      </c>
      <c r="D371">
        <v>1.7104999999999999E-2</v>
      </c>
    </row>
    <row r="372" spans="1:4" hidden="1">
      <c r="A372" t="s">
        <v>351</v>
      </c>
      <c r="B372">
        <v>2020</v>
      </c>
      <c r="C372" t="s">
        <v>344</v>
      </c>
      <c r="D372">
        <v>0.16674900000000001</v>
      </c>
    </row>
    <row r="373" spans="1:4" hidden="1">
      <c r="A373" t="s">
        <v>351</v>
      </c>
      <c r="B373">
        <v>2020</v>
      </c>
      <c r="C373" t="s">
        <v>342</v>
      </c>
      <c r="D373">
        <v>6.6600000000000003E-4</v>
      </c>
    </row>
    <row r="374" spans="1:4" hidden="1">
      <c r="A374" t="s">
        <v>351</v>
      </c>
      <c r="B374">
        <v>2020</v>
      </c>
      <c r="C374" t="s">
        <v>343</v>
      </c>
      <c r="D374">
        <v>40.531068000000005</v>
      </c>
    </row>
    <row r="375" spans="1:4" hidden="1">
      <c r="A375" t="s">
        <v>351</v>
      </c>
      <c r="B375">
        <v>2021</v>
      </c>
      <c r="C375" t="s">
        <v>345</v>
      </c>
      <c r="D375">
        <v>1.668E-2</v>
      </c>
    </row>
    <row r="376" spans="1:4" hidden="1">
      <c r="A376" t="s">
        <v>351</v>
      </c>
      <c r="B376">
        <v>2021</v>
      </c>
      <c r="C376" t="s">
        <v>344</v>
      </c>
      <c r="D376">
        <v>0.15610199999999999</v>
      </c>
    </row>
    <row r="377" spans="1:4" hidden="1">
      <c r="A377" t="s">
        <v>351</v>
      </c>
      <c r="B377">
        <v>2021</v>
      </c>
      <c r="C377" t="s">
        <v>343</v>
      </c>
      <c r="D377">
        <v>45.582305000000005</v>
      </c>
    </row>
    <row r="378" spans="1:4" hidden="1">
      <c r="A378" t="s">
        <v>351</v>
      </c>
      <c r="B378">
        <v>2022</v>
      </c>
      <c r="C378" t="s">
        <v>345</v>
      </c>
      <c r="D378">
        <v>1.5731999999999999E-2</v>
      </c>
    </row>
    <row r="379" spans="1:4" hidden="1">
      <c r="A379" t="s">
        <v>351</v>
      </c>
      <c r="B379">
        <v>2022</v>
      </c>
      <c r="C379" t="s">
        <v>344</v>
      </c>
      <c r="D379">
        <v>0.14722299999999999</v>
      </c>
    </row>
    <row r="380" spans="1:4" hidden="1">
      <c r="A380" t="s">
        <v>351</v>
      </c>
      <c r="B380">
        <v>2022</v>
      </c>
      <c r="C380" t="s">
        <v>343</v>
      </c>
      <c r="D380">
        <v>45.839404000000002</v>
      </c>
    </row>
    <row r="381" spans="1:4" hidden="1">
      <c r="A381" t="s">
        <v>352</v>
      </c>
      <c r="B381">
        <v>2002</v>
      </c>
      <c r="C381" t="s">
        <v>342</v>
      </c>
      <c r="D381">
        <v>3.3491140000000001</v>
      </c>
    </row>
    <row r="382" spans="1:4" hidden="1">
      <c r="A382" t="s">
        <v>352</v>
      </c>
      <c r="B382">
        <v>2002</v>
      </c>
      <c r="C382" t="s">
        <v>343</v>
      </c>
      <c r="D382">
        <v>213.15797499999999</v>
      </c>
    </row>
    <row r="383" spans="1:4" hidden="1">
      <c r="A383" t="s">
        <v>352</v>
      </c>
      <c r="B383">
        <v>2003</v>
      </c>
      <c r="C383" t="s">
        <v>342</v>
      </c>
      <c r="D383">
        <v>3.5170849999999998</v>
      </c>
    </row>
    <row r="384" spans="1:4" hidden="1">
      <c r="A384" t="s">
        <v>352</v>
      </c>
      <c r="B384">
        <v>2003</v>
      </c>
      <c r="C384" t="s">
        <v>343</v>
      </c>
      <c r="D384">
        <v>236.190224</v>
      </c>
    </row>
    <row r="385" spans="1:4" hidden="1">
      <c r="A385" t="s">
        <v>352</v>
      </c>
      <c r="B385">
        <v>2004</v>
      </c>
      <c r="C385" t="s">
        <v>342</v>
      </c>
      <c r="D385">
        <v>4.0233569999999999</v>
      </c>
    </row>
    <row r="386" spans="1:4" hidden="1">
      <c r="A386" t="s">
        <v>352</v>
      </c>
      <c r="B386">
        <v>2004</v>
      </c>
      <c r="C386" t="s">
        <v>343</v>
      </c>
      <c r="D386">
        <v>282.55034799999999</v>
      </c>
    </row>
    <row r="387" spans="1:4" hidden="1">
      <c r="A387" t="s">
        <v>352</v>
      </c>
      <c r="B387">
        <v>2005</v>
      </c>
      <c r="C387" t="s">
        <v>342</v>
      </c>
      <c r="D387">
        <v>6.042586</v>
      </c>
    </row>
    <row r="388" spans="1:4" hidden="1">
      <c r="A388" t="s">
        <v>352</v>
      </c>
      <c r="B388">
        <v>2005</v>
      </c>
      <c r="C388" t="s">
        <v>343</v>
      </c>
      <c r="D388">
        <v>292.11578399999996</v>
      </c>
    </row>
    <row r="389" spans="1:4" hidden="1">
      <c r="A389" t="s">
        <v>352</v>
      </c>
      <c r="B389">
        <v>2006</v>
      </c>
      <c r="C389" t="s">
        <v>342</v>
      </c>
      <c r="D389">
        <v>1.831923</v>
      </c>
    </row>
    <row r="390" spans="1:4" hidden="1">
      <c r="A390" t="s">
        <v>352</v>
      </c>
      <c r="B390">
        <v>2006</v>
      </c>
      <c r="C390" t="s">
        <v>343</v>
      </c>
      <c r="D390">
        <v>311.43098900000001</v>
      </c>
    </row>
    <row r="391" spans="1:4" hidden="1">
      <c r="A391" t="s">
        <v>352</v>
      </c>
      <c r="B391">
        <v>2007</v>
      </c>
      <c r="C391" t="s">
        <v>344</v>
      </c>
      <c r="D391">
        <v>7.6537999999999995E-2</v>
      </c>
    </row>
    <row r="392" spans="1:4" hidden="1">
      <c r="A392" t="s">
        <v>352</v>
      </c>
      <c r="B392">
        <v>2007</v>
      </c>
      <c r="C392" t="s">
        <v>342</v>
      </c>
      <c r="D392">
        <v>1.7874890000000001</v>
      </c>
    </row>
    <row r="393" spans="1:4" hidden="1">
      <c r="A393" t="s">
        <v>352</v>
      </c>
      <c r="B393">
        <v>2007</v>
      </c>
      <c r="C393" t="s">
        <v>343</v>
      </c>
      <c r="D393">
        <v>98.620945000000006</v>
      </c>
    </row>
    <row r="394" spans="1:4" hidden="1">
      <c r="A394" t="s">
        <v>352</v>
      </c>
      <c r="B394">
        <v>2008</v>
      </c>
      <c r="C394" t="s">
        <v>345</v>
      </c>
      <c r="D394">
        <v>0.13838600000000001</v>
      </c>
    </row>
    <row r="395" spans="1:4" hidden="1">
      <c r="A395" t="s">
        <v>352</v>
      </c>
      <c r="B395">
        <v>2008</v>
      </c>
      <c r="C395" t="s">
        <v>342</v>
      </c>
      <c r="D395">
        <v>3.2053630000000002</v>
      </c>
    </row>
    <row r="396" spans="1:4" hidden="1">
      <c r="A396" t="s">
        <v>352</v>
      </c>
      <c r="B396">
        <v>2008</v>
      </c>
      <c r="C396" t="s">
        <v>343</v>
      </c>
      <c r="D396">
        <v>326.99862999999999</v>
      </c>
    </row>
    <row r="397" spans="1:4" hidden="1">
      <c r="A397" t="s">
        <v>352</v>
      </c>
      <c r="B397">
        <v>2009</v>
      </c>
      <c r="C397" t="s">
        <v>345</v>
      </c>
      <c r="D397">
        <v>0.52994200000000002</v>
      </c>
    </row>
    <row r="398" spans="1:4" hidden="1">
      <c r="A398" t="s">
        <v>352</v>
      </c>
      <c r="B398">
        <v>2009</v>
      </c>
      <c r="C398" t="s">
        <v>344</v>
      </c>
      <c r="D398">
        <v>2.0844659999999999</v>
      </c>
    </row>
    <row r="399" spans="1:4" hidden="1">
      <c r="A399" t="s">
        <v>352</v>
      </c>
      <c r="B399">
        <v>2009</v>
      </c>
      <c r="C399" t="s">
        <v>342</v>
      </c>
      <c r="D399">
        <v>18.826153000000001</v>
      </c>
    </row>
    <row r="400" spans="1:4" hidden="1">
      <c r="A400" t="s">
        <v>352</v>
      </c>
      <c r="B400">
        <v>2009</v>
      </c>
      <c r="C400" t="s">
        <v>343</v>
      </c>
      <c r="D400">
        <v>333.141255</v>
      </c>
    </row>
    <row r="401" spans="1:4" hidden="1">
      <c r="A401" t="s">
        <v>352</v>
      </c>
      <c r="B401">
        <v>2010</v>
      </c>
      <c r="C401" t="s">
        <v>345</v>
      </c>
      <c r="D401">
        <v>4.6192479999999998</v>
      </c>
    </row>
    <row r="402" spans="1:4" hidden="1">
      <c r="A402" t="s">
        <v>352</v>
      </c>
      <c r="B402">
        <v>2010</v>
      </c>
      <c r="C402" t="s">
        <v>344</v>
      </c>
      <c r="D402">
        <v>2.0286439999999999</v>
      </c>
    </row>
    <row r="403" spans="1:4" hidden="1">
      <c r="A403" t="s">
        <v>352</v>
      </c>
      <c r="B403">
        <v>2010</v>
      </c>
      <c r="C403" t="s">
        <v>342</v>
      </c>
      <c r="D403">
        <v>33.946323999999997</v>
      </c>
    </row>
    <row r="404" spans="1:4" hidden="1">
      <c r="A404" t="s">
        <v>352</v>
      </c>
      <c r="B404">
        <v>2010</v>
      </c>
      <c r="C404" t="s">
        <v>343</v>
      </c>
      <c r="D404">
        <v>434.23305999999997</v>
      </c>
    </row>
    <row r="405" spans="1:4" hidden="1">
      <c r="A405" t="s">
        <v>352</v>
      </c>
      <c r="B405">
        <v>2011</v>
      </c>
      <c r="C405" t="s">
        <v>345</v>
      </c>
      <c r="D405">
        <v>1.3640969999999999</v>
      </c>
    </row>
    <row r="406" spans="1:4" hidden="1">
      <c r="A406" t="s">
        <v>352</v>
      </c>
      <c r="B406">
        <v>2011</v>
      </c>
      <c r="C406" t="s">
        <v>344</v>
      </c>
      <c r="D406">
        <v>2.1333999999999999E-2</v>
      </c>
    </row>
    <row r="407" spans="1:4" hidden="1">
      <c r="A407" t="s">
        <v>352</v>
      </c>
      <c r="B407">
        <v>2011</v>
      </c>
      <c r="C407" t="s">
        <v>342</v>
      </c>
      <c r="D407">
        <v>21.947787999999999</v>
      </c>
    </row>
    <row r="408" spans="1:4" hidden="1">
      <c r="A408" t="s">
        <v>352</v>
      </c>
      <c r="B408">
        <v>2011</v>
      </c>
      <c r="C408" t="s">
        <v>343</v>
      </c>
      <c r="D408">
        <v>202.543995</v>
      </c>
    </row>
    <row r="409" spans="1:4" hidden="1">
      <c r="A409" t="s">
        <v>352</v>
      </c>
      <c r="B409">
        <v>2012</v>
      </c>
      <c r="C409" t="s">
        <v>345</v>
      </c>
      <c r="D409">
        <v>2.071275</v>
      </c>
    </row>
    <row r="410" spans="1:4" hidden="1">
      <c r="A410" t="s">
        <v>352</v>
      </c>
      <c r="B410">
        <v>2012</v>
      </c>
      <c r="C410" t="s">
        <v>344</v>
      </c>
      <c r="D410">
        <v>6.5532000000000007E-2</v>
      </c>
    </row>
    <row r="411" spans="1:4" hidden="1">
      <c r="A411" t="s">
        <v>352</v>
      </c>
      <c r="B411">
        <v>2012</v>
      </c>
      <c r="C411" t="s">
        <v>342</v>
      </c>
      <c r="D411">
        <v>22.053329000000002</v>
      </c>
    </row>
    <row r="412" spans="1:4" hidden="1">
      <c r="A412" t="s">
        <v>352</v>
      </c>
      <c r="B412">
        <v>2012</v>
      </c>
      <c r="C412" t="s">
        <v>343</v>
      </c>
      <c r="D412">
        <v>195.87597199999999</v>
      </c>
    </row>
    <row r="413" spans="1:4" hidden="1">
      <c r="A413" t="s">
        <v>352</v>
      </c>
      <c r="B413">
        <v>2013</v>
      </c>
      <c r="C413" t="s">
        <v>345</v>
      </c>
      <c r="D413">
        <v>1.217994</v>
      </c>
    </row>
    <row r="414" spans="1:4" hidden="1">
      <c r="A414" t="s">
        <v>352</v>
      </c>
      <c r="B414">
        <v>2013</v>
      </c>
      <c r="C414" t="s">
        <v>344</v>
      </c>
      <c r="D414">
        <v>1.1706000000000001</v>
      </c>
    </row>
    <row r="415" spans="1:4" hidden="1">
      <c r="A415" t="s">
        <v>352</v>
      </c>
      <c r="B415">
        <v>2013</v>
      </c>
      <c r="C415" t="s">
        <v>342</v>
      </c>
      <c r="D415">
        <v>12.912753</v>
      </c>
    </row>
    <row r="416" spans="1:4" hidden="1">
      <c r="A416" t="s">
        <v>352</v>
      </c>
      <c r="B416">
        <v>2013</v>
      </c>
      <c r="C416" t="s">
        <v>343</v>
      </c>
      <c r="D416">
        <v>294.68132099999997</v>
      </c>
    </row>
    <row r="417" spans="1:4" hidden="1">
      <c r="A417" t="s">
        <v>352</v>
      </c>
      <c r="B417">
        <v>2014</v>
      </c>
      <c r="C417" t="s">
        <v>345</v>
      </c>
      <c r="D417">
        <v>2.8883779999999999</v>
      </c>
    </row>
    <row r="418" spans="1:4" hidden="1">
      <c r="A418" t="s">
        <v>352</v>
      </c>
      <c r="B418">
        <v>2014</v>
      </c>
      <c r="C418" t="s">
        <v>344</v>
      </c>
      <c r="D418">
        <v>1.250502</v>
      </c>
    </row>
    <row r="419" spans="1:4" hidden="1">
      <c r="A419" t="s">
        <v>352</v>
      </c>
      <c r="B419">
        <v>2014</v>
      </c>
      <c r="C419" t="s">
        <v>342</v>
      </c>
      <c r="D419">
        <v>19.918742999999999</v>
      </c>
    </row>
    <row r="420" spans="1:4" hidden="1">
      <c r="A420" t="s">
        <v>352</v>
      </c>
      <c r="B420">
        <v>2014</v>
      </c>
      <c r="C420" t="s">
        <v>343</v>
      </c>
      <c r="D420">
        <v>548.44855300000006</v>
      </c>
    </row>
    <row r="421" spans="1:4" hidden="1">
      <c r="A421" t="s">
        <v>352</v>
      </c>
      <c r="B421">
        <v>2015</v>
      </c>
      <c r="C421" t="s">
        <v>345</v>
      </c>
      <c r="D421">
        <v>1.1991989999999999</v>
      </c>
    </row>
    <row r="422" spans="1:4" hidden="1">
      <c r="A422" t="s">
        <v>352</v>
      </c>
      <c r="B422">
        <v>2015</v>
      </c>
      <c r="C422" t="s">
        <v>344</v>
      </c>
      <c r="D422">
        <v>1.059167</v>
      </c>
    </row>
    <row r="423" spans="1:4" hidden="1">
      <c r="A423" t="s">
        <v>352</v>
      </c>
      <c r="B423">
        <v>2015</v>
      </c>
      <c r="C423" t="s">
        <v>342</v>
      </c>
      <c r="D423">
        <v>14.054765</v>
      </c>
    </row>
    <row r="424" spans="1:4" hidden="1">
      <c r="A424" t="s">
        <v>352</v>
      </c>
      <c r="B424">
        <v>2015</v>
      </c>
      <c r="C424" t="s">
        <v>343</v>
      </c>
      <c r="D424">
        <v>192.64422000000002</v>
      </c>
    </row>
    <row r="425" spans="1:4" hidden="1">
      <c r="A425" t="s">
        <v>352</v>
      </c>
      <c r="B425">
        <v>2016</v>
      </c>
      <c r="C425" t="s">
        <v>345</v>
      </c>
      <c r="D425">
        <v>0.35586600000000002</v>
      </c>
    </row>
    <row r="426" spans="1:4" hidden="1">
      <c r="A426" t="s">
        <v>352</v>
      </c>
      <c r="B426">
        <v>2016</v>
      </c>
      <c r="C426" t="s">
        <v>344</v>
      </c>
      <c r="D426">
        <v>1.2360370000000001</v>
      </c>
    </row>
    <row r="427" spans="1:4" hidden="1">
      <c r="A427" t="s">
        <v>352</v>
      </c>
      <c r="B427">
        <v>2016</v>
      </c>
      <c r="C427" t="s">
        <v>342</v>
      </c>
      <c r="D427">
        <v>9.8781590000000001</v>
      </c>
    </row>
    <row r="428" spans="1:4" hidden="1">
      <c r="A428" t="s">
        <v>352</v>
      </c>
      <c r="B428">
        <v>2016</v>
      </c>
      <c r="C428" t="s">
        <v>343</v>
      </c>
      <c r="D428">
        <v>328.40493600000002</v>
      </c>
    </row>
    <row r="429" spans="1:4" hidden="1">
      <c r="A429" t="s">
        <v>352</v>
      </c>
      <c r="B429">
        <v>2017</v>
      </c>
      <c r="C429" t="s">
        <v>345</v>
      </c>
      <c r="D429">
        <v>4.1043419999999999</v>
      </c>
    </row>
    <row r="430" spans="1:4" hidden="1">
      <c r="A430" t="s">
        <v>352</v>
      </c>
      <c r="B430">
        <v>2017</v>
      </c>
      <c r="C430" t="s">
        <v>342</v>
      </c>
      <c r="D430">
        <v>12.278734</v>
      </c>
    </row>
    <row r="431" spans="1:4" hidden="1">
      <c r="A431" t="s">
        <v>352</v>
      </c>
      <c r="B431">
        <v>2017</v>
      </c>
      <c r="C431" t="s">
        <v>343</v>
      </c>
      <c r="D431">
        <v>192.42918799999998</v>
      </c>
    </row>
    <row r="432" spans="1:4" hidden="1">
      <c r="A432" t="s">
        <v>352</v>
      </c>
      <c r="B432">
        <v>2018</v>
      </c>
      <c r="C432" t="s">
        <v>345</v>
      </c>
      <c r="D432">
        <v>0.60336400000000001</v>
      </c>
    </row>
    <row r="433" spans="1:4" hidden="1">
      <c r="A433" t="s">
        <v>352</v>
      </c>
      <c r="B433">
        <v>2018</v>
      </c>
      <c r="C433" t="s">
        <v>342</v>
      </c>
      <c r="D433">
        <v>11.684260999999999</v>
      </c>
    </row>
    <row r="434" spans="1:4" hidden="1">
      <c r="A434" t="s">
        <v>352</v>
      </c>
      <c r="B434">
        <v>2018</v>
      </c>
      <c r="C434" t="s">
        <v>343</v>
      </c>
      <c r="D434">
        <v>257.02586300000002</v>
      </c>
    </row>
    <row r="435" spans="1:4" hidden="1">
      <c r="A435" t="s">
        <v>352</v>
      </c>
      <c r="B435">
        <v>2019</v>
      </c>
      <c r="C435" t="s">
        <v>345</v>
      </c>
      <c r="D435">
        <v>1.0598510000000001</v>
      </c>
    </row>
    <row r="436" spans="1:4" hidden="1">
      <c r="A436" t="s">
        <v>352</v>
      </c>
      <c r="B436">
        <v>2019</v>
      </c>
      <c r="C436" t="s">
        <v>342</v>
      </c>
      <c r="D436">
        <v>14.856515</v>
      </c>
    </row>
    <row r="437" spans="1:4" hidden="1">
      <c r="A437" t="s">
        <v>352</v>
      </c>
      <c r="B437">
        <v>2019</v>
      </c>
      <c r="C437" t="s">
        <v>343</v>
      </c>
      <c r="D437">
        <v>338.605479</v>
      </c>
    </row>
    <row r="438" spans="1:4" hidden="1">
      <c r="A438" t="s">
        <v>352</v>
      </c>
      <c r="B438">
        <v>2020</v>
      </c>
      <c r="C438" t="s">
        <v>345</v>
      </c>
      <c r="D438">
        <v>0.75425399999999998</v>
      </c>
    </row>
    <row r="439" spans="1:4" hidden="1">
      <c r="A439" t="s">
        <v>352</v>
      </c>
      <c r="B439">
        <v>2020</v>
      </c>
      <c r="C439" t="s">
        <v>344</v>
      </c>
      <c r="D439">
        <v>1.442051</v>
      </c>
    </row>
    <row r="440" spans="1:4" hidden="1">
      <c r="A440" t="s">
        <v>352</v>
      </c>
      <c r="B440">
        <v>2020</v>
      </c>
      <c r="C440" t="s">
        <v>342</v>
      </c>
      <c r="D440">
        <v>19.214075000000001</v>
      </c>
    </row>
    <row r="441" spans="1:4" hidden="1">
      <c r="A441" t="s">
        <v>352</v>
      </c>
      <c r="B441">
        <v>2020</v>
      </c>
      <c r="C441" t="s">
        <v>343</v>
      </c>
      <c r="D441">
        <v>521.73086000000001</v>
      </c>
    </row>
    <row r="442" spans="1:4" hidden="1">
      <c r="A442" t="s">
        <v>352</v>
      </c>
      <c r="B442">
        <v>2021</v>
      </c>
      <c r="C442" t="s">
        <v>342</v>
      </c>
      <c r="D442">
        <v>50.381658000000002</v>
      </c>
    </row>
    <row r="443" spans="1:4" hidden="1">
      <c r="A443" t="s">
        <v>352</v>
      </c>
      <c r="B443">
        <v>2021</v>
      </c>
      <c r="C443" t="s">
        <v>343</v>
      </c>
      <c r="D443">
        <v>1120.017812</v>
      </c>
    </row>
    <row r="444" spans="1:4" hidden="1">
      <c r="A444" t="s">
        <v>353</v>
      </c>
      <c r="B444">
        <v>2002</v>
      </c>
      <c r="C444" t="s">
        <v>342</v>
      </c>
      <c r="D444">
        <v>10.107227</v>
      </c>
    </row>
    <row r="445" spans="1:4" hidden="1">
      <c r="A445" t="s">
        <v>353</v>
      </c>
      <c r="B445">
        <v>2002</v>
      </c>
      <c r="C445" t="s">
        <v>343</v>
      </c>
      <c r="D445">
        <v>163.914614</v>
      </c>
    </row>
    <row r="446" spans="1:4" hidden="1">
      <c r="A446" t="s">
        <v>353</v>
      </c>
      <c r="B446">
        <v>2003</v>
      </c>
      <c r="C446" t="s">
        <v>342</v>
      </c>
      <c r="D446">
        <v>26.221875000000001</v>
      </c>
    </row>
    <row r="447" spans="1:4" hidden="1">
      <c r="A447" t="s">
        <v>353</v>
      </c>
      <c r="B447">
        <v>2003</v>
      </c>
      <c r="C447" t="s">
        <v>343</v>
      </c>
      <c r="D447">
        <v>246.09403100000003</v>
      </c>
    </row>
    <row r="448" spans="1:4" hidden="1">
      <c r="A448" t="s">
        <v>353</v>
      </c>
      <c r="B448">
        <v>2004</v>
      </c>
      <c r="C448" t="s">
        <v>342</v>
      </c>
      <c r="D448">
        <v>33.349618999999997</v>
      </c>
    </row>
    <row r="449" spans="1:4" hidden="1">
      <c r="A449" t="s">
        <v>353</v>
      </c>
      <c r="B449">
        <v>2004</v>
      </c>
      <c r="C449" t="s">
        <v>343</v>
      </c>
      <c r="D449">
        <v>285.83488900000003</v>
      </c>
    </row>
    <row r="450" spans="1:4" hidden="1">
      <c r="A450" t="s">
        <v>353</v>
      </c>
      <c r="B450">
        <v>2005</v>
      </c>
      <c r="C450" t="s">
        <v>342</v>
      </c>
      <c r="D450">
        <v>41.371561999999997</v>
      </c>
    </row>
    <row r="451" spans="1:4" hidden="1">
      <c r="A451" t="s">
        <v>353</v>
      </c>
      <c r="B451">
        <v>2005</v>
      </c>
      <c r="C451" t="s">
        <v>343</v>
      </c>
      <c r="D451">
        <v>260.77667400000001</v>
      </c>
    </row>
    <row r="452" spans="1:4" hidden="1">
      <c r="A452" t="s">
        <v>353</v>
      </c>
      <c r="B452">
        <v>2006</v>
      </c>
      <c r="C452" t="s">
        <v>342</v>
      </c>
      <c r="D452">
        <v>57.538938999999999</v>
      </c>
    </row>
    <row r="453" spans="1:4" hidden="1">
      <c r="A453" t="s">
        <v>353</v>
      </c>
      <c r="B453">
        <v>2006</v>
      </c>
      <c r="C453" t="s">
        <v>343</v>
      </c>
      <c r="D453">
        <v>300.23771099999999</v>
      </c>
    </row>
    <row r="454" spans="1:4" hidden="1">
      <c r="A454" t="s">
        <v>353</v>
      </c>
      <c r="B454">
        <v>2007</v>
      </c>
      <c r="C454" t="s">
        <v>345</v>
      </c>
      <c r="D454">
        <v>1.4625000000000001E-2</v>
      </c>
    </row>
    <row r="455" spans="1:4" hidden="1">
      <c r="A455" t="s">
        <v>353</v>
      </c>
      <c r="B455">
        <v>2007</v>
      </c>
      <c r="C455" t="s">
        <v>344</v>
      </c>
      <c r="D455">
        <v>2.8851999999999999E-2</v>
      </c>
    </row>
    <row r="456" spans="1:4" hidden="1">
      <c r="A456" t="s">
        <v>353</v>
      </c>
      <c r="B456">
        <v>2007</v>
      </c>
      <c r="C456" t="s">
        <v>342</v>
      </c>
      <c r="D456">
        <v>102.10366999999999</v>
      </c>
    </row>
    <row r="457" spans="1:4" hidden="1">
      <c r="A457" t="s">
        <v>353</v>
      </c>
      <c r="B457">
        <v>2007</v>
      </c>
      <c r="C457" t="s">
        <v>343</v>
      </c>
      <c r="D457">
        <v>381.74551399999996</v>
      </c>
    </row>
    <row r="458" spans="1:4" hidden="1">
      <c r="A458" t="s">
        <v>353</v>
      </c>
      <c r="B458">
        <v>2008</v>
      </c>
      <c r="C458" t="s">
        <v>345</v>
      </c>
      <c r="D458">
        <v>0.38992100000000002</v>
      </c>
    </row>
    <row r="459" spans="1:4" hidden="1">
      <c r="A459" t="s">
        <v>353</v>
      </c>
      <c r="B459">
        <v>2008</v>
      </c>
      <c r="C459" t="s">
        <v>344</v>
      </c>
      <c r="D459">
        <v>1.3298000000000001E-2</v>
      </c>
    </row>
    <row r="460" spans="1:4" hidden="1">
      <c r="A460" t="s">
        <v>353</v>
      </c>
      <c r="B460">
        <v>2008</v>
      </c>
      <c r="C460" t="s">
        <v>342</v>
      </c>
      <c r="D460">
        <v>93.862795000000006</v>
      </c>
    </row>
    <row r="461" spans="1:4" hidden="1">
      <c r="A461" t="s">
        <v>353</v>
      </c>
      <c r="B461">
        <v>2008</v>
      </c>
      <c r="C461" t="s">
        <v>343</v>
      </c>
      <c r="D461">
        <v>415.87778500000002</v>
      </c>
    </row>
    <row r="462" spans="1:4" hidden="1">
      <c r="A462" t="s">
        <v>353</v>
      </c>
      <c r="B462">
        <v>2009</v>
      </c>
      <c r="C462" t="s">
        <v>345</v>
      </c>
      <c r="D462">
        <v>0.67759999999999998</v>
      </c>
    </row>
    <row r="463" spans="1:4" hidden="1">
      <c r="A463" t="s">
        <v>353</v>
      </c>
      <c r="B463">
        <v>2009</v>
      </c>
      <c r="C463" t="s">
        <v>344</v>
      </c>
      <c r="D463">
        <v>0.119077</v>
      </c>
    </row>
    <row r="464" spans="1:4" hidden="1">
      <c r="A464" t="s">
        <v>353</v>
      </c>
      <c r="B464">
        <v>2009</v>
      </c>
      <c r="C464" t="s">
        <v>342</v>
      </c>
      <c r="D464">
        <v>132.11368300000001</v>
      </c>
    </row>
    <row r="465" spans="1:4" hidden="1">
      <c r="A465" t="s">
        <v>353</v>
      </c>
      <c r="B465">
        <v>2009</v>
      </c>
      <c r="C465" t="s">
        <v>343</v>
      </c>
      <c r="D465">
        <v>442.79491199999995</v>
      </c>
    </row>
    <row r="466" spans="1:4" hidden="1">
      <c r="A466" t="s">
        <v>353</v>
      </c>
      <c r="B466">
        <v>2010</v>
      </c>
      <c r="C466" t="s">
        <v>345</v>
      </c>
      <c r="D466">
        <v>1.3097939999999999</v>
      </c>
    </row>
    <row r="467" spans="1:4" hidden="1">
      <c r="A467" t="s">
        <v>353</v>
      </c>
      <c r="B467">
        <v>2010</v>
      </c>
      <c r="C467" t="s">
        <v>344</v>
      </c>
      <c r="D467">
        <v>9.4943E-2</v>
      </c>
    </row>
    <row r="468" spans="1:4" hidden="1">
      <c r="A468" t="s">
        <v>353</v>
      </c>
      <c r="B468">
        <v>2010</v>
      </c>
      <c r="C468" t="s">
        <v>342</v>
      </c>
      <c r="D468">
        <v>120.595246</v>
      </c>
    </row>
    <row r="469" spans="1:4" hidden="1">
      <c r="A469" t="s">
        <v>353</v>
      </c>
      <c r="B469">
        <v>2010</v>
      </c>
      <c r="C469" t="s">
        <v>343</v>
      </c>
      <c r="D469">
        <v>517.75667799999997</v>
      </c>
    </row>
    <row r="470" spans="1:4" hidden="1">
      <c r="A470" t="s">
        <v>353</v>
      </c>
      <c r="B470">
        <v>2011</v>
      </c>
      <c r="C470" t="s">
        <v>345</v>
      </c>
      <c r="D470">
        <v>1.4148590000000001</v>
      </c>
    </row>
    <row r="471" spans="1:4" hidden="1">
      <c r="A471" t="s">
        <v>353</v>
      </c>
      <c r="B471">
        <v>2011</v>
      </c>
      <c r="C471" t="s">
        <v>344</v>
      </c>
      <c r="D471">
        <v>8.6720559999999995</v>
      </c>
    </row>
    <row r="472" spans="1:4" hidden="1">
      <c r="A472" t="s">
        <v>353</v>
      </c>
      <c r="B472">
        <v>2011</v>
      </c>
      <c r="C472" t="s">
        <v>342</v>
      </c>
      <c r="D472">
        <v>123.902925</v>
      </c>
    </row>
    <row r="473" spans="1:4" hidden="1">
      <c r="A473" t="s">
        <v>353</v>
      </c>
      <c r="B473">
        <v>2011</v>
      </c>
      <c r="C473" t="s">
        <v>343</v>
      </c>
      <c r="D473">
        <v>416.76911800000005</v>
      </c>
    </row>
    <row r="474" spans="1:4" hidden="1">
      <c r="A474" t="s">
        <v>353</v>
      </c>
      <c r="B474">
        <v>2012</v>
      </c>
      <c r="C474" t="s">
        <v>345</v>
      </c>
      <c r="D474">
        <v>1.053909</v>
      </c>
    </row>
    <row r="475" spans="1:4" hidden="1">
      <c r="A475" t="s">
        <v>353</v>
      </c>
      <c r="B475">
        <v>2012</v>
      </c>
      <c r="C475" t="s">
        <v>344</v>
      </c>
      <c r="D475">
        <v>3.2506699999999999</v>
      </c>
    </row>
    <row r="476" spans="1:4" hidden="1">
      <c r="A476" t="s">
        <v>353</v>
      </c>
      <c r="B476">
        <v>2012</v>
      </c>
      <c r="C476" t="s">
        <v>342</v>
      </c>
      <c r="D476">
        <v>99.791617000000002</v>
      </c>
    </row>
    <row r="477" spans="1:4" hidden="1">
      <c r="A477" t="s">
        <v>353</v>
      </c>
      <c r="B477">
        <v>2012</v>
      </c>
      <c r="C477" t="s">
        <v>343</v>
      </c>
      <c r="D477">
        <v>465.35728499999999</v>
      </c>
    </row>
    <row r="478" spans="1:4" hidden="1">
      <c r="A478" t="s">
        <v>353</v>
      </c>
      <c r="B478">
        <v>2013</v>
      </c>
      <c r="C478" t="s">
        <v>345</v>
      </c>
      <c r="D478">
        <v>0.63536599999999999</v>
      </c>
    </row>
    <row r="479" spans="1:4" hidden="1">
      <c r="A479" t="s">
        <v>353</v>
      </c>
      <c r="B479">
        <v>2013</v>
      </c>
      <c r="C479" t="s">
        <v>344</v>
      </c>
      <c r="D479">
        <v>1.8170230000000001</v>
      </c>
    </row>
    <row r="480" spans="1:4" hidden="1">
      <c r="A480" t="s">
        <v>353</v>
      </c>
      <c r="B480">
        <v>2013</v>
      </c>
      <c r="C480" t="s">
        <v>342</v>
      </c>
      <c r="D480">
        <v>66.623092999999997</v>
      </c>
    </row>
    <row r="481" spans="1:4" hidden="1">
      <c r="A481" t="s">
        <v>353</v>
      </c>
      <c r="B481">
        <v>2013</v>
      </c>
      <c r="C481" t="s">
        <v>343</v>
      </c>
      <c r="D481">
        <v>520.67084799999998</v>
      </c>
    </row>
    <row r="482" spans="1:4" hidden="1">
      <c r="A482" t="s">
        <v>353</v>
      </c>
      <c r="B482">
        <v>2014</v>
      </c>
      <c r="C482" t="s">
        <v>345</v>
      </c>
      <c r="D482">
        <v>2.837774</v>
      </c>
    </row>
    <row r="483" spans="1:4" hidden="1">
      <c r="A483" t="s">
        <v>353</v>
      </c>
      <c r="B483">
        <v>2014</v>
      </c>
      <c r="C483" t="s">
        <v>344</v>
      </c>
      <c r="D483">
        <v>3.104104</v>
      </c>
    </row>
    <row r="484" spans="1:4" hidden="1">
      <c r="A484" t="s">
        <v>353</v>
      </c>
      <c r="B484">
        <v>2014</v>
      </c>
      <c r="C484" t="s">
        <v>342</v>
      </c>
      <c r="D484">
        <v>48.820473999999997</v>
      </c>
    </row>
    <row r="485" spans="1:4" hidden="1">
      <c r="A485" t="s">
        <v>353</v>
      </c>
      <c r="B485">
        <v>2014</v>
      </c>
      <c r="C485" t="s">
        <v>343</v>
      </c>
      <c r="D485">
        <v>528.90783699999997</v>
      </c>
    </row>
    <row r="486" spans="1:4" hidden="1">
      <c r="A486" t="s">
        <v>353</v>
      </c>
      <c r="B486">
        <v>2015</v>
      </c>
      <c r="C486" t="s">
        <v>345</v>
      </c>
      <c r="D486">
        <v>1.850697</v>
      </c>
    </row>
    <row r="487" spans="1:4" hidden="1">
      <c r="A487" t="s">
        <v>353</v>
      </c>
      <c r="B487">
        <v>2015</v>
      </c>
      <c r="C487" t="s">
        <v>344</v>
      </c>
      <c r="D487">
        <v>5.1559879999999998</v>
      </c>
    </row>
    <row r="488" spans="1:4" hidden="1">
      <c r="A488" t="s">
        <v>353</v>
      </c>
      <c r="B488">
        <v>2015</v>
      </c>
      <c r="C488" t="s">
        <v>342</v>
      </c>
      <c r="D488">
        <v>41.959285000000001</v>
      </c>
    </row>
    <row r="489" spans="1:4" hidden="1">
      <c r="A489" t="s">
        <v>353</v>
      </c>
      <c r="B489">
        <v>2015</v>
      </c>
      <c r="C489" t="s">
        <v>343</v>
      </c>
      <c r="D489">
        <v>619.60772800000007</v>
      </c>
    </row>
    <row r="490" spans="1:4" hidden="1">
      <c r="A490" t="s">
        <v>353</v>
      </c>
      <c r="B490">
        <v>2016</v>
      </c>
      <c r="C490" t="s">
        <v>345</v>
      </c>
      <c r="D490">
        <v>0.64291699999999996</v>
      </c>
    </row>
    <row r="491" spans="1:4" hidden="1">
      <c r="A491" t="s">
        <v>353</v>
      </c>
      <c r="B491">
        <v>2016</v>
      </c>
      <c r="C491" t="s">
        <v>344</v>
      </c>
      <c r="D491">
        <v>5.6501150000000004</v>
      </c>
    </row>
    <row r="492" spans="1:4" hidden="1">
      <c r="A492" t="s">
        <v>353</v>
      </c>
      <c r="B492">
        <v>2016</v>
      </c>
      <c r="C492" t="s">
        <v>342</v>
      </c>
      <c r="D492">
        <v>46.559114999999998</v>
      </c>
    </row>
    <row r="493" spans="1:4" hidden="1">
      <c r="A493" t="s">
        <v>353</v>
      </c>
      <c r="B493">
        <v>2016</v>
      </c>
      <c r="C493" t="s">
        <v>343</v>
      </c>
      <c r="D493">
        <v>723.93001900000002</v>
      </c>
    </row>
    <row r="494" spans="1:4" hidden="1">
      <c r="A494" t="s">
        <v>353</v>
      </c>
      <c r="B494">
        <v>2017</v>
      </c>
      <c r="C494" t="s">
        <v>345</v>
      </c>
      <c r="D494">
        <v>0.52222400000000002</v>
      </c>
    </row>
    <row r="495" spans="1:4" hidden="1">
      <c r="A495" t="s">
        <v>353</v>
      </c>
      <c r="B495">
        <v>2017</v>
      </c>
      <c r="C495" t="s">
        <v>344</v>
      </c>
      <c r="D495">
        <v>3.8972820000000001</v>
      </c>
    </row>
    <row r="496" spans="1:4" hidden="1">
      <c r="A496" t="s">
        <v>353</v>
      </c>
      <c r="B496">
        <v>2017</v>
      </c>
      <c r="C496" t="s">
        <v>342</v>
      </c>
      <c r="D496">
        <v>41.154648999999999</v>
      </c>
    </row>
    <row r="497" spans="1:4" hidden="1">
      <c r="A497" t="s">
        <v>353</v>
      </c>
      <c r="B497">
        <v>2017</v>
      </c>
      <c r="C497" t="s">
        <v>343</v>
      </c>
      <c r="D497">
        <v>815.70568900000001</v>
      </c>
    </row>
    <row r="498" spans="1:4" hidden="1">
      <c r="A498" t="s">
        <v>353</v>
      </c>
      <c r="B498">
        <v>2018</v>
      </c>
      <c r="C498" t="s">
        <v>345</v>
      </c>
      <c r="D498">
        <v>0.202991</v>
      </c>
    </row>
    <row r="499" spans="1:4" hidden="1">
      <c r="A499" t="s">
        <v>353</v>
      </c>
      <c r="B499">
        <v>2018</v>
      </c>
      <c r="C499" t="s">
        <v>344</v>
      </c>
      <c r="D499">
        <v>2.8903569999999998</v>
      </c>
    </row>
    <row r="500" spans="1:4" hidden="1">
      <c r="A500" t="s">
        <v>353</v>
      </c>
      <c r="B500">
        <v>2018</v>
      </c>
      <c r="C500" t="s">
        <v>342</v>
      </c>
      <c r="D500">
        <v>37.267961</v>
      </c>
    </row>
    <row r="501" spans="1:4" hidden="1">
      <c r="A501" t="s">
        <v>353</v>
      </c>
      <c r="B501">
        <v>2018</v>
      </c>
      <c r="C501" t="s">
        <v>343</v>
      </c>
      <c r="D501">
        <v>888.15479500000004</v>
      </c>
    </row>
    <row r="502" spans="1:4" hidden="1">
      <c r="A502" t="s">
        <v>353</v>
      </c>
      <c r="B502">
        <v>2019</v>
      </c>
      <c r="C502" t="s">
        <v>345</v>
      </c>
      <c r="D502">
        <v>3.0838999999999998E-2</v>
      </c>
    </row>
    <row r="503" spans="1:4" hidden="1">
      <c r="A503" t="s">
        <v>353</v>
      </c>
      <c r="B503">
        <v>2019</v>
      </c>
      <c r="C503" t="s">
        <v>344</v>
      </c>
      <c r="D503">
        <v>1.8320449999999999</v>
      </c>
    </row>
    <row r="504" spans="1:4" hidden="1">
      <c r="A504" t="s">
        <v>353</v>
      </c>
      <c r="B504">
        <v>2019</v>
      </c>
      <c r="C504" t="s">
        <v>342</v>
      </c>
      <c r="D504">
        <v>33.272075999999998</v>
      </c>
    </row>
    <row r="505" spans="1:4" hidden="1">
      <c r="A505" t="s">
        <v>353</v>
      </c>
      <c r="B505">
        <v>2019</v>
      </c>
      <c r="C505" t="s">
        <v>343</v>
      </c>
      <c r="D505">
        <v>921.91410900000005</v>
      </c>
    </row>
    <row r="506" spans="1:4" hidden="1">
      <c r="A506" t="s">
        <v>353</v>
      </c>
      <c r="B506">
        <v>2020</v>
      </c>
      <c r="C506" t="s">
        <v>344</v>
      </c>
      <c r="D506">
        <v>3.5854759999999999</v>
      </c>
    </row>
    <row r="507" spans="1:4" hidden="1">
      <c r="A507" t="s">
        <v>353</v>
      </c>
      <c r="B507">
        <v>2020</v>
      </c>
      <c r="C507" t="s">
        <v>342</v>
      </c>
      <c r="D507">
        <v>20.121431999999999</v>
      </c>
    </row>
    <row r="508" spans="1:4" hidden="1">
      <c r="A508" t="s">
        <v>353</v>
      </c>
      <c r="B508">
        <v>2020</v>
      </c>
      <c r="C508" t="s">
        <v>343</v>
      </c>
      <c r="D508">
        <v>2287.248243</v>
      </c>
    </row>
    <row r="509" spans="1:4" hidden="1">
      <c r="A509" t="s">
        <v>353</v>
      </c>
      <c r="B509">
        <v>2021</v>
      </c>
      <c r="C509" t="s">
        <v>344</v>
      </c>
      <c r="D509">
        <v>6.5329730000000001</v>
      </c>
    </row>
    <row r="510" spans="1:4" hidden="1">
      <c r="A510" t="s">
        <v>353</v>
      </c>
      <c r="B510">
        <v>2021</v>
      </c>
      <c r="C510" t="s">
        <v>342</v>
      </c>
      <c r="D510">
        <v>26.515267999999999</v>
      </c>
    </row>
    <row r="511" spans="1:4" hidden="1">
      <c r="A511" t="s">
        <v>353</v>
      </c>
      <c r="B511">
        <v>2021</v>
      </c>
      <c r="C511" t="s">
        <v>343</v>
      </c>
      <c r="D511">
        <v>2649.5894870000002</v>
      </c>
    </row>
    <row r="512" spans="1:4" hidden="1">
      <c r="A512" t="s">
        <v>354</v>
      </c>
      <c r="B512">
        <v>2002</v>
      </c>
      <c r="C512" t="s">
        <v>342</v>
      </c>
      <c r="D512">
        <v>0.224549</v>
      </c>
    </row>
    <row r="513" spans="1:4" hidden="1">
      <c r="A513" t="s">
        <v>354</v>
      </c>
      <c r="B513">
        <v>2002</v>
      </c>
      <c r="C513" t="s">
        <v>343</v>
      </c>
      <c r="D513">
        <v>5.4763199999999994</v>
      </c>
    </row>
    <row r="514" spans="1:4" hidden="1">
      <c r="A514" t="s">
        <v>354</v>
      </c>
      <c r="B514">
        <v>2003</v>
      </c>
      <c r="C514" t="s">
        <v>342</v>
      </c>
      <c r="D514">
        <v>0.965086</v>
      </c>
    </row>
    <row r="515" spans="1:4" hidden="1">
      <c r="A515" t="s">
        <v>354</v>
      </c>
      <c r="B515">
        <v>2003</v>
      </c>
      <c r="C515" t="s">
        <v>343</v>
      </c>
      <c r="D515">
        <v>14.608884</v>
      </c>
    </row>
    <row r="516" spans="1:4" hidden="1">
      <c r="A516" t="s">
        <v>354</v>
      </c>
      <c r="B516">
        <v>2004</v>
      </c>
      <c r="C516" t="s">
        <v>342</v>
      </c>
      <c r="D516">
        <v>0.53867200000000004</v>
      </c>
    </row>
    <row r="517" spans="1:4" hidden="1">
      <c r="A517" t="s">
        <v>354</v>
      </c>
      <c r="B517">
        <v>2004</v>
      </c>
      <c r="C517" t="s">
        <v>343</v>
      </c>
      <c r="D517">
        <v>24.120348</v>
      </c>
    </row>
    <row r="518" spans="1:4" hidden="1">
      <c r="A518" t="s">
        <v>354</v>
      </c>
      <c r="B518">
        <v>2005</v>
      </c>
      <c r="C518" t="s">
        <v>342</v>
      </c>
      <c r="D518">
        <v>0.50221099999999996</v>
      </c>
    </row>
    <row r="519" spans="1:4" hidden="1">
      <c r="A519" t="s">
        <v>354</v>
      </c>
      <c r="B519">
        <v>2005</v>
      </c>
      <c r="C519" t="s">
        <v>343</v>
      </c>
      <c r="D519">
        <v>29.725883</v>
      </c>
    </row>
    <row r="520" spans="1:4" hidden="1">
      <c r="A520" t="s">
        <v>354</v>
      </c>
      <c r="B520">
        <v>2006</v>
      </c>
      <c r="C520" t="s">
        <v>342</v>
      </c>
      <c r="D520">
        <v>8.0282730000000004</v>
      </c>
    </row>
    <row r="521" spans="1:4" hidden="1">
      <c r="A521" t="s">
        <v>354</v>
      </c>
      <c r="B521">
        <v>2006</v>
      </c>
      <c r="C521" t="s">
        <v>343</v>
      </c>
      <c r="D521">
        <v>32.262061000000003</v>
      </c>
    </row>
    <row r="522" spans="1:4" hidden="1">
      <c r="A522" t="s">
        <v>354</v>
      </c>
      <c r="B522">
        <v>2007</v>
      </c>
      <c r="C522" t="s">
        <v>345</v>
      </c>
      <c r="D522">
        <v>9.0078000000000005E-2</v>
      </c>
    </row>
    <row r="523" spans="1:4" hidden="1">
      <c r="A523" t="s">
        <v>354</v>
      </c>
      <c r="B523">
        <v>2007</v>
      </c>
      <c r="C523" t="s">
        <v>344</v>
      </c>
      <c r="D523">
        <v>0.10495599999999999</v>
      </c>
    </row>
    <row r="524" spans="1:4" hidden="1">
      <c r="A524" t="s">
        <v>354</v>
      </c>
      <c r="B524">
        <v>2007</v>
      </c>
      <c r="C524" t="s">
        <v>342</v>
      </c>
      <c r="D524">
        <v>5.2416689999999999</v>
      </c>
    </row>
    <row r="525" spans="1:4" hidden="1">
      <c r="A525" t="s">
        <v>354</v>
      </c>
      <c r="B525">
        <v>2007</v>
      </c>
      <c r="C525" t="s">
        <v>343</v>
      </c>
      <c r="D525">
        <v>30.554414999999999</v>
      </c>
    </row>
    <row r="526" spans="1:4" hidden="1">
      <c r="A526" t="s">
        <v>354</v>
      </c>
      <c r="B526">
        <v>2008</v>
      </c>
      <c r="C526" t="s">
        <v>342</v>
      </c>
      <c r="D526">
        <v>4.7539110000000004</v>
      </c>
    </row>
    <row r="527" spans="1:4" hidden="1">
      <c r="A527" t="s">
        <v>354</v>
      </c>
      <c r="B527">
        <v>2008</v>
      </c>
      <c r="C527" t="s">
        <v>343</v>
      </c>
      <c r="D527">
        <v>11.099429000000001</v>
      </c>
    </row>
    <row r="528" spans="1:4" hidden="1">
      <c r="A528" t="s">
        <v>354</v>
      </c>
      <c r="B528">
        <v>2009</v>
      </c>
      <c r="C528" t="s">
        <v>345</v>
      </c>
      <c r="D528">
        <v>1.1498E-2</v>
      </c>
    </row>
    <row r="529" spans="1:4" hidden="1">
      <c r="A529" t="s">
        <v>354</v>
      </c>
      <c r="B529">
        <v>2009</v>
      </c>
      <c r="C529" t="s">
        <v>342</v>
      </c>
      <c r="D529">
        <v>6.483257</v>
      </c>
    </row>
    <row r="530" spans="1:4" hidden="1">
      <c r="A530" t="s">
        <v>354</v>
      </c>
      <c r="B530">
        <v>2009</v>
      </c>
      <c r="C530" t="s">
        <v>343</v>
      </c>
      <c r="D530">
        <v>17.710400999999997</v>
      </c>
    </row>
    <row r="531" spans="1:4" hidden="1">
      <c r="A531" t="s">
        <v>354</v>
      </c>
      <c r="B531">
        <v>2010</v>
      </c>
      <c r="C531" t="s">
        <v>343</v>
      </c>
      <c r="D531">
        <v>5.390701</v>
      </c>
    </row>
    <row r="532" spans="1:4" hidden="1">
      <c r="A532" t="s">
        <v>354</v>
      </c>
      <c r="B532">
        <v>2011</v>
      </c>
      <c r="C532" t="s">
        <v>343</v>
      </c>
      <c r="D532">
        <v>2.2143109999999999</v>
      </c>
    </row>
    <row r="533" spans="1:4" hidden="1">
      <c r="A533" t="s">
        <v>354</v>
      </c>
      <c r="B533">
        <v>2012</v>
      </c>
      <c r="C533" t="s">
        <v>343</v>
      </c>
      <c r="D533">
        <v>1.9786239999999999</v>
      </c>
    </row>
    <row r="534" spans="1:4" hidden="1">
      <c r="A534" t="s">
        <v>354</v>
      </c>
      <c r="B534">
        <v>2013</v>
      </c>
      <c r="C534" t="s">
        <v>343</v>
      </c>
      <c r="D534">
        <v>0.38639499999999999</v>
      </c>
    </row>
    <row r="535" spans="1:4" hidden="1">
      <c r="A535" t="s">
        <v>354</v>
      </c>
      <c r="B535">
        <v>2014</v>
      </c>
      <c r="C535" t="s">
        <v>343</v>
      </c>
      <c r="D535">
        <v>0.41285899999999998</v>
      </c>
    </row>
    <row r="536" spans="1:4" hidden="1">
      <c r="A536" t="s">
        <v>354</v>
      </c>
      <c r="B536">
        <v>2015</v>
      </c>
      <c r="C536" t="s">
        <v>343</v>
      </c>
      <c r="D536">
        <v>0.22751099999999999</v>
      </c>
    </row>
    <row r="537" spans="1:4" hidden="1">
      <c r="A537" t="s">
        <v>354</v>
      </c>
      <c r="B537">
        <v>2016</v>
      </c>
      <c r="C537" t="s">
        <v>343</v>
      </c>
      <c r="D537">
        <v>0.100563</v>
      </c>
    </row>
    <row r="538" spans="1:4" hidden="1">
      <c r="A538" t="s">
        <v>354</v>
      </c>
      <c r="B538">
        <v>2017</v>
      </c>
      <c r="C538" t="s">
        <v>343</v>
      </c>
      <c r="D538">
        <v>9.6515000000000004E-2</v>
      </c>
    </row>
    <row r="539" spans="1:4" hidden="1">
      <c r="A539" t="s">
        <v>354</v>
      </c>
      <c r="B539">
        <v>2018</v>
      </c>
      <c r="C539" t="s">
        <v>343</v>
      </c>
      <c r="D539">
        <v>1.6034E-2</v>
      </c>
    </row>
    <row r="540" spans="1:4" hidden="1">
      <c r="A540" t="s">
        <v>354</v>
      </c>
      <c r="B540">
        <v>2019</v>
      </c>
      <c r="C540" t="s">
        <v>343</v>
      </c>
      <c r="D540">
        <v>3.2299999999999998E-3</v>
      </c>
    </row>
    <row r="541" spans="1:4" hidden="1">
      <c r="A541" t="s">
        <v>354</v>
      </c>
      <c r="B541">
        <v>2020</v>
      </c>
      <c r="C541" t="s">
        <v>343</v>
      </c>
      <c r="D541">
        <v>3.6214999999999997E-2</v>
      </c>
    </row>
    <row r="542" spans="1:4" hidden="1">
      <c r="A542" t="s">
        <v>354</v>
      </c>
      <c r="B542">
        <v>2021</v>
      </c>
      <c r="C542" t="s">
        <v>343</v>
      </c>
      <c r="D542">
        <v>29.493188</v>
      </c>
    </row>
    <row r="543" spans="1:4" hidden="1">
      <c r="A543" t="s">
        <v>354</v>
      </c>
      <c r="B543">
        <v>2022</v>
      </c>
      <c r="C543" t="s">
        <v>343</v>
      </c>
      <c r="D543">
        <v>21.099955000000001</v>
      </c>
    </row>
    <row r="544" spans="1:4" hidden="1">
      <c r="A544" t="s">
        <v>355</v>
      </c>
      <c r="B544">
        <v>2014</v>
      </c>
      <c r="C544" t="s">
        <v>343</v>
      </c>
      <c r="D544">
        <v>0.79776000000000002</v>
      </c>
    </row>
    <row r="545" spans="1:4" hidden="1">
      <c r="A545" t="s">
        <v>355</v>
      </c>
      <c r="B545">
        <v>2015</v>
      </c>
      <c r="C545" t="s">
        <v>343</v>
      </c>
      <c r="D545">
        <v>1.536662</v>
      </c>
    </row>
    <row r="546" spans="1:4" hidden="1">
      <c r="A546" t="s">
        <v>355</v>
      </c>
      <c r="B546">
        <v>2016</v>
      </c>
      <c r="C546" t="s">
        <v>343</v>
      </c>
      <c r="D546">
        <v>0.35056100000000001</v>
      </c>
    </row>
    <row r="547" spans="1:4" hidden="1">
      <c r="A547" t="s">
        <v>355</v>
      </c>
      <c r="B547">
        <v>2017</v>
      </c>
      <c r="C547" t="s">
        <v>343</v>
      </c>
      <c r="D547">
        <v>0.353765</v>
      </c>
    </row>
    <row r="548" spans="1:4" hidden="1">
      <c r="A548" t="s">
        <v>355</v>
      </c>
      <c r="B548">
        <v>2018</v>
      </c>
      <c r="C548" t="s">
        <v>343</v>
      </c>
      <c r="D548">
        <v>8.2498970000000007</v>
      </c>
    </row>
    <row r="549" spans="1:4" hidden="1">
      <c r="A549" t="s">
        <v>355</v>
      </c>
      <c r="B549">
        <v>2019</v>
      </c>
      <c r="C549" t="s">
        <v>343</v>
      </c>
      <c r="D549">
        <v>7.4696150000000001</v>
      </c>
    </row>
    <row r="550" spans="1:4" hidden="1">
      <c r="A550" t="s">
        <v>355</v>
      </c>
      <c r="B550">
        <v>2020</v>
      </c>
      <c r="C550" t="s">
        <v>342</v>
      </c>
      <c r="D550">
        <v>0.105194</v>
      </c>
    </row>
    <row r="551" spans="1:4" hidden="1">
      <c r="A551" t="s">
        <v>355</v>
      </c>
      <c r="B551">
        <v>2020</v>
      </c>
      <c r="C551" t="s">
        <v>343</v>
      </c>
      <c r="D551">
        <v>25.843032000000001</v>
      </c>
    </row>
    <row r="552" spans="1:4" hidden="1">
      <c r="A552" t="s">
        <v>355</v>
      </c>
      <c r="B552">
        <v>2021</v>
      </c>
      <c r="C552" t="s">
        <v>343</v>
      </c>
      <c r="D552">
        <v>62.157359999999997</v>
      </c>
    </row>
    <row r="553" spans="1:4" hidden="1">
      <c r="A553" t="s">
        <v>356</v>
      </c>
      <c r="B553">
        <v>2011</v>
      </c>
      <c r="C553" t="s">
        <v>343</v>
      </c>
      <c r="D553">
        <v>2.2060140000000001</v>
      </c>
    </row>
    <row r="554" spans="1:4" hidden="1">
      <c r="A554" t="s">
        <v>356</v>
      </c>
      <c r="B554">
        <v>2012</v>
      </c>
      <c r="C554" t="s">
        <v>343</v>
      </c>
      <c r="D554">
        <v>2.5879820000000002</v>
      </c>
    </row>
    <row r="555" spans="1:4" hidden="1">
      <c r="A555" t="s">
        <v>356</v>
      </c>
      <c r="B555">
        <v>2013</v>
      </c>
      <c r="C555" t="s">
        <v>343</v>
      </c>
      <c r="D555">
        <v>3.9820879999999996</v>
      </c>
    </row>
    <row r="556" spans="1:4" hidden="1">
      <c r="A556" t="s">
        <v>356</v>
      </c>
      <c r="B556">
        <v>2014</v>
      </c>
      <c r="C556" t="s">
        <v>343</v>
      </c>
      <c r="D556">
        <v>2.9553469999999997</v>
      </c>
    </row>
    <row r="557" spans="1:4" hidden="1">
      <c r="A557" t="s">
        <v>356</v>
      </c>
      <c r="B557">
        <v>2015</v>
      </c>
      <c r="C557" t="s">
        <v>343</v>
      </c>
      <c r="D557">
        <v>1.6441459999999999</v>
      </c>
    </row>
    <row r="558" spans="1:4" hidden="1">
      <c r="A558" t="s">
        <v>356</v>
      </c>
      <c r="B558">
        <v>2016</v>
      </c>
      <c r="C558" t="s">
        <v>343</v>
      </c>
      <c r="D558">
        <v>2.0274100000000002</v>
      </c>
    </row>
    <row r="559" spans="1:4" hidden="1">
      <c r="A559" t="s">
        <v>356</v>
      </c>
      <c r="B559">
        <v>2017</v>
      </c>
      <c r="C559" t="s">
        <v>343</v>
      </c>
      <c r="D559">
        <v>0.59663100000000002</v>
      </c>
    </row>
    <row r="560" spans="1:4" hidden="1">
      <c r="A560" t="s">
        <v>356</v>
      </c>
      <c r="B560">
        <v>2018</v>
      </c>
      <c r="C560" t="s">
        <v>343</v>
      </c>
      <c r="D560">
        <v>2.396903</v>
      </c>
    </row>
    <row r="561" spans="1:4" hidden="1">
      <c r="A561" t="s">
        <v>356</v>
      </c>
      <c r="B561">
        <v>2019</v>
      </c>
      <c r="C561" t="s">
        <v>342</v>
      </c>
      <c r="D561">
        <v>0.13475500000000001</v>
      </c>
    </row>
    <row r="562" spans="1:4" hidden="1">
      <c r="A562" t="s">
        <v>356</v>
      </c>
      <c r="B562">
        <v>2019</v>
      </c>
      <c r="C562" t="s">
        <v>343</v>
      </c>
      <c r="D562">
        <v>4.3252039999999994</v>
      </c>
    </row>
    <row r="563" spans="1:4" hidden="1">
      <c r="A563" t="s">
        <v>356</v>
      </c>
      <c r="B563">
        <v>2020</v>
      </c>
      <c r="C563" t="s">
        <v>342</v>
      </c>
      <c r="D563">
        <v>1.1199000000000001E-2</v>
      </c>
    </row>
    <row r="564" spans="1:4" hidden="1">
      <c r="A564" t="s">
        <v>356</v>
      </c>
      <c r="B564">
        <v>2020</v>
      </c>
      <c r="C564" t="s">
        <v>343</v>
      </c>
      <c r="D564">
        <v>10.623837999999999</v>
      </c>
    </row>
    <row r="565" spans="1:4" hidden="1">
      <c r="A565" t="s">
        <v>356</v>
      </c>
      <c r="B565">
        <v>2021</v>
      </c>
      <c r="C565" t="s">
        <v>342</v>
      </c>
      <c r="D565">
        <v>1.0059E-2</v>
      </c>
    </row>
    <row r="566" spans="1:4" hidden="1">
      <c r="A566" t="s">
        <v>356</v>
      </c>
      <c r="B566">
        <v>2021</v>
      </c>
      <c r="C566" t="s">
        <v>343</v>
      </c>
      <c r="D566">
        <v>14.660094999999998</v>
      </c>
    </row>
    <row r="567" spans="1:4" hidden="1">
      <c r="A567" t="s">
        <v>357</v>
      </c>
      <c r="B567">
        <v>2002</v>
      </c>
      <c r="C567" t="s">
        <v>342</v>
      </c>
      <c r="D567">
        <v>40.324553000000002</v>
      </c>
    </row>
    <row r="568" spans="1:4" hidden="1">
      <c r="A568" t="s">
        <v>357</v>
      </c>
      <c r="B568">
        <v>2002</v>
      </c>
      <c r="C568" t="s">
        <v>343</v>
      </c>
      <c r="D568">
        <v>100.92069499999999</v>
      </c>
    </row>
    <row r="569" spans="1:4" hidden="1">
      <c r="A569" t="s">
        <v>357</v>
      </c>
      <c r="B569">
        <v>2003</v>
      </c>
      <c r="C569" t="s">
        <v>342</v>
      </c>
      <c r="D569">
        <v>11.672794</v>
      </c>
    </row>
    <row r="570" spans="1:4" hidden="1">
      <c r="A570" t="s">
        <v>357</v>
      </c>
      <c r="B570">
        <v>2003</v>
      </c>
      <c r="C570" t="s">
        <v>343</v>
      </c>
      <c r="D570">
        <v>114.531167</v>
      </c>
    </row>
    <row r="571" spans="1:4" hidden="1">
      <c r="A571" t="s">
        <v>357</v>
      </c>
      <c r="B571">
        <v>2004</v>
      </c>
      <c r="C571" t="s">
        <v>342</v>
      </c>
      <c r="D571">
        <v>6.6795929999999997</v>
      </c>
    </row>
    <row r="572" spans="1:4" hidden="1">
      <c r="A572" t="s">
        <v>357</v>
      </c>
      <c r="B572">
        <v>2004</v>
      </c>
      <c r="C572" t="s">
        <v>343</v>
      </c>
      <c r="D572">
        <v>113.346035</v>
      </c>
    </row>
    <row r="573" spans="1:4" hidden="1">
      <c r="A573" t="s">
        <v>357</v>
      </c>
      <c r="B573">
        <v>2005</v>
      </c>
      <c r="C573" t="s">
        <v>342</v>
      </c>
      <c r="D573">
        <v>23.126874000000001</v>
      </c>
    </row>
    <row r="574" spans="1:4" hidden="1">
      <c r="A574" t="s">
        <v>357</v>
      </c>
      <c r="B574">
        <v>2005</v>
      </c>
      <c r="C574" t="s">
        <v>343</v>
      </c>
      <c r="D574">
        <v>117.56687100000001</v>
      </c>
    </row>
    <row r="575" spans="1:4" hidden="1">
      <c r="A575" t="s">
        <v>357</v>
      </c>
      <c r="B575">
        <v>2006</v>
      </c>
      <c r="C575" t="s">
        <v>342</v>
      </c>
      <c r="D575">
        <v>74.971548999999996</v>
      </c>
    </row>
    <row r="576" spans="1:4" hidden="1">
      <c r="A576" t="s">
        <v>357</v>
      </c>
      <c r="B576">
        <v>2006</v>
      </c>
      <c r="C576" t="s">
        <v>343</v>
      </c>
      <c r="D576">
        <v>166.64005900000001</v>
      </c>
    </row>
    <row r="577" spans="1:4" hidden="1">
      <c r="A577" t="s">
        <v>357</v>
      </c>
      <c r="B577">
        <v>2007</v>
      </c>
      <c r="C577" t="s">
        <v>345</v>
      </c>
      <c r="D577">
        <v>2.553931</v>
      </c>
    </row>
    <row r="578" spans="1:4" hidden="1">
      <c r="A578" t="s">
        <v>357</v>
      </c>
      <c r="B578">
        <v>2007</v>
      </c>
      <c r="C578" t="s">
        <v>342</v>
      </c>
      <c r="D578">
        <v>79.858238999999998</v>
      </c>
    </row>
    <row r="579" spans="1:4" hidden="1">
      <c r="A579" t="s">
        <v>357</v>
      </c>
      <c r="B579">
        <v>2007</v>
      </c>
      <c r="C579" t="s">
        <v>343</v>
      </c>
      <c r="D579">
        <v>174.81591</v>
      </c>
    </row>
    <row r="580" spans="1:4" hidden="1">
      <c r="A580" t="s">
        <v>357</v>
      </c>
      <c r="B580">
        <v>2008</v>
      </c>
      <c r="C580" t="s">
        <v>345</v>
      </c>
      <c r="D580">
        <v>4.0508689999999996</v>
      </c>
    </row>
    <row r="581" spans="1:4" hidden="1">
      <c r="A581" t="s">
        <v>357</v>
      </c>
      <c r="B581">
        <v>2008</v>
      </c>
      <c r="C581" t="s">
        <v>344</v>
      </c>
      <c r="D581">
        <v>2.0161989999999999</v>
      </c>
    </row>
    <row r="582" spans="1:4" hidden="1">
      <c r="A582" t="s">
        <v>357</v>
      </c>
      <c r="B582">
        <v>2008</v>
      </c>
      <c r="C582" t="s">
        <v>342</v>
      </c>
      <c r="D582">
        <v>56.662869999999998</v>
      </c>
    </row>
    <row r="583" spans="1:4" hidden="1">
      <c r="A583" t="s">
        <v>357</v>
      </c>
      <c r="B583">
        <v>2008</v>
      </c>
      <c r="C583" t="s">
        <v>343</v>
      </c>
      <c r="D583">
        <v>141.523234</v>
      </c>
    </row>
    <row r="584" spans="1:4" hidden="1">
      <c r="A584" t="s">
        <v>357</v>
      </c>
      <c r="B584">
        <v>2009</v>
      </c>
      <c r="C584" t="s">
        <v>345</v>
      </c>
      <c r="D584">
        <v>1.708466</v>
      </c>
    </row>
    <row r="585" spans="1:4" hidden="1">
      <c r="A585" t="s">
        <v>357</v>
      </c>
      <c r="B585">
        <v>2009</v>
      </c>
      <c r="C585" t="s">
        <v>342</v>
      </c>
      <c r="D585">
        <v>39.034623000000003</v>
      </c>
    </row>
    <row r="586" spans="1:4" hidden="1">
      <c r="A586" t="s">
        <v>357</v>
      </c>
      <c r="B586">
        <v>2009</v>
      </c>
      <c r="C586" t="s">
        <v>343</v>
      </c>
      <c r="D586">
        <v>124.42959</v>
      </c>
    </row>
    <row r="587" spans="1:4" hidden="1">
      <c r="A587" t="s">
        <v>357</v>
      </c>
      <c r="B587">
        <v>2010</v>
      </c>
      <c r="C587" t="s">
        <v>344</v>
      </c>
      <c r="D587">
        <v>1.6501999999999999E-2</v>
      </c>
    </row>
    <row r="588" spans="1:4" hidden="1">
      <c r="A588" t="s">
        <v>357</v>
      </c>
      <c r="B588">
        <v>2010</v>
      </c>
      <c r="C588" t="s">
        <v>342</v>
      </c>
      <c r="D588">
        <v>29.483843</v>
      </c>
    </row>
    <row r="589" spans="1:4" hidden="1">
      <c r="A589" t="s">
        <v>357</v>
      </c>
      <c r="B589">
        <v>2010</v>
      </c>
      <c r="C589" t="s">
        <v>343</v>
      </c>
      <c r="D589">
        <v>107.03061599999999</v>
      </c>
    </row>
    <row r="590" spans="1:4" hidden="1">
      <c r="A590" t="s">
        <v>357</v>
      </c>
      <c r="B590">
        <v>2011</v>
      </c>
      <c r="C590" t="s">
        <v>345</v>
      </c>
      <c r="D590">
        <v>0.105715</v>
      </c>
    </row>
    <row r="591" spans="1:4" hidden="1">
      <c r="A591" t="s">
        <v>357</v>
      </c>
      <c r="B591">
        <v>2011</v>
      </c>
      <c r="C591" t="s">
        <v>342</v>
      </c>
      <c r="D591">
        <v>22.808944</v>
      </c>
    </row>
    <row r="592" spans="1:4" hidden="1">
      <c r="A592" t="s">
        <v>357</v>
      </c>
      <c r="B592">
        <v>2011</v>
      </c>
      <c r="C592" t="s">
        <v>343</v>
      </c>
      <c r="D592">
        <v>97.675198000000009</v>
      </c>
    </row>
    <row r="593" spans="1:4" hidden="1">
      <c r="A593" t="s">
        <v>357</v>
      </c>
      <c r="B593">
        <v>2012</v>
      </c>
      <c r="C593" t="s">
        <v>342</v>
      </c>
      <c r="D593">
        <v>18.189862999999999</v>
      </c>
    </row>
    <row r="594" spans="1:4" hidden="1">
      <c r="A594" t="s">
        <v>357</v>
      </c>
      <c r="B594">
        <v>2012</v>
      </c>
      <c r="C594" t="s">
        <v>343</v>
      </c>
      <c r="D594">
        <v>90.754834000000002</v>
      </c>
    </row>
    <row r="595" spans="1:4" hidden="1">
      <c r="A595" t="s">
        <v>357</v>
      </c>
      <c r="B595">
        <v>2013</v>
      </c>
      <c r="C595" t="s">
        <v>342</v>
      </c>
      <c r="D595">
        <v>16.161041999999998</v>
      </c>
    </row>
    <row r="596" spans="1:4" hidden="1">
      <c r="A596" t="s">
        <v>357</v>
      </c>
      <c r="B596">
        <v>2013</v>
      </c>
      <c r="C596" t="s">
        <v>343</v>
      </c>
      <c r="D596">
        <v>97.985816</v>
      </c>
    </row>
    <row r="597" spans="1:4" hidden="1">
      <c r="A597" t="s">
        <v>357</v>
      </c>
      <c r="B597">
        <v>2014</v>
      </c>
      <c r="C597" t="s">
        <v>342</v>
      </c>
      <c r="D597">
        <v>12.418003000000001</v>
      </c>
    </row>
    <row r="598" spans="1:4" hidden="1">
      <c r="A598" t="s">
        <v>357</v>
      </c>
      <c r="B598">
        <v>2014</v>
      </c>
      <c r="C598" t="s">
        <v>343</v>
      </c>
      <c r="D598">
        <v>102.858957</v>
      </c>
    </row>
    <row r="599" spans="1:4" hidden="1">
      <c r="A599" t="s">
        <v>357</v>
      </c>
      <c r="B599">
        <v>2015</v>
      </c>
      <c r="C599" t="s">
        <v>345</v>
      </c>
      <c r="D599">
        <v>1.2406950000000001</v>
      </c>
    </row>
    <row r="600" spans="1:4" hidden="1">
      <c r="A600" t="s">
        <v>357</v>
      </c>
      <c r="B600">
        <v>2015</v>
      </c>
      <c r="C600" t="s">
        <v>344</v>
      </c>
      <c r="D600">
        <v>1.2406950000000001</v>
      </c>
    </row>
    <row r="601" spans="1:4" hidden="1">
      <c r="A601" t="s">
        <v>357</v>
      </c>
      <c r="B601">
        <v>2015</v>
      </c>
      <c r="C601" t="s">
        <v>342</v>
      </c>
      <c r="D601">
        <v>6.0881769999999999</v>
      </c>
    </row>
    <row r="602" spans="1:4" hidden="1">
      <c r="A602" t="s">
        <v>357</v>
      </c>
      <c r="B602">
        <v>2015</v>
      </c>
      <c r="C602" t="s">
        <v>343</v>
      </c>
      <c r="D602">
        <v>78.973089000000002</v>
      </c>
    </row>
    <row r="603" spans="1:4" hidden="1">
      <c r="A603" t="s">
        <v>357</v>
      </c>
      <c r="B603">
        <v>2016</v>
      </c>
      <c r="C603" t="s">
        <v>345</v>
      </c>
      <c r="D603">
        <v>1.2386649999999999</v>
      </c>
    </row>
    <row r="604" spans="1:4" hidden="1">
      <c r="A604" t="s">
        <v>357</v>
      </c>
      <c r="B604">
        <v>2016</v>
      </c>
      <c r="C604" t="s">
        <v>344</v>
      </c>
      <c r="D604">
        <v>1.302519</v>
      </c>
    </row>
    <row r="605" spans="1:4" hidden="1">
      <c r="A605" t="s">
        <v>357</v>
      </c>
      <c r="B605">
        <v>2016</v>
      </c>
      <c r="C605" t="s">
        <v>342</v>
      </c>
      <c r="D605">
        <v>8.6340470000000007</v>
      </c>
    </row>
    <row r="606" spans="1:4" hidden="1">
      <c r="A606" t="s">
        <v>357</v>
      </c>
      <c r="B606">
        <v>2016</v>
      </c>
      <c r="C606" t="s">
        <v>343</v>
      </c>
      <c r="D606">
        <v>76.800465000000003</v>
      </c>
    </row>
    <row r="607" spans="1:4" hidden="1">
      <c r="A607" t="s">
        <v>357</v>
      </c>
      <c r="B607">
        <v>2017</v>
      </c>
      <c r="C607" t="s">
        <v>345</v>
      </c>
      <c r="D607">
        <v>1.228469</v>
      </c>
    </row>
    <row r="608" spans="1:4" hidden="1">
      <c r="A608" t="s">
        <v>357</v>
      </c>
      <c r="B608">
        <v>2017</v>
      </c>
      <c r="C608" t="s">
        <v>344</v>
      </c>
      <c r="D608">
        <v>1.228469</v>
      </c>
    </row>
    <row r="609" spans="1:4" hidden="1">
      <c r="A609" t="s">
        <v>357</v>
      </c>
      <c r="B609">
        <v>2017</v>
      </c>
      <c r="C609" t="s">
        <v>342</v>
      </c>
      <c r="D609">
        <v>7.5458600000000002</v>
      </c>
    </row>
    <row r="610" spans="1:4" hidden="1">
      <c r="A610" t="s">
        <v>357</v>
      </c>
      <c r="B610">
        <v>2017</v>
      </c>
      <c r="C610" t="s">
        <v>343</v>
      </c>
      <c r="D610">
        <v>78.727716999999998</v>
      </c>
    </row>
    <row r="611" spans="1:4" hidden="1">
      <c r="A611" t="s">
        <v>357</v>
      </c>
      <c r="B611">
        <v>2018</v>
      </c>
      <c r="C611" t="s">
        <v>345</v>
      </c>
      <c r="D611">
        <v>1.2187429999999999</v>
      </c>
    </row>
    <row r="612" spans="1:4" hidden="1">
      <c r="A612" t="s">
        <v>357</v>
      </c>
      <c r="B612">
        <v>2018</v>
      </c>
      <c r="C612" t="s">
        <v>344</v>
      </c>
      <c r="D612">
        <v>1.2187429999999999</v>
      </c>
    </row>
    <row r="613" spans="1:4" hidden="1">
      <c r="A613" t="s">
        <v>357</v>
      </c>
      <c r="B613">
        <v>2018</v>
      </c>
      <c r="C613" t="s">
        <v>342</v>
      </c>
      <c r="D613">
        <v>8.3432759999999995</v>
      </c>
    </row>
    <row r="614" spans="1:4" hidden="1">
      <c r="A614" t="s">
        <v>357</v>
      </c>
      <c r="B614">
        <v>2018</v>
      </c>
      <c r="C614" t="s">
        <v>343</v>
      </c>
      <c r="D614">
        <v>71.346420999999992</v>
      </c>
    </row>
    <row r="615" spans="1:4" hidden="1">
      <c r="A615" t="s">
        <v>357</v>
      </c>
      <c r="B615">
        <v>2019</v>
      </c>
      <c r="C615" t="s">
        <v>345</v>
      </c>
      <c r="D615">
        <v>1.181675</v>
      </c>
    </row>
    <row r="616" spans="1:4" hidden="1">
      <c r="A616" t="s">
        <v>357</v>
      </c>
      <c r="B616">
        <v>2019</v>
      </c>
      <c r="C616" t="s">
        <v>344</v>
      </c>
      <c r="D616">
        <v>1.181675</v>
      </c>
    </row>
    <row r="617" spans="1:4" hidden="1">
      <c r="A617" t="s">
        <v>357</v>
      </c>
      <c r="B617">
        <v>2019</v>
      </c>
      <c r="C617" t="s">
        <v>342</v>
      </c>
      <c r="D617">
        <v>8.0608640000000005</v>
      </c>
    </row>
    <row r="618" spans="1:4" hidden="1">
      <c r="A618" t="s">
        <v>357</v>
      </c>
      <c r="B618">
        <v>2019</v>
      </c>
      <c r="C618" t="s">
        <v>343</v>
      </c>
      <c r="D618">
        <v>76.271894000000003</v>
      </c>
    </row>
    <row r="619" spans="1:4" hidden="1">
      <c r="A619" t="s">
        <v>357</v>
      </c>
      <c r="B619">
        <v>2020</v>
      </c>
      <c r="C619" t="s">
        <v>345</v>
      </c>
      <c r="D619">
        <v>1.1877930000000001</v>
      </c>
    </row>
    <row r="620" spans="1:4" hidden="1">
      <c r="A620" t="s">
        <v>357</v>
      </c>
      <c r="B620">
        <v>2020</v>
      </c>
      <c r="C620" t="s">
        <v>344</v>
      </c>
      <c r="D620">
        <v>1.1877930000000001</v>
      </c>
    </row>
    <row r="621" spans="1:4" hidden="1">
      <c r="A621" t="s">
        <v>357</v>
      </c>
      <c r="B621">
        <v>2020</v>
      </c>
      <c r="C621" t="s">
        <v>342</v>
      </c>
      <c r="D621">
        <v>3.2078579999999999</v>
      </c>
    </row>
    <row r="622" spans="1:4" hidden="1">
      <c r="A622" t="s">
        <v>357</v>
      </c>
      <c r="B622">
        <v>2020</v>
      </c>
      <c r="C622" t="s">
        <v>343</v>
      </c>
      <c r="D622">
        <v>85.593608000000003</v>
      </c>
    </row>
    <row r="623" spans="1:4" hidden="1">
      <c r="A623" t="s">
        <v>357</v>
      </c>
      <c r="B623">
        <v>2021</v>
      </c>
      <c r="C623" t="s">
        <v>345</v>
      </c>
      <c r="D623">
        <v>1.1825920000000001</v>
      </c>
    </row>
    <row r="624" spans="1:4" hidden="1">
      <c r="A624" t="s">
        <v>357</v>
      </c>
      <c r="B624">
        <v>2021</v>
      </c>
      <c r="C624" t="s">
        <v>344</v>
      </c>
      <c r="D624">
        <v>1.1825920000000001</v>
      </c>
    </row>
    <row r="625" spans="1:4" hidden="1">
      <c r="A625" t="s">
        <v>357</v>
      </c>
      <c r="B625">
        <v>2021</v>
      </c>
      <c r="C625" t="s">
        <v>342</v>
      </c>
      <c r="D625">
        <v>2.2589410000000001</v>
      </c>
    </row>
    <row r="626" spans="1:4" hidden="1">
      <c r="A626" t="s">
        <v>357</v>
      </c>
      <c r="B626">
        <v>2021</v>
      </c>
      <c r="C626" t="s">
        <v>343</v>
      </c>
      <c r="D626">
        <v>98.607171000000008</v>
      </c>
    </row>
    <row r="627" spans="1:4" hidden="1">
      <c r="A627" t="s">
        <v>358</v>
      </c>
      <c r="B627">
        <v>2002</v>
      </c>
      <c r="C627" t="s">
        <v>342</v>
      </c>
      <c r="D627">
        <v>0.386905</v>
      </c>
    </row>
    <row r="628" spans="1:4" hidden="1">
      <c r="A628" t="s">
        <v>358</v>
      </c>
      <c r="B628">
        <v>2002</v>
      </c>
      <c r="C628" t="s">
        <v>343</v>
      </c>
      <c r="D628">
        <v>14.261108</v>
      </c>
    </row>
    <row r="629" spans="1:4" hidden="1">
      <c r="A629" t="s">
        <v>358</v>
      </c>
      <c r="B629">
        <v>2003</v>
      </c>
      <c r="C629" t="s">
        <v>342</v>
      </c>
      <c r="D629">
        <v>1.2606010000000001</v>
      </c>
    </row>
    <row r="630" spans="1:4" hidden="1">
      <c r="A630" t="s">
        <v>358</v>
      </c>
      <c r="B630">
        <v>2003</v>
      </c>
      <c r="C630" t="s">
        <v>343</v>
      </c>
      <c r="D630">
        <v>59.668334000000002</v>
      </c>
    </row>
    <row r="631" spans="1:4" hidden="1">
      <c r="A631" t="s">
        <v>358</v>
      </c>
      <c r="B631">
        <v>2004</v>
      </c>
      <c r="C631" t="s">
        <v>342</v>
      </c>
      <c r="D631">
        <v>3.5559280000000002</v>
      </c>
    </row>
    <row r="632" spans="1:4" hidden="1">
      <c r="A632" t="s">
        <v>358</v>
      </c>
      <c r="B632">
        <v>2004</v>
      </c>
      <c r="C632" t="s">
        <v>343</v>
      </c>
      <c r="D632">
        <v>61.055604000000002</v>
      </c>
    </row>
    <row r="633" spans="1:4" hidden="1">
      <c r="A633" t="s">
        <v>358</v>
      </c>
      <c r="B633">
        <v>2005</v>
      </c>
      <c r="C633" t="s">
        <v>345</v>
      </c>
      <c r="D633">
        <v>0.55818100000000004</v>
      </c>
    </row>
    <row r="634" spans="1:4" hidden="1">
      <c r="A634" t="s">
        <v>358</v>
      </c>
      <c r="B634">
        <v>2005</v>
      </c>
      <c r="C634" t="s">
        <v>344</v>
      </c>
      <c r="D634">
        <v>0.58426199999999995</v>
      </c>
    </row>
    <row r="635" spans="1:4" hidden="1">
      <c r="A635" t="s">
        <v>358</v>
      </c>
      <c r="B635">
        <v>2005</v>
      </c>
      <c r="C635" t="s">
        <v>342</v>
      </c>
      <c r="D635">
        <v>9.6338000000000008</v>
      </c>
    </row>
    <row r="636" spans="1:4" hidden="1">
      <c r="A636" t="s">
        <v>358</v>
      </c>
      <c r="B636">
        <v>2005</v>
      </c>
      <c r="C636" t="s">
        <v>343</v>
      </c>
      <c r="D636">
        <v>76.632946000000004</v>
      </c>
    </row>
    <row r="637" spans="1:4" hidden="1">
      <c r="A637" t="s">
        <v>358</v>
      </c>
      <c r="B637">
        <v>2006</v>
      </c>
      <c r="C637" t="s">
        <v>345</v>
      </c>
      <c r="D637">
        <v>0.556392</v>
      </c>
    </row>
    <row r="638" spans="1:4" hidden="1">
      <c r="A638" t="s">
        <v>358</v>
      </c>
      <c r="B638">
        <v>2006</v>
      </c>
      <c r="C638" t="s">
        <v>344</v>
      </c>
      <c r="D638">
        <v>0.113037</v>
      </c>
    </row>
    <row r="639" spans="1:4" hidden="1">
      <c r="A639" t="s">
        <v>358</v>
      </c>
      <c r="B639">
        <v>2006</v>
      </c>
      <c r="C639" t="s">
        <v>342</v>
      </c>
      <c r="D639">
        <v>2.4313570000000002</v>
      </c>
    </row>
    <row r="640" spans="1:4" hidden="1">
      <c r="A640" t="s">
        <v>358</v>
      </c>
      <c r="B640">
        <v>2006</v>
      </c>
      <c r="C640" t="s">
        <v>343</v>
      </c>
      <c r="D640">
        <v>82.128097999999994</v>
      </c>
    </row>
    <row r="641" spans="1:4" hidden="1">
      <c r="A641" t="s">
        <v>358</v>
      </c>
      <c r="B641">
        <v>2007</v>
      </c>
      <c r="C641" t="s">
        <v>344</v>
      </c>
      <c r="D641">
        <v>5.9745619999999997</v>
      </c>
    </row>
    <row r="642" spans="1:4" hidden="1">
      <c r="A642" t="s">
        <v>358</v>
      </c>
      <c r="B642">
        <v>2007</v>
      </c>
      <c r="C642" t="s">
        <v>342</v>
      </c>
      <c r="D642">
        <v>6.0597110000000001</v>
      </c>
    </row>
    <row r="643" spans="1:4" hidden="1">
      <c r="A643" t="s">
        <v>358</v>
      </c>
      <c r="B643">
        <v>2007</v>
      </c>
      <c r="C643" t="s">
        <v>343</v>
      </c>
      <c r="D643">
        <v>109.11280500000001</v>
      </c>
    </row>
    <row r="644" spans="1:4" hidden="1">
      <c r="A644" t="s">
        <v>358</v>
      </c>
      <c r="B644">
        <v>2008</v>
      </c>
      <c r="C644" t="s">
        <v>345</v>
      </c>
      <c r="D644">
        <v>0.105325</v>
      </c>
    </row>
    <row r="645" spans="1:4" hidden="1">
      <c r="A645" t="s">
        <v>358</v>
      </c>
      <c r="B645">
        <v>2008</v>
      </c>
      <c r="C645" t="s">
        <v>344</v>
      </c>
      <c r="D645">
        <v>2.0680429999999999</v>
      </c>
    </row>
    <row r="646" spans="1:4" hidden="1">
      <c r="A646" t="s">
        <v>358</v>
      </c>
      <c r="B646">
        <v>2008</v>
      </c>
      <c r="C646" t="s">
        <v>342</v>
      </c>
      <c r="D646">
        <v>7.8456239999999999</v>
      </c>
    </row>
    <row r="647" spans="1:4" hidden="1">
      <c r="A647" t="s">
        <v>358</v>
      </c>
      <c r="B647">
        <v>2008</v>
      </c>
      <c r="C647" t="s">
        <v>343</v>
      </c>
      <c r="D647">
        <v>113.856587</v>
      </c>
    </row>
    <row r="648" spans="1:4" hidden="1">
      <c r="A648" t="s">
        <v>358</v>
      </c>
      <c r="B648">
        <v>2009</v>
      </c>
      <c r="C648" t="s">
        <v>345</v>
      </c>
      <c r="D648">
        <v>0.42058699999999999</v>
      </c>
    </row>
    <row r="649" spans="1:4" hidden="1">
      <c r="A649" t="s">
        <v>358</v>
      </c>
      <c r="B649">
        <v>2009</v>
      </c>
      <c r="C649" t="s">
        <v>344</v>
      </c>
      <c r="D649">
        <v>4.8258000000000002E-2</v>
      </c>
    </row>
    <row r="650" spans="1:4" hidden="1">
      <c r="A650" t="s">
        <v>358</v>
      </c>
      <c r="B650">
        <v>2009</v>
      </c>
      <c r="C650" t="s">
        <v>342</v>
      </c>
      <c r="D650">
        <v>10.956557</v>
      </c>
    </row>
    <row r="651" spans="1:4" hidden="1">
      <c r="A651" t="s">
        <v>358</v>
      </c>
      <c r="B651">
        <v>2009</v>
      </c>
      <c r="C651" t="s">
        <v>343</v>
      </c>
      <c r="D651">
        <v>98.443359999999998</v>
      </c>
    </row>
    <row r="652" spans="1:4" hidden="1">
      <c r="A652" t="s">
        <v>358</v>
      </c>
      <c r="B652">
        <v>2010</v>
      </c>
      <c r="C652" t="s">
        <v>345</v>
      </c>
      <c r="D652">
        <v>0.16115699999999999</v>
      </c>
    </row>
    <row r="653" spans="1:4" hidden="1">
      <c r="A653" t="s">
        <v>358</v>
      </c>
      <c r="B653">
        <v>2010</v>
      </c>
      <c r="C653" t="s">
        <v>344</v>
      </c>
      <c r="D653">
        <v>0.496336</v>
      </c>
    </row>
    <row r="654" spans="1:4" hidden="1">
      <c r="A654" t="s">
        <v>358</v>
      </c>
      <c r="B654">
        <v>2010</v>
      </c>
      <c r="C654" t="s">
        <v>342</v>
      </c>
      <c r="D654">
        <v>4.7586779999999997</v>
      </c>
    </row>
    <row r="655" spans="1:4" hidden="1">
      <c r="A655" t="s">
        <v>358</v>
      </c>
      <c r="B655">
        <v>2010</v>
      </c>
      <c r="C655" t="s">
        <v>343</v>
      </c>
      <c r="D655">
        <v>84.913944999999998</v>
      </c>
    </row>
    <row r="656" spans="1:4" hidden="1">
      <c r="A656" t="s">
        <v>358</v>
      </c>
      <c r="B656">
        <v>2011</v>
      </c>
      <c r="C656" t="s">
        <v>345</v>
      </c>
      <c r="D656">
        <v>2.660326</v>
      </c>
    </row>
    <row r="657" spans="1:4" hidden="1">
      <c r="A657" t="s">
        <v>358</v>
      </c>
      <c r="B657">
        <v>2011</v>
      </c>
      <c r="C657" t="s">
        <v>344</v>
      </c>
      <c r="D657">
        <v>0.33998400000000001</v>
      </c>
    </row>
    <row r="658" spans="1:4" hidden="1">
      <c r="A658" t="s">
        <v>358</v>
      </c>
      <c r="B658">
        <v>2011</v>
      </c>
      <c r="C658" t="s">
        <v>342</v>
      </c>
      <c r="D658">
        <v>9.6423240000000003</v>
      </c>
    </row>
    <row r="659" spans="1:4" hidden="1">
      <c r="A659" t="s">
        <v>358</v>
      </c>
      <c r="B659">
        <v>2011</v>
      </c>
      <c r="C659" t="s">
        <v>343</v>
      </c>
      <c r="D659">
        <v>82.581688</v>
      </c>
    </row>
    <row r="660" spans="1:4" hidden="1">
      <c r="A660" t="s">
        <v>358</v>
      </c>
      <c r="B660">
        <v>2012</v>
      </c>
      <c r="C660" t="s">
        <v>345</v>
      </c>
      <c r="D660">
        <v>0.43821100000000002</v>
      </c>
    </row>
    <row r="661" spans="1:4" hidden="1">
      <c r="A661" t="s">
        <v>358</v>
      </c>
      <c r="B661">
        <v>2012</v>
      </c>
      <c r="C661" t="s">
        <v>344</v>
      </c>
      <c r="D661">
        <v>0.30828</v>
      </c>
    </row>
    <row r="662" spans="1:4" hidden="1">
      <c r="A662" t="s">
        <v>358</v>
      </c>
      <c r="B662">
        <v>2012</v>
      </c>
      <c r="C662" t="s">
        <v>342</v>
      </c>
      <c r="D662">
        <v>1.6269340000000001</v>
      </c>
    </row>
    <row r="663" spans="1:4" hidden="1">
      <c r="A663" t="s">
        <v>358</v>
      </c>
      <c r="B663">
        <v>2012</v>
      </c>
      <c r="C663" t="s">
        <v>343</v>
      </c>
      <c r="D663">
        <v>48.650383000000005</v>
      </c>
    </row>
    <row r="664" spans="1:4" hidden="1">
      <c r="A664" t="s">
        <v>358</v>
      </c>
      <c r="B664">
        <v>2013</v>
      </c>
      <c r="C664" t="s">
        <v>345</v>
      </c>
      <c r="D664">
        <v>7.5978000000000004E-2</v>
      </c>
    </row>
    <row r="665" spans="1:4" hidden="1">
      <c r="A665" t="s">
        <v>358</v>
      </c>
      <c r="B665">
        <v>2013</v>
      </c>
      <c r="C665" t="s">
        <v>344</v>
      </c>
      <c r="D665">
        <v>0.117326</v>
      </c>
    </row>
    <row r="666" spans="1:4" hidden="1">
      <c r="A666" t="s">
        <v>358</v>
      </c>
      <c r="B666">
        <v>2013</v>
      </c>
      <c r="C666" t="s">
        <v>342</v>
      </c>
      <c r="D666">
        <v>7.4057490000000001</v>
      </c>
    </row>
    <row r="667" spans="1:4" hidden="1">
      <c r="A667" t="s">
        <v>358</v>
      </c>
      <c r="B667">
        <v>2013</v>
      </c>
      <c r="C667" t="s">
        <v>343</v>
      </c>
      <c r="D667">
        <v>52.880392000000001</v>
      </c>
    </row>
    <row r="668" spans="1:4" hidden="1">
      <c r="A668" t="s">
        <v>358</v>
      </c>
      <c r="B668">
        <v>2014</v>
      </c>
      <c r="C668" t="s">
        <v>345</v>
      </c>
      <c r="D668">
        <v>1.375869</v>
      </c>
    </row>
    <row r="669" spans="1:4" hidden="1">
      <c r="A669" t="s">
        <v>358</v>
      </c>
      <c r="B669">
        <v>2014</v>
      </c>
      <c r="C669" t="s">
        <v>344</v>
      </c>
      <c r="D669">
        <v>2.9146999999999999E-2</v>
      </c>
    </row>
    <row r="670" spans="1:4" hidden="1">
      <c r="A670" t="s">
        <v>358</v>
      </c>
      <c r="B670">
        <v>2014</v>
      </c>
      <c r="C670" t="s">
        <v>342</v>
      </c>
      <c r="D670">
        <v>8.7102170000000001</v>
      </c>
    </row>
    <row r="671" spans="1:4" hidden="1">
      <c r="A671" t="s">
        <v>358</v>
      </c>
      <c r="B671">
        <v>2014</v>
      </c>
      <c r="C671" t="s">
        <v>343</v>
      </c>
      <c r="D671">
        <v>64.216410999999994</v>
      </c>
    </row>
    <row r="672" spans="1:4" hidden="1">
      <c r="A672" t="s">
        <v>358</v>
      </c>
      <c r="B672">
        <v>2015</v>
      </c>
      <c r="C672" t="s">
        <v>345</v>
      </c>
      <c r="D672">
        <v>4.2459999999999998E-3</v>
      </c>
    </row>
    <row r="673" spans="1:4" hidden="1">
      <c r="A673" t="s">
        <v>358</v>
      </c>
      <c r="B673">
        <v>2015</v>
      </c>
      <c r="C673" t="s">
        <v>344</v>
      </c>
      <c r="D673">
        <v>4.7914999999999999E-2</v>
      </c>
    </row>
    <row r="674" spans="1:4" hidden="1">
      <c r="A674" t="s">
        <v>358</v>
      </c>
      <c r="B674">
        <v>2015</v>
      </c>
      <c r="C674" t="s">
        <v>342</v>
      </c>
      <c r="D674">
        <v>1.851847</v>
      </c>
    </row>
    <row r="675" spans="1:4" hidden="1">
      <c r="A675" t="s">
        <v>358</v>
      </c>
      <c r="B675">
        <v>2015</v>
      </c>
      <c r="C675" t="s">
        <v>343</v>
      </c>
      <c r="D675">
        <v>87.261934999999994</v>
      </c>
    </row>
    <row r="676" spans="1:4" hidden="1">
      <c r="A676" t="s">
        <v>358</v>
      </c>
      <c r="B676">
        <v>2016</v>
      </c>
      <c r="C676" t="s">
        <v>345</v>
      </c>
      <c r="D676">
        <v>1.4361000000000001E-2</v>
      </c>
    </row>
    <row r="677" spans="1:4" hidden="1">
      <c r="A677" t="s">
        <v>358</v>
      </c>
      <c r="B677">
        <v>2016</v>
      </c>
      <c r="C677" t="s">
        <v>344</v>
      </c>
      <c r="D677">
        <v>0.26653300000000002</v>
      </c>
    </row>
    <row r="678" spans="1:4" hidden="1">
      <c r="A678" t="s">
        <v>358</v>
      </c>
      <c r="B678">
        <v>2016</v>
      </c>
      <c r="C678" t="s">
        <v>342</v>
      </c>
      <c r="D678">
        <v>5.3980350000000001</v>
      </c>
    </row>
    <row r="679" spans="1:4" hidden="1">
      <c r="A679" t="s">
        <v>358</v>
      </c>
      <c r="B679">
        <v>2016</v>
      </c>
      <c r="C679" t="s">
        <v>343</v>
      </c>
      <c r="D679">
        <v>74.166776999999996</v>
      </c>
    </row>
    <row r="680" spans="1:4" hidden="1">
      <c r="A680" t="s">
        <v>358</v>
      </c>
      <c r="B680">
        <v>2017</v>
      </c>
      <c r="C680" t="s">
        <v>345</v>
      </c>
      <c r="D680">
        <v>7.4393000000000001E-2</v>
      </c>
    </row>
    <row r="681" spans="1:4" hidden="1">
      <c r="A681" t="s">
        <v>358</v>
      </c>
      <c r="B681">
        <v>2017</v>
      </c>
      <c r="C681" t="s">
        <v>344</v>
      </c>
      <c r="D681">
        <v>0.284719</v>
      </c>
    </row>
    <row r="682" spans="1:4" hidden="1">
      <c r="A682" t="s">
        <v>358</v>
      </c>
      <c r="B682">
        <v>2017</v>
      </c>
      <c r="C682" t="s">
        <v>342</v>
      </c>
      <c r="D682">
        <v>0.98048299999999999</v>
      </c>
    </row>
    <row r="683" spans="1:4" hidden="1">
      <c r="A683" t="s">
        <v>358</v>
      </c>
      <c r="B683">
        <v>2017</v>
      </c>
      <c r="C683" t="s">
        <v>343</v>
      </c>
      <c r="D683">
        <v>135.053562</v>
      </c>
    </row>
    <row r="684" spans="1:4" hidden="1">
      <c r="A684" t="s">
        <v>358</v>
      </c>
      <c r="B684">
        <v>2018</v>
      </c>
      <c r="C684" t="s">
        <v>345</v>
      </c>
      <c r="D684">
        <v>0.30212800000000001</v>
      </c>
    </row>
    <row r="685" spans="1:4" hidden="1">
      <c r="A685" t="s">
        <v>358</v>
      </c>
      <c r="B685">
        <v>2018</v>
      </c>
      <c r="C685" t="s">
        <v>344</v>
      </c>
      <c r="D685">
        <v>1.796654</v>
      </c>
    </row>
    <row r="686" spans="1:4" hidden="1">
      <c r="A686" t="s">
        <v>358</v>
      </c>
      <c r="B686">
        <v>2018</v>
      </c>
      <c r="C686" t="s">
        <v>342</v>
      </c>
      <c r="D686">
        <v>3.1612480000000001</v>
      </c>
    </row>
    <row r="687" spans="1:4" hidden="1">
      <c r="A687" t="s">
        <v>358</v>
      </c>
      <c r="B687">
        <v>2018</v>
      </c>
      <c r="C687" t="s">
        <v>343</v>
      </c>
      <c r="D687">
        <v>124.472182</v>
      </c>
    </row>
    <row r="688" spans="1:4" hidden="1">
      <c r="A688" t="s">
        <v>358</v>
      </c>
      <c r="B688">
        <v>2019</v>
      </c>
      <c r="C688" t="s">
        <v>345</v>
      </c>
      <c r="D688">
        <v>0.39880100000000002</v>
      </c>
    </row>
    <row r="689" spans="1:4" hidden="1">
      <c r="A689" t="s">
        <v>358</v>
      </c>
      <c r="B689">
        <v>2019</v>
      </c>
      <c r="C689" t="s">
        <v>344</v>
      </c>
      <c r="D689">
        <v>1.5175399999999999</v>
      </c>
    </row>
    <row r="690" spans="1:4" hidden="1">
      <c r="A690" t="s">
        <v>358</v>
      </c>
      <c r="B690">
        <v>2019</v>
      </c>
      <c r="C690" t="s">
        <v>342</v>
      </c>
      <c r="D690">
        <v>3.939282</v>
      </c>
    </row>
    <row r="691" spans="1:4" hidden="1">
      <c r="A691" t="s">
        <v>358</v>
      </c>
      <c r="B691">
        <v>2019</v>
      </c>
      <c r="C691" t="s">
        <v>343</v>
      </c>
      <c r="D691">
        <v>122.556211</v>
      </c>
    </row>
    <row r="692" spans="1:4" hidden="1">
      <c r="A692" t="s">
        <v>358</v>
      </c>
      <c r="B692">
        <v>2020</v>
      </c>
      <c r="C692" t="s">
        <v>345</v>
      </c>
      <c r="D692">
        <v>0.60070500000000004</v>
      </c>
    </row>
    <row r="693" spans="1:4" hidden="1">
      <c r="A693" t="s">
        <v>358</v>
      </c>
      <c r="B693">
        <v>2020</v>
      </c>
      <c r="C693" t="s">
        <v>344</v>
      </c>
      <c r="D693">
        <v>0.66167399999999998</v>
      </c>
    </row>
    <row r="694" spans="1:4" hidden="1">
      <c r="A694" t="s">
        <v>358</v>
      </c>
      <c r="B694">
        <v>2020</v>
      </c>
      <c r="C694" t="s">
        <v>342</v>
      </c>
      <c r="D694">
        <v>0.53822499999999995</v>
      </c>
    </row>
    <row r="695" spans="1:4" hidden="1">
      <c r="A695" t="s">
        <v>358</v>
      </c>
      <c r="B695">
        <v>2020</v>
      </c>
      <c r="C695" t="s">
        <v>343</v>
      </c>
      <c r="D695">
        <v>130.299004</v>
      </c>
    </row>
    <row r="696" spans="1:4" hidden="1">
      <c r="A696" t="s">
        <v>358</v>
      </c>
      <c r="B696">
        <v>2021</v>
      </c>
      <c r="C696" t="s">
        <v>345</v>
      </c>
      <c r="D696">
        <v>0.64841899999999997</v>
      </c>
    </row>
    <row r="697" spans="1:4" hidden="1">
      <c r="A697" t="s">
        <v>358</v>
      </c>
      <c r="B697">
        <v>2021</v>
      </c>
      <c r="C697" t="s">
        <v>344</v>
      </c>
      <c r="D697">
        <v>0.61893699999999996</v>
      </c>
    </row>
    <row r="698" spans="1:4" hidden="1">
      <c r="A698" t="s">
        <v>358</v>
      </c>
      <c r="B698">
        <v>2021</v>
      </c>
      <c r="C698" t="s">
        <v>342</v>
      </c>
      <c r="D698">
        <v>1.4341060000000001</v>
      </c>
    </row>
    <row r="699" spans="1:4" hidden="1">
      <c r="A699" t="s">
        <v>358</v>
      </c>
      <c r="B699">
        <v>2021</v>
      </c>
      <c r="C699" t="s">
        <v>343</v>
      </c>
      <c r="D699">
        <v>364.57033699999999</v>
      </c>
    </row>
    <row r="700" spans="1:4" hidden="1">
      <c r="A700" t="s">
        <v>359</v>
      </c>
      <c r="B700">
        <v>2002</v>
      </c>
      <c r="C700" t="s">
        <v>343</v>
      </c>
      <c r="D700">
        <v>125.353193</v>
      </c>
    </row>
    <row r="701" spans="1:4" hidden="1">
      <c r="A701" t="s">
        <v>359</v>
      </c>
      <c r="B701">
        <v>2003</v>
      </c>
      <c r="C701" t="s">
        <v>342</v>
      </c>
      <c r="D701">
        <v>0.503382</v>
      </c>
    </row>
    <row r="702" spans="1:4" hidden="1">
      <c r="A702" t="s">
        <v>359</v>
      </c>
      <c r="B702">
        <v>2003</v>
      </c>
      <c r="C702" t="s">
        <v>343</v>
      </c>
      <c r="D702">
        <v>278.018891</v>
      </c>
    </row>
    <row r="703" spans="1:4" hidden="1">
      <c r="A703" t="s">
        <v>359</v>
      </c>
      <c r="B703">
        <v>2004</v>
      </c>
      <c r="C703" t="s">
        <v>342</v>
      </c>
      <c r="D703">
        <v>6.8649310000000003</v>
      </c>
    </row>
    <row r="704" spans="1:4" hidden="1">
      <c r="A704" t="s">
        <v>359</v>
      </c>
      <c r="B704">
        <v>2004</v>
      </c>
      <c r="C704" t="s">
        <v>343</v>
      </c>
      <c r="D704">
        <v>250.16276500000001</v>
      </c>
    </row>
    <row r="705" spans="1:4" hidden="1">
      <c r="A705" t="s">
        <v>359</v>
      </c>
      <c r="B705">
        <v>2005</v>
      </c>
      <c r="C705" t="s">
        <v>345</v>
      </c>
      <c r="D705">
        <v>0.53083199999999997</v>
      </c>
    </row>
    <row r="706" spans="1:4" hidden="1">
      <c r="A706" t="s">
        <v>359</v>
      </c>
      <c r="B706">
        <v>2005</v>
      </c>
      <c r="C706" t="s">
        <v>342</v>
      </c>
      <c r="D706">
        <v>2.6948500000000002</v>
      </c>
    </row>
    <row r="707" spans="1:4" hidden="1">
      <c r="A707" t="s">
        <v>359</v>
      </c>
      <c r="B707">
        <v>2005</v>
      </c>
      <c r="C707" t="s">
        <v>343</v>
      </c>
      <c r="D707">
        <v>257.131035</v>
      </c>
    </row>
    <row r="708" spans="1:4" hidden="1">
      <c r="A708" t="s">
        <v>359</v>
      </c>
      <c r="B708">
        <v>2006</v>
      </c>
      <c r="C708" t="s">
        <v>345</v>
      </c>
      <c r="D708">
        <v>1.7280960000000001</v>
      </c>
    </row>
    <row r="709" spans="1:4" hidden="1">
      <c r="A709" t="s">
        <v>359</v>
      </c>
      <c r="B709">
        <v>2006</v>
      </c>
      <c r="C709" t="s">
        <v>342</v>
      </c>
      <c r="D709">
        <v>2.2549450000000002</v>
      </c>
    </row>
    <row r="710" spans="1:4" hidden="1">
      <c r="A710" t="s">
        <v>359</v>
      </c>
      <c r="B710">
        <v>2006</v>
      </c>
      <c r="C710" t="s">
        <v>343</v>
      </c>
      <c r="D710">
        <v>367.60860600000001</v>
      </c>
    </row>
    <row r="711" spans="1:4" hidden="1">
      <c r="A711" t="s">
        <v>359</v>
      </c>
      <c r="B711">
        <v>2007</v>
      </c>
      <c r="C711" t="s">
        <v>345</v>
      </c>
      <c r="D711">
        <v>13.082674000000001</v>
      </c>
    </row>
    <row r="712" spans="1:4" hidden="1">
      <c r="A712" t="s">
        <v>359</v>
      </c>
      <c r="B712">
        <v>2007</v>
      </c>
      <c r="C712" t="s">
        <v>344</v>
      </c>
      <c r="D712">
        <v>3.7583099999999998</v>
      </c>
    </row>
    <row r="713" spans="1:4" hidden="1">
      <c r="A713" t="s">
        <v>359</v>
      </c>
      <c r="B713">
        <v>2007</v>
      </c>
      <c r="C713" t="s">
        <v>342</v>
      </c>
      <c r="D713">
        <v>10.770426</v>
      </c>
    </row>
    <row r="714" spans="1:4" hidden="1">
      <c r="A714" t="s">
        <v>359</v>
      </c>
      <c r="B714">
        <v>2007</v>
      </c>
      <c r="C714" t="s">
        <v>343</v>
      </c>
      <c r="D714">
        <v>419.58844699999997</v>
      </c>
    </row>
    <row r="715" spans="1:4" hidden="1">
      <c r="A715" t="s">
        <v>359</v>
      </c>
      <c r="B715">
        <v>2008</v>
      </c>
      <c r="C715" t="s">
        <v>345</v>
      </c>
      <c r="D715">
        <v>28.478963</v>
      </c>
    </row>
    <row r="716" spans="1:4" hidden="1">
      <c r="A716" t="s">
        <v>359</v>
      </c>
      <c r="B716">
        <v>2008</v>
      </c>
      <c r="C716" t="s">
        <v>344</v>
      </c>
      <c r="D716">
        <v>3.6666639999999999</v>
      </c>
    </row>
    <row r="717" spans="1:4" hidden="1">
      <c r="A717" t="s">
        <v>359</v>
      </c>
      <c r="B717">
        <v>2008</v>
      </c>
      <c r="C717" t="s">
        <v>342</v>
      </c>
      <c r="D717">
        <v>11.024103999999999</v>
      </c>
    </row>
    <row r="718" spans="1:4" hidden="1">
      <c r="A718" t="s">
        <v>359</v>
      </c>
      <c r="B718">
        <v>2008</v>
      </c>
      <c r="C718" t="s">
        <v>343</v>
      </c>
      <c r="D718">
        <v>326.18377600000002</v>
      </c>
    </row>
    <row r="719" spans="1:4" hidden="1">
      <c r="A719" t="s">
        <v>359</v>
      </c>
      <c r="B719">
        <v>2009</v>
      </c>
      <c r="C719" t="s">
        <v>345</v>
      </c>
      <c r="D719">
        <v>16.037099000000001</v>
      </c>
    </row>
    <row r="720" spans="1:4" hidden="1">
      <c r="A720" t="s">
        <v>359</v>
      </c>
      <c r="B720">
        <v>2009</v>
      </c>
      <c r="C720" t="s">
        <v>344</v>
      </c>
      <c r="D720">
        <v>4.7593909999999999</v>
      </c>
    </row>
    <row r="721" spans="1:4" hidden="1">
      <c r="A721" t="s">
        <v>359</v>
      </c>
      <c r="B721">
        <v>2009</v>
      </c>
      <c r="C721" t="s">
        <v>342</v>
      </c>
      <c r="D721">
        <v>13.214677999999999</v>
      </c>
    </row>
    <row r="722" spans="1:4" hidden="1">
      <c r="A722" t="s">
        <v>359</v>
      </c>
      <c r="B722">
        <v>2009</v>
      </c>
      <c r="C722" t="s">
        <v>343</v>
      </c>
      <c r="D722">
        <v>305.26062400000001</v>
      </c>
    </row>
    <row r="723" spans="1:4" hidden="1">
      <c r="A723" t="s">
        <v>359</v>
      </c>
      <c r="B723">
        <v>2010</v>
      </c>
      <c r="C723" t="s">
        <v>345</v>
      </c>
      <c r="D723">
        <v>5.1732240000000003</v>
      </c>
    </row>
    <row r="724" spans="1:4" hidden="1">
      <c r="A724" t="s">
        <v>359</v>
      </c>
      <c r="B724">
        <v>2010</v>
      </c>
      <c r="C724" t="s">
        <v>344</v>
      </c>
      <c r="D724">
        <v>5.9917170000000004</v>
      </c>
    </row>
    <row r="725" spans="1:4" hidden="1">
      <c r="A725" t="s">
        <v>359</v>
      </c>
      <c r="B725">
        <v>2010</v>
      </c>
      <c r="C725" t="s">
        <v>342</v>
      </c>
      <c r="D725">
        <v>12.2986</v>
      </c>
    </row>
    <row r="726" spans="1:4" hidden="1">
      <c r="A726" t="s">
        <v>359</v>
      </c>
      <c r="B726">
        <v>2010</v>
      </c>
      <c r="C726" t="s">
        <v>343</v>
      </c>
      <c r="D726">
        <v>319.160933</v>
      </c>
    </row>
    <row r="727" spans="1:4" hidden="1">
      <c r="A727" t="s">
        <v>359</v>
      </c>
      <c r="B727">
        <v>2011</v>
      </c>
      <c r="C727" t="s">
        <v>345</v>
      </c>
      <c r="D727">
        <v>1.3187819999999999</v>
      </c>
    </row>
    <row r="728" spans="1:4" hidden="1">
      <c r="A728" t="s">
        <v>359</v>
      </c>
      <c r="B728">
        <v>2011</v>
      </c>
      <c r="C728" t="s">
        <v>344</v>
      </c>
      <c r="D728">
        <v>7.3715789999999997</v>
      </c>
    </row>
    <row r="729" spans="1:4" hidden="1">
      <c r="A729" t="s">
        <v>359</v>
      </c>
      <c r="B729">
        <v>2011</v>
      </c>
      <c r="C729" t="s">
        <v>342</v>
      </c>
      <c r="D729">
        <v>9.7734729999999992</v>
      </c>
    </row>
    <row r="730" spans="1:4" hidden="1">
      <c r="A730" t="s">
        <v>359</v>
      </c>
      <c r="B730">
        <v>2011</v>
      </c>
      <c r="C730" t="s">
        <v>343</v>
      </c>
      <c r="D730">
        <v>328.52223900000001</v>
      </c>
    </row>
    <row r="731" spans="1:4" hidden="1">
      <c r="A731" t="s">
        <v>359</v>
      </c>
      <c r="B731">
        <v>2012</v>
      </c>
      <c r="C731" t="s">
        <v>345</v>
      </c>
      <c r="D731">
        <v>1.921152</v>
      </c>
    </row>
    <row r="732" spans="1:4" hidden="1">
      <c r="A732" t="s">
        <v>359</v>
      </c>
      <c r="B732">
        <v>2012</v>
      </c>
      <c r="C732" t="s">
        <v>344</v>
      </c>
      <c r="D732">
        <v>6.9119400000000004</v>
      </c>
    </row>
    <row r="733" spans="1:4" hidden="1">
      <c r="A733" t="s">
        <v>359</v>
      </c>
      <c r="B733">
        <v>2012</v>
      </c>
      <c r="C733" t="s">
        <v>342</v>
      </c>
      <c r="D733">
        <v>10.488065000000001</v>
      </c>
    </row>
    <row r="734" spans="1:4" hidden="1">
      <c r="A734" t="s">
        <v>359</v>
      </c>
      <c r="B734">
        <v>2012</v>
      </c>
      <c r="C734" t="s">
        <v>343</v>
      </c>
      <c r="D734">
        <v>386.37981200000002</v>
      </c>
    </row>
    <row r="735" spans="1:4" hidden="1">
      <c r="A735" t="s">
        <v>359</v>
      </c>
      <c r="B735">
        <v>2013</v>
      </c>
      <c r="C735" t="s">
        <v>345</v>
      </c>
      <c r="D735">
        <v>31.534316</v>
      </c>
    </row>
    <row r="736" spans="1:4" hidden="1">
      <c r="A736" t="s">
        <v>359</v>
      </c>
      <c r="B736">
        <v>2013</v>
      </c>
      <c r="C736" t="s">
        <v>344</v>
      </c>
      <c r="D736">
        <v>3.5692050000000002</v>
      </c>
    </row>
    <row r="737" spans="1:4" hidden="1">
      <c r="A737" t="s">
        <v>359</v>
      </c>
      <c r="B737">
        <v>2013</v>
      </c>
      <c r="C737" t="s">
        <v>342</v>
      </c>
      <c r="D737">
        <v>8.8712630000000008</v>
      </c>
    </row>
    <row r="738" spans="1:4" hidden="1">
      <c r="A738" t="s">
        <v>359</v>
      </c>
      <c r="B738">
        <v>2013</v>
      </c>
      <c r="C738" t="s">
        <v>343</v>
      </c>
      <c r="D738">
        <v>394.67798000000005</v>
      </c>
    </row>
    <row r="739" spans="1:4" hidden="1">
      <c r="A739" t="s">
        <v>359</v>
      </c>
      <c r="B739">
        <v>2014</v>
      </c>
      <c r="C739" t="s">
        <v>345</v>
      </c>
      <c r="D739">
        <v>2.3533339999999998</v>
      </c>
    </row>
    <row r="740" spans="1:4" hidden="1">
      <c r="A740" t="s">
        <v>359</v>
      </c>
      <c r="B740">
        <v>2014</v>
      </c>
      <c r="C740" t="s">
        <v>344</v>
      </c>
      <c r="D740">
        <v>13.741129000000001</v>
      </c>
    </row>
    <row r="741" spans="1:4" hidden="1">
      <c r="A741" t="s">
        <v>359</v>
      </c>
      <c r="B741">
        <v>2014</v>
      </c>
      <c r="C741" t="s">
        <v>342</v>
      </c>
      <c r="D741">
        <v>6.5155570000000003</v>
      </c>
    </row>
    <row r="742" spans="1:4" hidden="1">
      <c r="A742" t="s">
        <v>359</v>
      </c>
      <c r="B742">
        <v>2014</v>
      </c>
      <c r="C742" t="s">
        <v>343</v>
      </c>
      <c r="D742">
        <v>380.78964100000002</v>
      </c>
    </row>
    <row r="743" spans="1:4" hidden="1">
      <c r="A743" t="s">
        <v>359</v>
      </c>
      <c r="B743">
        <v>2015</v>
      </c>
      <c r="C743" t="s">
        <v>345</v>
      </c>
      <c r="D743">
        <v>4.2562480000000003</v>
      </c>
    </row>
    <row r="744" spans="1:4" hidden="1">
      <c r="A744" t="s">
        <v>359</v>
      </c>
      <c r="B744">
        <v>2015</v>
      </c>
      <c r="C744" t="s">
        <v>344</v>
      </c>
      <c r="D744">
        <v>3.7398539999999998</v>
      </c>
    </row>
    <row r="745" spans="1:4" hidden="1">
      <c r="A745" t="s">
        <v>359</v>
      </c>
      <c r="B745">
        <v>2015</v>
      </c>
      <c r="C745" t="s">
        <v>342</v>
      </c>
      <c r="D745">
        <v>4.0245189999999997</v>
      </c>
    </row>
    <row r="746" spans="1:4" hidden="1">
      <c r="A746" t="s">
        <v>359</v>
      </c>
      <c r="B746">
        <v>2015</v>
      </c>
      <c r="C746" t="s">
        <v>343</v>
      </c>
      <c r="D746">
        <v>432.618109</v>
      </c>
    </row>
    <row r="747" spans="1:4" hidden="1">
      <c r="A747" t="s">
        <v>359</v>
      </c>
      <c r="B747">
        <v>2016</v>
      </c>
      <c r="C747" t="s">
        <v>345</v>
      </c>
      <c r="D747">
        <v>2.3090120000000001</v>
      </c>
    </row>
    <row r="748" spans="1:4" hidden="1">
      <c r="A748" t="s">
        <v>359</v>
      </c>
      <c r="B748">
        <v>2016</v>
      </c>
      <c r="C748" t="s">
        <v>344</v>
      </c>
      <c r="D748">
        <v>2.9557869999999999</v>
      </c>
    </row>
    <row r="749" spans="1:4" hidden="1">
      <c r="A749" t="s">
        <v>359</v>
      </c>
      <c r="B749">
        <v>2016</v>
      </c>
      <c r="C749" t="s">
        <v>342</v>
      </c>
      <c r="D749">
        <v>0.95829399999999998</v>
      </c>
    </row>
    <row r="750" spans="1:4" hidden="1">
      <c r="A750" t="s">
        <v>359</v>
      </c>
      <c r="B750">
        <v>2016</v>
      </c>
      <c r="C750" t="s">
        <v>343</v>
      </c>
      <c r="D750">
        <v>465.15803499999998</v>
      </c>
    </row>
    <row r="751" spans="1:4" hidden="1">
      <c r="A751" t="s">
        <v>359</v>
      </c>
      <c r="B751">
        <v>2017</v>
      </c>
      <c r="C751" t="s">
        <v>345</v>
      </c>
      <c r="D751">
        <v>2.9182260000000002</v>
      </c>
    </row>
    <row r="752" spans="1:4" hidden="1">
      <c r="A752" t="s">
        <v>359</v>
      </c>
      <c r="B752">
        <v>2017</v>
      </c>
      <c r="C752" t="s">
        <v>344</v>
      </c>
      <c r="D752">
        <v>12.510313</v>
      </c>
    </row>
    <row r="753" spans="1:4" hidden="1">
      <c r="A753" t="s">
        <v>359</v>
      </c>
      <c r="B753">
        <v>2017</v>
      </c>
      <c r="C753" t="s">
        <v>342</v>
      </c>
      <c r="D753">
        <v>0.93207399999999996</v>
      </c>
    </row>
    <row r="754" spans="1:4" hidden="1">
      <c r="A754" t="s">
        <v>359</v>
      </c>
      <c r="B754">
        <v>2017</v>
      </c>
      <c r="C754" t="s">
        <v>343</v>
      </c>
      <c r="D754">
        <v>538.26889600000004</v>
      </c>
    </row>
    <row r="755" spans="1:4" hidden="1">
      <c r="A755" t="s">
        <v>359</v>
      </c>
      <c r="B755">
        <v>2018</v>
      </c>
      <c r="C755" t="s">
        <v>345</v>
      </c>
      <c r="D755">
        <v>1.575739</v>
      </c>
    </row>
    <row r="756" spans="1:4" hidden="1">
      <c r="A756" t="s">
        <v>359</v>
      </c>
      <c r="B756">
        <v>2018</v>
      </c>
      <c r="C756" t="s">
        <v>344</v>
      </c>
      <c r="D756">
        <v>1.740324</v>
      </c>
    </row>
    <row r="757" spans="1:4" hidden="1">
      <c r="A757" t="s">
        <v>359</v>
      </c>
      <c r="B757">
        <v>2018</v>
      </c>
      <c r="C757" t="s">
        <v>342</v>
      </c>
      <c r="D757">
        <v>1.450515</v>
      </c>
    </row>
    <row r="758" spans="1:4" hidden="1">
      <c r="A758" t="s">
        <v>359</v>
      </c>
      <c r="B758">
        <v>2018</v>
      </c>
      <c r="C758" t="s">
        <v>343</v>
      </c>
      <c r="D758">
        <v>383.785977</v>
      </c>
    </row>
    <row r="759" spans="1:4" hidden="1">
      <c r="A759" t="s">
        <v>359</v>
      </c>
      <c r="B759">
        <v>2019</v>
      </c>
      <c r="C759" t="s">
        <v>345</v>
      </c>
      <c r="D759">
        <v>1.4871939999999999</v>
      </c>
    </row>
    <row r="760" spans="1:4" hidden="1">
      <c r="A760" t="s">
        <v>359</v>
      </c>
      <c r="B760">
        <v>2019</v>
      </c>
      <c r="C760" t="s">
        <v>344</v>
      </c>
      <c r="D760">
        <v>2.6650529999999999</v>
      </c>
    </row>
    <row r="761" spans="1:4" hidden="1">
      <c r="A761" t="s">
        <v>359</v>
      </c>
      <c r="B761">
        <v>2019</v>
      </c>
      <c r="C761" t="s">
        <v>342</v>
      </c>
      <c r="D761">
        <v>0.93522899999999998</v>
      </c>
    </row>
    <row r="762" spans="1:4" hidden="1">
      <c r="A762" t="s">
        <v>359</v>
      </c>
      <c r="B762">
        <v>2019</v>
      </c>
      <c r="C762" t="s">
        <v>343</v>
      </c>
      <c r="D762">
        <v>398.60771599999998</v>
      </c>
    </row>
    <row r="763" spans="1:4" hidden="1">
      <c r="A763" t="s">
        <v>359</v>
      </c>
      <c r="B763">
        <v>2020</v>
      </c>
      <c r="C763" t="s">
        <v>345</v>
      </c>
      <c r="D763">
        <v>1.0289999999999999</v>
      </c>
    </row>
    <row r="764" spans="1:4" hidden="1">
      <c r="A764" t="s">
        <v>359</v>
      </c>
      <c r="B764">
        <v>2020</v>
      </c>
      <c r="C764" t="s">
        <v>344</v>
      </c>
      <c r="D764">
        <v>1.1847589999999999</v>
      </c>
    </row>
    <row r="765" spans="1:4" hidden="1">
      <c r="A765" t="s">
        <v>359</v>
      </c>
      <c r="B765">
        <v>2020</v>
      </c>
      <c r="C765" t="s">
        <v>342</v>
      </c>
      <c r="D765">
        <v>0.69024200000000002</v>
      </c>
    </row>
    <row r="766" spans="1:4" hidden="1">
      <c r="A766" t="s">
        <v>359</v>
      </c>
      <c r="B766">
        <v>2020</v>
      </c>
      <c r="C766" t="s">
        <v>343</v>
      </c>
      <c r="D766">
        <v>1103.6660179999999</v>
      </c>
    </row>
    <row r="767" spans="1:4" hidden="1">
      <c r="A767" t="s">
        <v>359</v>
      </c>
      <c r="B767">
        <v>2021</v>
      </c>
      <c r="C767" t="s">
        <v>345</v>
      </c>
      <c r="D767">
        <v>0.79776599999999998</v>
      </c>
    </row>
    <row r="768" spans="1:4" hidden="1">
      <c r="A768" t="s">
        <v>359</v>
      </c>
      <c r="B768">
        <v>2021</v>
      </c>
      <c r="C768" t="s">
        <v>344</v>
      </c>
      <c r="D768">
        <v>0.881795</v>
      </c>
    </row>
    <row r="769" spans="1:4" hidden="1">
      <c r="A769" t="s">
        <v>359</v>
      </c>
      <c r="B769">
        <v>2021</v>
      </c>
      <c r="C769" t="s">
        <v>342</v>
      </c>
      <c r="D769">
        <v>0.85085599999999995</v>
      </c>
    </row>
    <row r="770" spans="1:4" hidden="1">
      <c r="A770" t="s">
        <v>359</v>
      </c>
      <c r="B770">
        <v>2021</v>
      </c>
      <c r="C770" t="s">
        <v>343</v>
      </c>
      <c r="D770">
        <v>1638.4962700000001</v>
      </c>
    </row>
    <row r="771" spans="1:4" hidden="1">
      <c r="A771" t="s">
        <v>360</v>
      </c>
      <c r="B771">
        <v>2006</v>
      </c>
      <c r="C771" t="s">
        <v>344</v>
      </c>
      <c r="D771">
        <v>0.34142400000000001</v>
      </c>
    </row>
    <row r="772" spans="1:4" hidden="1">
      <c r="A772" t="s">
        <v>360</v>
      </c>
      <c r="B772">
        <v>2006</v>
      </c>
      <c r="C772" t="s">
        <v>343</v>
      </c>
      <c r="D772">
        <v>44.323281000000001</v>
      </c>
    </row>
    <row r="773" spans="1:4" hidden="1">
      <c r="A773" t="s">
        <v>360</v>
      </c>
      <c r="B773">
        <v>2007</v>
      </c>
      <c r="C773" t="s">
        <v>344</v>
      </c>
      <c r="D773">
        <v>0.46953400000000001</v>
      </c>
    </row>
    <row r="774" spans="1:4" hidden="1">
      <c r="A774" t="s">
        <v>360</v>
      </c>
      <c r="B774">
        <v>2007</v>
      </c>
      <c r="C774" t="s">
        <v>343</v>
      </c>
      <c r="D774">
        <v>53.808289000000002</v>
      </c>
    </row>
    <row r="775" spans="1:4" hidden="1">
      <c r="A775" t="s">
        <v>360</v>
      </c>
      <c r="B775">
        <v>2008</v>
      </c>
      <c r="C775" t="s">
        <v>345</v>
      </c>
      <c r="D775">
        <v>4.7259000000000002E-2</v>
      </c>
    </row>
    <row r="776" spans="1:4" hidden="1">
      <c r="A776" t="s">
        <v>360</v>
      </c>
      <c r="B776">
        <v>2008</v>
      </c>
      <c r="C776" t="s">
        <v>344</v>
      </c>
      <c r="D776">
        <v>0.27766099999999999</v>
      </c>
    </row>
    <row r="777" spans="1:4" hidden="1">
      <c r="A777" t="s">
        <v>360</v>
      </c>
      <c r="B777">
        <v>2008</v>
      </c>
      <c r="C777" t="s">
        <v>342</v>
      </c>
      <c r="D777">
        <v>3.0613969999999999</v>
      </c>
    </row>
    <row r="778" spans="1:4" hidden="1">
      <c r="A778" t="s">
        <v>360</v>
      </c>
      <c r="B778">
        <v>2008</v>
      </c>
      <c r="C778" t="s">
        <v>343</v>
      </c>
      <c r="D778">
        <v>78.139270999999994</v>
      </c>
    </row>
    <row r="779" spans="1:4" hidden="1">
      <c r="A779" t="s">
        <v>360</v>
      </c>
      <c r="B779">
        <v>2009</v>
      </c>
      <c r="C779" t="s">
        <v>345</v>
      </c>
      <c r="D779">
        <v>0.99006899999999998</v>
      </c>
    </row>
    <row r="780" spans="1:4" hidden="1">
      <c r="A780" t="s">
        <v>360</v>
      </c>
      <c r="B780">
        <v>2009</v>
      </c>
      <c r="C780" t="s">
        <v>344</v>
      </c>
      <c r="D780">
        <v>1.4653499999999999</v>
      </c>
    </row>
    <row r="781" spans="1:4" hidden="1">
      <c r="A781" t="s">
        <v>360</v>
      </c>
      <c r="B781">
        <v>2009</v>
      </c>
      <c r="C781" t="s">
        <v>342</v>
      </c>
      <c r="D781">
        <v>1.0833660000000001</v>
      </c>
    </row>
    <row r="782" spans="1:4" hidden="1">
      <c r="A782" t="s">
        <v>360</v>
      </c>
      <c r="B782">
        <v>2009</v>
      </c>
      <c r="C782" t="s">
        <v>343</v>
      </c>
      <c r="D782">
        <v>133.140827</v>
      </c>
    </row>
    <row r="783" spans="1:4" hidden="1">
      <c r="A783" t="s">
        <v>360</v>
      </c>
      <c r="B783">
        <v>2010</v>
      </c>
      <c r="C783" t="s">
        <v>345</v>
      </c>
      <c r="D783">
        <v>1.1603140000000001</v>
      </c>
    </row>
    <row r="784" spans="1:4" hidden="1">
      <c r="A784" t="s">
        <v>360</v>
      </c>
      <c r="B784">
        <v>2010</v>
      </c>
      <c r="C784" t="s">
        <v>344</v>
      </c>
      <c r="D784">
        <v>1.674596</v>
      </c>
    </row>
    <row r="785" spans="1:4" hidden="1">
      <c r="A785" t="s">
        <v>360</v>
      </c>
      <c r="B785">
        <v>2010</v>
      </c>
      <c r="C785" t="s">
        <v>342</v>
      </c>
      <c r="D785">
        <v>1.3416410000000001</v>
      </c>
    </row>
    <row r="786" spans="1:4" hidden="1">
      <c r="A786" t="s">
        <v>360</v>
      </c>
      <c r="B786">
        <v>2010</v>
      </c>
      <c r="C786" t="s">
        <v>343</v>
      </c>
      <c r="D786">
        <v>166.023302</v>
      </c>
    </row>
    <row r="787" spans="1:4" hidden="1">
      <c r="A787" t="s">
        <v>360</v>
      </c>
      <c r="B787">
        <v>2011</v>
      </c>
      <c r="C787" t="s">
        <v>345</v>
      </c>
      <c r="D787">
        <v>0.80502399999999996</v>
      </c>
    </row>
    <row r="788" spans="1:4" hidden="1">
      <c r="A788" t="s">
        <v>360</v>
      </c>
      <c r="B788">
        <v>2011</v>
      </c>
      <c r="C788" t="s">
        <v>344</v>
      </c>
      <c r="D788">
        <v>1.3301320000000001</v>
      </c>
    </row>
    <row r="789" spans="1:4" hidden="1">
      <c r="A789" t="s">
        <v>360</v>
      </c>
      <c r="B789">
        <v>2011</v>
      </c>
      <c r="C789" t="s">
        <v>342</v>
      </c>
      <c r="D789">
        <v>1.614112</v>
      </c>
    </row>
    <row r="790" spans="1:4" hidden="1">
      <c r="A790" t="s">
        <v>360</v>
      </c>
      <c r="B790">
        <v>2011</v>
      </c>
      <c r="C790" t="s">
        <v>343</v>
      </c>
      <c r="D790">
        <v>114.836505</v>
      </c>
    </row>
    <row r="791" spans="1:4" hidden="1">
      <c r="A791" t="s">
        <v>360</v>
      </c>
      <c r="B791">
        <v>2012</v>
      </c>
      <c r="C791" t="s">
        <v>345</v>
      </c>
      <c r="D791">
        <v>1.14724</v>
      </c>
    </row>
    <row r="792" spans="1:4" hidden="1">
      <c r="A792" t="s">
        <v>360</v>
      </c>
      <c r="B792">
        <v>2012</v>
      </c>
      <c r="C792" t="s">
        <v>344</v>
      </c>
      <c r="D792">
        <v>2.5468730000000002</v>
      </c>
    </row>
    <row r="793" spans="1:4" hidden="1">
      <c r="A793" t="s">
        <v>360</v>
      </c>
      <c r="B793">
        <v>2012</v>
      </c>
      <c r="C793" t="s">
        <v>342</v>
      </c>
      <c r="D793">
        <v>1.5358270000000001</v>
      </c>
    </row>
    <row r="794" spans="1:4" hidden="1">
      <c r="A794" t="s">
        <v>360</v>
      </c>
      <c r="B794">
        <v>2012</v>
      </c>
      <c r="C794" t="s">
        <v>343</v>
      </c>
      <c r="D794">
        <v>151.218988</v>
      </c>
    </row>
    <row r="795" spans="1:4" hidden="1">
      <c r="A795" t="s">
        <v>360</v>
      </c>
      <c r="B795">
        <v>2013</v>
      </c>
      <c r="C795" t="s">
        <v>345</v>
      </c>
      <c r="D795">
        <v>1.541655</v>
      </c>
    </row>
    <row r="796" spans="1:4" hidden="1">
      <c r="A796" t="s">
        <v>360</v>
      </c>
      <c r="B796">
        <v>2013</v>
      </c>
      <c r="C796" t="s">
        <v>344</v>
      </c>
      <c r="D796">
        <v>2.2943180000000001</v>
      </c>
    </row>
    <row r="797" spans="1:4" hidden="1">
      <c r="A797" t="s">
        <v>360</v>
      </c>
      <c r="B797">
        <v>2013</v>
      </c>
      <c r="C797" t="s">
        <v>342</v>
      </c>
      <c r="D797">
        <v>0.98599899999999996</v>
      </c>
    </row>
    <row r="798" spans="1:4" hidden="1">
      <c r="A798" t="s">
        <v>360</v>
      </c>
      <c r="B798">
        <v>2013</v>
      </c>
      <c r="C798" t="s">
        <v>343</v>
      </c>
      <c r="D798">
        <v>167.48606899999999</v>
      </c>
    </row>
    <row r="799" spans="1:4" hidden="1">
      <c r="A799" t="s">
        <v>360</v>
      </c>
      <c r="B799">
        <v>2014</v>
      </c>
      <c r="C799" t="s">
        <v>345</v>
      </c>
      <c r="D799">
        <v>1.205732</v>
      </c>
    </row>
    <row r="800" spans="1:4" hidden="1">
      <c r="A800" t="s">
        <v>360</v>
      </c>
      <c r="B800">
        <v>2014</v>
      </c>
      <c r="C800" t="s">
        <v>344</v>
      </c>
      <c r="D800">
        <v>0.94113999999999998</v>
      </c>
    </row>
    <row r="801" spans="1:4" hidden="1">
      <c r="A801" t="s">
        <v>360</v>
      </c>
      <c r="B801">
        <v>2014</v>
      </c>
      <c r="C801" t="s">
        <v>342</v>
      </c>
      <c r="D801">
        <v>0.48400100000000001</v>
      </c>
    </row>
    <row r="802" spans="1:4" hidden="1">
      <c r="A802" t="s">
        <v>360</v>
      </c>
      <c r="B802">
        <v>2014</v>
      </c>
      <c r="C802" t="s">
        <v>343</v>
      </c>
      <c r="D802">
        <v>174.00881899999999</v>
      </c>
    </row>
    <row r="803" spans="1:4" hidden="1">
      <c r="A803" t="s">
        <v>360</v>
      </c>
      <c r="B803">
        <v>2015</v>
      </c>
      <c r="C803" t="s">
        <v>345</v>
      </c>
      <c r="D803">
        <v>2.1723669999999999</v>
      </c>
    </row>
    <row r="804" spans="1:4" hidden="1">
      <c r="A804" t="s">
        <v>360</v>
      </c>
      <c r="B804">
        <v>2015</v>
      </c>
      <c r="C804" t="s">
        <v>344</v>
      </c>
      <c r="D804">
        <v>2.6394519999999999</v>
      </c>
    </row>
    <row r="805" spans="1:4" hidden="1">
      <c r="A805" t="s">
        <v>360</v>
      </c>
      <c r="B805">
        <v>2015</v>
      </c>
      <c r="C805" t="s">
        <v>342</v>
      </c>
      <c r="D805">
        <v>0.35942600000000002</v>
      </c>
    </row>
    <row r="806" spans="1:4" hidden="1">
      <c r="A806" t="s">
        <v>360</v>
      </c>
      <c r="B806">
        <v>2015</v>
      </c>
      <c r="C806" t="s">
        <v>343</v>
      </c>
      <c r="D806">
        <v>181.813424</v>
      </c>
    </row>
    <row r="807" spans="1:4" hidden="1">
      <c r="A807" t="s">
        <v>360</v>
      </c>
      <c r="B807">
        <v>2016</v>
      </c>
      <c r="C807" t="s">
        <v>345</v>
      </c>
      <c r="D807">
        <v>1.0864940000000001</v>
      </c>
    </row>
    <row r="808" spans="1:4" hidden="1">
      <c r="A808" t="s">
        <v>360</v>
      </c>
      <c r="B808">
        <v>2016</v>
      </c>
      <c r="C808" t="s">
        <v>344</v>
      </c>
      <c r="D808">
        <v>1.3972690000000001</v>
      </c>
    </row>
    <row r="809" spans="1:4" hidden="1">
      <c r="A809" t="s">
        <v>360</v>
      </c>
      <c r="B809">
        <v>2016</v>
      </c>
      <c r="C809" t="s">
        <v>342</v>
      </c>
      <c r="D809">
        <v>1.103858</v>
      </c>
    </row>
    <row r="810" spans="1:4" hidden="1">
      <c r="A810" t="s">
        <v>360</v>
      </c>
      <c r="B810">
        <v>2016</v>
      </c>
      <c r="C810" t="s">
        <v>343</v>
      </c>
      <c r="D810">
        <v>221.79716200000001</v>
      </c>
    </row>
    <row r="811" spans="1:4" hidden="1">
      <c r="A811" t="s">
        <v>360</v>
      </c>
      <c r="B811">
        <v>2017</v>
      </c>
      <c r="C811" t="s">
        <v>345</v>
      </c>
      <c r="D811">
        <v>0.79802200000000001</v>
      </c>
    </row>
    <row r="812" spans="1:4" hidden="1">
      <c r="A812" t="s">
        <v>360</v>
      </c>
      <c r="B812">
        <v>2017</v>
      </c>
      <c r="C812" t="s">
        <v>344</v>
      </c>
      <c r="D812">
        <v>0.748533</v>
      </c>
    </row>
    <row r="813" spans="1:4" hidden="1">
      <c r="A813" t="s">
        <v>360</v>
      </c>
      <c r="B813">
        <v>2017</v>
      </c>
      <c r="C813" t="s">
        <v>342</v>
      </c>
      <c r="D813">
        <v>1.0247900000000001</v>
      </c>
    </row>
    <row r="814" spans="1:4" hidden="1">
      <c r="A814" t="s">
        <v>360</v>
      </c>
      <c r="B814">
        <v>2017</v>
      </c>
      <c r="C814" t="s">
        <v>343</v>
      </c>
      <c r="D814">
        <v>213.74573100000001</v>
      </c>
    </row>
    <row r="815" spans="1:4" hidden="1">
      <c r="A815" t="s">
        <v>360</v>
      </c>
      <c r="B815">
        <v>2018</v>
      </c>
      <c r="C815" t="s">
        <v>345</v>
      </c>
      <c r="D815">
        <v>0.46712300000000001</v>
      </c>
    </row>
    <row r="816" spans="1:4" hidden="1">
      <c r="A816" t="s">
        <v>360</v>
      </c>
      <c r="B816">
        <v>2018</v>
      </c>
      <c r="C816" t="s">
        <v>344</v>
      </c>
      <c r="D816">
        <v>1.258162</v>
      </c>
    </row>
    <row r="817" spans="1:4" hidden="1">
      <c r="A817" t="s">
        <v>360</v>
      </c>
      <c r="B817">
        <v>2018</v>
      </c>
      <c r="C817" t="s">
        <v>342</v>
      </c>
      <c r="D817">
        <v>0.84298600000000001</v>
      </c>
    </row>
    <row r="818" spans="1:4" hidden="1">
      <c r="A818" t="s">
        <v>360</v>
      </c>
      <c r="B818">
        <v>2018</v>
      </c>
      <c r="C818" t="s">
        <v>343</v>
      </c>
      <c r="D818">
        <v>202.88045</v>
      </c>
    </row>
    <row r="819" spans="1:4" hidden="1">
      <c r="A819" t="s">
        <v>360</v>
      </c>
      <c r="B819">
        <v>2019</v>
      </c>
      <c r="C819" t="s">
        <v>345</v>
      </c>
      <c r="D819">
        <v>0.27288200000000001</v>
      </c>
    </row>
    <row r="820" spans="1:4" hidden="1">
      <c r="A820" t="s">
        <v>360</v>
      </c>
      <c r="B820">
        <v>2019</v>
      </c>
      <c r="C820" t="s">
        <v>344</v>
      </c>
      <c r="D820">
        <v>2.0116640000000001</v>
      </c>
    </row>
    <row r="821" spans="1:4" hidden="1">
      <c r="A821" t="s">
        <v>360</v>
      </c>
      <c r="B821">
        <v>2019</v>
      </c>
      <c r="C821" t="s">
        <v>342</v>
      </c>
      <c r="D821">
        <v>0.30345299999999997</v>
      </c>
    </row>
    <row r="822" spans="1:4" hidden="1">
      <c r="A822" t="s">
        <v>360</v>
      </c>
      <c r="B822">
        <v>2019</v>
      </c>
      <c r="C822" t="s">
        <v>343</v>
      </c>
      <c r="D822">
        <v>199.02589399999999</v>
      </c>
    </row>
    <row r="823" spans="1:4" hidden="1">
      <c r="A823" t="s">
        <v>360</v>
      </c>
      <c r="B823">
        <v>2020</v>
      </c>
      <c r="C823" t="s">
        <v>345</v>
      </c>
      <c r="D823">
        <v>3.0673499999999998</v>
      </c>
    </row>
    <row r="824" spans="1:4" hidden="1">
      <c r="A824" t="s">
        <v>360</v>
      </c>
      <c r="B824">
        <v>2020</v>
      </c>
      <c r="C824" t="s">
        <v>344</v>
      </c>
      <c r="D824">
        <v>2.140333</v>
      </c>
    </row>
    <row r="825" spans="1:4" hidden="1">
      <c r="A825" t="s">
        <v>360</v>
      </c>
      <c r="B825">
        <v>2020</v>
      </c>
      <c r="C825" t="s">
        <v>342</v>
      </c>
      <c r="D825">
        <v>0.132047</v>
      </c>
    </row>
    <row r="826" spans="1:4" hidden="1">
      <c r="A826" t="s">
        <v>360</v>
      </c>
      <c r="B826">
        <v>2020</v>
      </c>
      <c r="C826" t="s">
        <v>343</v>
      </c>
      <c r="D826">
        <v>664.10643399999992</v>
      </c>
    </row>
    <row r="827" spans="1:4" hidden="1">
      <c r="A827" t="s">
        <v>360</v>
      </c>
      <c r="B827">
        <v>2021</v>
      </c>
      <c r="C827" t="s">
        <v>345</v>
      </c>
      <c r="D827">
        <v>0.41067500000000001</v>
      </c>
    </row>
    <row r="828" spans="1:4" hidden="1">
      <c r="A828" t="s">
        <v>360</v>
      </c>
      <c r="B828">
        <v>2021</v>
      </c>
      <c r="C828" t="s">
        <v>344</v>
      </c>
      <c r="D828">
        <v>2.2582710000000001</v>
      </c>
    </row>
    <row r="829" spans="1:4" hidden="1">
      <c r="A829" t="s">
        <v>360</v>
      </c>
      <c r="B829">
        <v>2021</v>
      </c>
      <c r="C829" t="s">
        <v>343</v>
      </c>
      <c r="D829">
        <v>647.41110299999991</v>
      </c>
    </row>
    <row r="830" spans="1:4" hidden="1">
      <c r="A830" t="s">
        <v>361</v>
      </c>
      <c r="B830">
        <v>2004</v>
      </c>
      <c r="C830" t="s">
        <v>342</v>
      </c>
      <c r="D830">
        <v>5.769279</v>
      </c>
    </row>
    <row r="831" spans="1:4" hidden="1">
      <c r="A831" t="s">
        <v>361</v>
      </c>
      <c r="B831">
        <v>2004</v>
      </c>
      <c r="C831" t="s">
        <v>343</v>
      </c>
      <c r="D831">
        <v>47.982171999999998</v>
      </c>
    </row>
    <row r="832" spans="1:4" hidden="1">
      <c r="A832" t="s">
        <v>361</v>
      </c>
      <c r="B832">
        <v>2005</v>
      </c>
      <c r="C832" t="s">
        <v>342</v>
      </c>
      <c r="D832">
        <v>5.9263370000000002</v>
      </c>
    </row>
    <row r="833" spans="1:4" hidden="1">
      <c r="A833" t="s">
        <v>361</v>
      </c>
      <c r="B833">
        <v>2005</v>
      </c>
      <c r="C833" t="s">
        <v>343</v>
      </c>
      <c r="D833">
        <v>59.691243999999998</v>
      </c>
    </row>
    <row r="834" spans="1:4" hidden="1">
      <c r="A834" t="s">
        <v>361</v>
      </c>
      <c r="B834">
        <v>2006</v>
      </c>
      <c r="C834" t="s">
        <v>342</v>
      </c>
      <c r="D834">
        <v>7.726229</v>
      </c>
    </row>
    <row r="835" spans="1:4" hidden="1">
      <c r="A835" t="s">
        <v>361</v>
      </c>
      <c r="B835">
        <v>2006</v>
      </c>
      <c r="C835" t="s">
        <v>343</v>
      </c>
      <c r="D835">
        <v>61.344144</v>
      </c>
    </row>
    <row r="836" spans="1:4" hidden="1">
      <c r="A836" t="s">
        <v>361</v>
      </c>
      <c r="B836">
        <v>2007</v>
      </c>
      <c r="C836" t="s">
        <v>342</v>
      </c>
      <c r="D836">
        <v>8.3074440000000003</v>
      </c>
    </row>
    <row r="837" spans="1:4" hidden="1">
      <c r="A837" t="s">
        <v>361</v>
      </c>
      <c r="B837">
        <v>2007</v>
      </c>
      <c r="C837" t="s">
        <v>343</v>
      </c>
      <c r="D837">
        <v>70.177856000000006</v>
      </c>
    </row>
    <row r="838" spans="1:4" hidden="1">
      <c r="A838" t="s">
        <v>361</v>
      </c>
      <c r="B838">
        <v>2008</v>
      </c>
      <c r="C838" t="s">
        <v>342</v>
      </c>
      <c r="D838">
        <v>10.472925999999999</v>
      </c>
    </row>
    <row r="839" spans="1:4" hidden="1">
      <c r="A839" t="s">
        <v>361</v>
      </c>
      <c r="B839">
        <v>2008</v>
      </c>
      <c r="C839" t="s">
        <v>343</v>
      </c>
      <c r="D839">
        <v>65.653396999999998</v>
      </c>
    </row>
    <row r="840" spans="1:4" hidden="1">
      <c r="A840" t="s">
        <v>361</v>
      </c>
      <c r="B840">
        <v>2009</v>
      </c>
      <c r="C840" t="s">
        <v>345</v>
      </c>
      <c r="D840">
        <v>1.2667930000000001</v>
      </c>
    </row>
    <row r="841" spans="1:4" hidden="1">
      <c r="A841" t="s">
        <v>361</v>
      </c>
      <c r="B841">
        <v>2009</v>
      </c>
      <c r="C841" t="s">
        <v>344</v>
      </c>
      <c r="D841">
        <v>0.171545</v>
      </c>
    </row>
    <row r="842" spans="1:4" hidden="1">
      <c r="A842" t="s">
        <v>361</v>
      </c>
      <c r="B842">
        <v>2009</v>
      </c>
      <c r="C842" t="s">
        <v>342</v>
      </c>
      <c r="D842">
        <v>9.4717400000000005</v>
      </c>
    </row>
    <row r="843" spans="1:4" hidden="1">
      <c r="A843" t="s">
        <v>361</v>
      </c>
      <c r="B843">
        <v>2009</v>
      </c>
      <c r="C843" t="s">
        <v>343</v>
      </c>
      <c r="D843">
        <v>55.507411999999995</v>
      </c>
    </row>
    <row r="844" spans="1:4" hidden="1">
      <c r="A844" t="s">
        <v>361</v>
      </c>
      <c r="B844">
        <v>2010</v>
      </c>
      <c r="C844" t="s">
        <v>345</v>
      </c>
      <c r="D844">
        <v>0.78800400000000004</v>
      </c>
    </row>
    <row r="845" spans="1:4" hidden="1">
      <c r="A845" t="s">
        <v>361</v>
      </c>
      <c r="B845">
        <v>2010</v>
      </c>
      <c r="C845" t="s">
        <v>344</v>
      </c>
      <c r="D845">
        <v>1.2339830000000001</v>
      </c>
    </row>
    <row r="846" spans="1:4" hidden="1">
      <c r="A846" t="s">
        <v>361</v>
      </c>
      <c r="B846">
        <v>2010</v>
      </c>
      <c r="C846" t="s">
        <v>342</v>
      </c>
      <c r="D846">
        <v>5.7943040000000003</v>
      </c>
    </row>
    <row r="847" spans="1:4" hidden="1">
      <c r="A847" t="s">
        <v>361</v>
      </c>
      <c r="B847">
        <v>2010</v>
      </c>
      <c r="C847" t="s">
        <v>343</v>
      </c>
      <c r="D847">
        <v>68.708363999999989</v>
      </c>
    </row>
    <row r="848" spans="1:4" hidden="1">
      <c r="A848" t="s">
        <v>361</v>
      </c>
      <c r="B848">
        <v>2011</v>
      </c>
      <c r="C848" t="s">
        <v>344</v>
      </c>
      <c r="D848">
        <v>0.46888999999999997</v>
      </c>
    </row>
    <row r="849" spans="1:4" hidden="1">
      <c r="A849" t="s">
        <v>361</v>
      </c>
      <c r="B849">
        <v>2011</v>
      </c>
      <c r="C849" t="s">
        <v>342</v>
      </c>
      <c r="D849">
        <v>3.5493920000000001</v>
      </c>
    </row>
    <row r="850" spans="1:4" hidden="1">
      <c r="A850" t="s">
        <v>361</v>
      </c>
      <c r="B850">
        <v>2011</v>
      </c>
      <c r="C850" t="s">
        <v>343</v>
      </c>
      <c r="D850">
        <v>44.833196000000001</v>
      </c>
    </row>
    <row r="851" spans="1:4" hidden="1">
      <c r="A851" t="s">
        <v>361</v>
      </c>
      <c r="B851">
        <v>2012</v>
      </c>
      <c r="C851" t="s">
        <v>342</v>
      </c>
      <c r="D851">
        <v>2.7079960000000001</v>
      </c>
    </row>
    <row r="852" spans="1:4" hidden="1">
      <c r="A852" t="s">
        <v>361</v>
      </c>
      <c r="B852">
        <v>2012</v>
      </c>
      <c r="C852" t="s">
        <v>343</v>
      </c>
      <c r="D852">
        <v>45.432943999999999</v>
      </c>
    </row>
    <row r="853" spans="1:4" hidden="1">
      <c r="A853" t="s">
        <v>361</v>
      </c>
      <c r="B853">
        <v>2013</v>
      </c>
      <c r="C853" t="s">
        <v>344</v>
      </c>
      <c r="D853">
        <v>6.2950999999999993E-2</v>
      </c>
    </row>
    <row r="854" spans="1:4" hidden="1">
      <c r="A854" t="s">
        <v>361</v>
      </c>
      <c r="B854">
        <v>2013</v>
      </c>
      <c r="C854" t="s">
        <v>342</v>
      </c>
      <c r="D854">
        <v>2.5167290000000002</v>
      </c>
    </row>
    <row r="855" spans="1:4" hidden="1">
      <c r="A855" t="s">
        <v>361</v>
      </c>
      <c r="B855">
        <v>2013</v>
      </c>
      <c r="C855" t="s">
        <v>343</v>
      </c>
      <c r="D855">
        <v>54.682081000000004</v>
      </c>
    </row>
    <row r="856" spans="1:4" hidden="1">
      <c r="A856" t="s">
        <v>361</v>
      </c>
      <c r="B856">
        <v>2014</v>
      </c>
      <c r="C856" t="s">
        <v>344</v>
      </c>
      <c r="D856">
        <v>5.5539999999999999E-2</v>
      </c>
    </row>
    <row r="857" spans="1:4" hidden="1">
      <c r="A857" t="s">
        <v>361</v>
      </c>
      <c r="B857">
        <v>2014</v>
      </c>
      <c r="C857" t="s">
        <v>342</v>
      </c>
      <c r="D857">
        <v>4.0121060000000002</v>
      </c>
    </row>
    <row r="858" spans="1:4" hidden="1">
      <c r="A858" t="s">
        <v>361</v>
      </c>
      <c r="B858">
        <v>2014</v>
      </c>
      <c r="C858" t="s">
        <v>343</v>
      </c>
      <c r="D858">
        <v>51.117938999999993</v>
      </c>
    </row>
    <row r="859" spans="1:4" hidden="1">
      <c r="A859" t="s">
        <v>361</v>
      </c>
      <c r="B859">
        <v>2015</v>
      </c>
      <c r="C859" t="s">
        <v>345</v>
      </c>
      <c r="D859">
        <v>8.2380000000000005E-3</v>
      </c>
    </row>
    <row r="860" spans="1:4" hidden="1">
      <c r="A860" t="s">
        <v>361</v>
      </c>
      <c r="B860">
        <v>2015</v>
      </c>
      <c r="C860" t="s">
        <v>344</v>
      </c>
      <c r="D860">
        <v>5.5495000000000003E-2</v>
      </c>
    </row>
    <row r="861" spans="1:4" hidden="1">
      <c r="A861" t="s">
        <v>361</v>
      </c>
      <c r="B861">
        <v>2015</v>
      </c>
      <c r="C861" t="s">
        <v>342</v>
      </c>
      <c r="D861">
        <v>1.493052</v>
      </c>
    </row>
    <row r="862" spans="1:4" hidden="1">
      <c r="A862" t="s">
        <v>361</v>
      </c>
      <c r="B862">
        <v>2015</v>
      </c>
      <c r="C862" t="s">
        <v>343</v>
      </c>
      <c r="D862">
        <v>44.137550999999995</v>
      </c>
    </row>
    <row r="863" spans="1:4" hidden="1">
      <c r="A863" t="s">
        <v>361</v>
      </c>
      <c r="B863">
        <v>2016</v>
      </c>
      <c r="C863" t="s">
        <v>344</v>
      </c>
      <c r="D863">
        <v>0.233732</v>
      </c>
    </row>
    <row r="864" spans="1:4" hidden="1">
      <c r="A864" t="s">
        <v>361</v>
      </c>
      <c r="B864">
        <v>2016</v>
      </c>
      <c r="C864" t="s">
        <v>342</v>
      </c>
      <c r="D864">
        <v>2.5781000000000001</v>
      </c>
    </row>
    <row r="865" spans="1:4" hidden="1">
      <c r="A865" t="s">
        <v>361</v>
      </c>
      <c r="B865">
        <v>2016</v>
      </c>
      <c r="C865" t="s">
        <v>343</v>
      </c>
      <c r="D865">
        <v>46.301917000000003</v>
      </c>
    </row>
    <row r="866" spans="1:4" hidden="1">
      <c r="A866" t="s">
        <v>361</v>
      </c>
      <c r="B866">
        <v>2017</v>
      </c>
      <c r="C866" t="s">
        <v>344</v>
      </c>
      <c r="D866">
        <v>0.27157500000000001</v>
      </c>
    </row>
    <row r="867" spans="1:4" hidden="1">
      <c r="A867" t="s">
        <v>361</v>
      </c>
      <c r="B867">
        <v>2017</v>
      </c>
      <c r="C867" t="s">
        <v>342</v>
      </c>
      <c r="D867">
        <v>2.0955720000000002</v>
      </c>
    </row>
    <row r="868" spans="1:4" hidden="1">
      <c r="A868" t="s">
        <v>361</v>
      </c>
      <c r="B868">
        <v>2017</v>
      </c>
      <c r="C868" t="s">
        <v>343</v>
      </c>
      <c r="D868">
        <v>41.971890999999999</v>
      </c>
    </row>
    <row r="869" spans="1:4" hidden="1">
      <c r="A869" t="s">
        <v>361</v>
      </c>
      <c r="B869">
        <v>2018</v>
      </c>
      <c r="C869" t="s">
        <v>345</v>
      </c>
      <c r="D869">
        <v>1.5653E-2</v>
      </c>
    </row>
    <row r="870" spans="1:4" hidden="1">
      <c r="A870" t="s">
        <v>361</v>
      </c>
      <c r="B870">
        <v>2018</v>
      </c>
      <c r="C870" t="s">
        <v>342</v>
      </c>
      <c r="D870">
        <v>2.7634530000000002</v>
      </c>
    </row>
    <row r="871" spans="1:4" hidden="1">
      <c r="A871" t="s">
        <v>361</v>
      </c>
      <c r="B871">
        <v>2018</v>
      </c>
      <c r="C871" t="s">
        <v>343</v>
      </c>
      <c r="D871">
        <v>42.425899000000001</v>
      </c>
    </row>
    <row r="872" spans="1:4" hidden="1">
      <c r="A872" t="s">
        <v>361</v>
      </c>
      <c r="B872">
        <v>2019</v>
      </c>
      <c r="C872" t="s">
        <v>345</v>
      </c>
      <c r="D872">
        <v>2.8149999999999998E-3</v>
      </c>
    </row>
    <row r="873" spans="1:4" hidden="1">
      <c r="A873" t="s">
        <v>361</v>
      </c>
      <c r="B873">
        <v>2019</v>
      </c>
      <c r="C873" t="s">
        <v>342</v>
      </c>
      <c r="D873">
        <v>4.8729180000000003</v>
      </c>
    </row>
    <row r="874" spans="1:4" hidden="1">
      <c r="A874" t="s">
        <v>361</v>
      </c>
      <c r="B874">
        <v>2019</v>
      </c>
      <c r="C874" t="s">
        <v>343</v>
      </c>
      <c r="D874">
        <v>68.364036999999996</v>
      </c>
    </row>
    <row r="875" spans="1:4" hidden="1">
      <c r="A875" t="s">
        <v>361</v>
      </c>
      <c r="B875">
        <v>2020</v>
      </c>
      <c r="C875" t="s">
        <v>345</v>
      </c>
      <c r="D875">
        <v>8.6429999999999996E-3</v>
      </c>
    </row>
    <row r="876" spans="1:4" hidden="1">
      <c r="A876" t="s">
        <v>361</v>
      </c>
      <c r="B876">
        <v>2020</v>
      </c>
      <c r="C876" t="s">
        <v>344</v>
      </c>
      <c r="D876">
        <v>5.8221000000000002E-2</v>
      </c>
    </row>
    <row r="877" spans="1:4" hidden="1">
      <c r="A877" t="s">
        <v>361</v>
      </c>
      <c r="B877">
        <v>2020</v>
      </c>
      <c r="C877" t="s">
        <v>342</v>
      </c>
      <c r="D877">
        <v>1.495187</v>
      </c>
    </row>
    <row r="878" spans="1:4" hidden="1">
      <c r="A878" t="s">
        <v>361</v>
      </c>
      <c r="B878">
        <v>2020</v>
      </c>
      <c r="C878" t="s">
        <v>343</v>
      </c>
      <c r="D878">
        <v>36.251759</v>
      </c>
    </row>
    <row r="879" spans="1:4" hidden="1">
      <c r="A879" t="s">
        <v>361</v>
      </c>
      <c r="B879">
        <v>2021</v>
      </c>
      <c r="C879" t="s">
        <v>345</v>
      </c>
      <c r="D879">
        <v>1.0633999999999999E-2</v>
      </c>
    </row>
    <row r="880" spans="1:4" hidden="1">
      <c r="A880" t="s">
        <v>361</v>
      </c>
      <c r="B880">
        <v>2021</v>
      </c>
      <c r="C880" t="s">
        <v>342</v>
      </c>
      <c r="D880">
        <v>1.1418280000000001</v>
      </c>
    </row>
    <row r="881" spans="1:4" hidden="1">
      <c r="A881" t="s">
        <v>361</v>
      </c>
      <c r="B881">
        <v>2021</v>
      </c>
      <c r="C881" t="s">
        <v>343</v>
      </c>
      <c r="D881">
        <v>53.922059999999995</v>
      </c>
    </row>
    <row r="882" spans="1:4" hidden="1">
      <c r="A882" t="s">
        <v>361</v>
      </c>
      <c r="B882">
        <v>2022</v>
      </c>
      <c r="C882" t="s">
        <v>345</v>
      </c>
      <c r="D882">
        <v>8.8520000000000005E-3</v>
      </c>
    </row>
    <row r="883" spans="1:4" hidden="1">
      <c r="A883" t="s">
        <v>361</v>
      </c>
      <c r="B883">
        <v>2022</v>
      </c>
      <c r="C883" t="s">
        <v>342</v>
      </c>
      <c r="D883">
        <v>2.1115520000000001</v>
      </c>
    </row>
    <row r="884" spans="1:4" hidden="1">
      <c r="A884" t="s">
        <v>361</v>
      </c>
      <c r="B884">
        <v>2022</v>
      </c>
      <c r="C884" t="s">
        <v>343</v>
      </c>
      <c r="D884">
        <v>53.390369</v>
      </c>
    </row>
    <row r="885" spans="1:4" hidden="1">
      <c r="A885" t="s">
        <v>362</v>
      </c>
      <c r="B885">
        <v>2002</v>
      </c>
      <c r="C885" t="s">
        <v>342</v>
      </c>
      <c r="D885">
        <v>51.587826</v>
      </c>
    </row>
    <row r="886" spans="1:4" hidden="1">
      <c r="A886" t="s">
        <v>362</v>
      </c>
      <c r="B886">
        <v>2002</v>
      </c>
      <c r="C886" t="s">
        <v>343</v>
      </c>
      <c r="D886">
        <v>261.35828600000002</v>
      </c>
    </row>
    <row r="887" spans="1:4" hidden="1">
      <c r="A887" t="s">
        <v>362</v>
      </c>
      <c r="B887">
        <v>2003</v>
      </c>
      <c r="C887" t="s">
        <v>342</v>
      </c>
      <c r="D887">
        <v>52.210605999999999</v>
      </c>
    </row>
    <row r="888" spans="1:4" hidden="1">
      <c r="A888" t="s">
        <v>362</v>
      </c>
      <c r="B888">
        <v>2003</v>
      </c>
      <c r="C888" t="s">
        <v>343</v>
      </c>
      <c r="D888">
        <v>298.022673</v>
      </c>
    </row>
    <row r="889" spans="1:4" hidden="1">
      <c r="A889" t="s">
        <v>362</v>
      </c>
      <c r="B889">
        <v>2004</v>
      </c>
      <c r="C889" t="s">
        <v>342</v>
      </c>
      <c r="D889">
        <v>62.267825000000002</v>
      </c>
    </row>
    <row r="890" spans="1:4" hidden="1">
      <c r="A890" t="s">
        <v>362</v>
      </c>
      <c r="B890">
        <v>2004</v>
      </c>
      <c r="C890" t="s">
        <v>343</v>
      </c>
      <c r="D890">
        <v>286.87306100000001</v>
      </c>
    </row>
    <row r="891" spans="1:4" hidden="1">
      <c r="A891" t="s">
        <v>362</v>
      </c>
      <c r="B891">
        <v>2005</v>
      </c>
      <c r="C891" t="s">
        <v>342</v>
      </c>
      <c r="D891">
        <v>44.288927999999999</v>
      </c>
    </row>
    <row r="892" spans="1:4" hidden="1">
      <c r="A892" t="s">
        <v>362</v>
      </c>
      <c r="B892">
        <v>2005</v>
      </c>
      <c r="C892" t="s">
        <v>343</v>
      </c>
      <c r="D892">
        <v>250.75550600000003</v>
      </c>
    </row>
    <row r="893" spans="1:4" hidden="1">
      <c r="A893" t="s">
        <v>362</v>
      </c>
      <c r="B893">
        <v>2006</v>
      </c>
      <c r="C893" t="s">
        <v>345</v>
      </c>
      <c r="D893">
        <v>4.5155279999999998</v>
      </c>
    </row>
    <row r="894" spans="1:4" hidden="1">
      <c r="A894" t="s">
        <v>362</v>
      </c>
      <c r="B894">
        <v>2006</v>
      </c>
      <c r="C894" t="s">
        <v>344</v>
      </c>
      <c r="D894">
        <v>2.0618720000000001</v>
      </c>
    </row>
    <row r="895" spans="1:4" hidden="1">
      <c r="A895" t="s">
        <v>362</v>
      </c>
      <c r="B895">
        <v>2006</v>
      </c>
      <c r="C895" t="s">
        <v>342</v>
      </c>
      <c r="D895">
        <v>66.889438999999996</v>
      </c>
    </row>
    <row r="896" spans="1:4" hidden="1">
      <c r="A896" t="s">
        <v>362</v>
      </c>
      <c r="B896">
        <v>2006</v>
      </c>
      <c r="C896" t="s">
        <v>343</v>
      </c>
      <c r="D896">
        <v>289.353093</v>
      </c>
    </row>
    <row r="897" spans="1:4" hidden="1">
      <c r="A897" t="s">
        <v>362</v>
      </c>
      <c r="B897">
        <v>2007</v>
      </c>
      <c r="C897" t="s">
        <v>345</v>
      </c>
      <c r="D897">
        <v>4.2096159999999996</v>
      </c>
    </row>
    <row r="898" spans="1:4" hidden="1">
      <c r="A898" t="s">
        <v>362</v>
      </c>
      <c r="B898">
        <v>2007</v>
      </c>
      <c r="C898" t="s">
        <v>344</v>
      </c>
      <c r="D898">
        <v>6.9839200000000003</v>
      </c>
    </row>
    <row r="899" spans="1:4" hidden="1">
      <c r="A899" t="s">
        <v>362</v>
      </c>
      <c r="B899">
        <v>2007</v>
      </c>
      <c r="C899" t="s">
        <v>342</v>
      </c>
      <c r="D899">
        <v>58.114196999999997</v>
      </c>
    </row>
    <row r="900" spans="1:4" hidden="1">
      <c r="A900" t="s">
        <v>362</v>
      </c>
      <c r="B900">
        <v>2007</v>
      </c>
      <c r="C900" t="s">
        <v>343</v>
      </c>
      <c r="D900">
        <v>319.58079399999997</v>
      </c>
    </row>
    <row r="901" spans="1:4" hidden="1">
      <c r="A901" t="s">
        <v>362</v>
      </c>
      <c r="B901">
        <v>2008</v>
      </c>
      <c r="C901" t="s">
        <v>345</v>
      </c>
      <c r="D901">
        <v>2.3466719999999999</v>
      </c>
    </row>
    <row r="902" spans="1:4" hidden="1">
      <c r="A902" t="s">
        <v>362</v>
      </c>
      <c r="B902">
        <v>2008</v>
      </c>
      <c r="C902" t="s">
        <v>344</v>
      </c>
      <c r="D902">
        <v>5.874905</v>
      </c>
    </row>
    <row r="903" spans="1:4" hidden="1">
      <c r="A903" t="s">
        <v>362</v>
      </c>
      <c r="B903">
        <v>2008</v>
      </c>
      <c r="C903" t="s">
        <v>342</v>
      </c>
      <c r="D903">
        <v>55.973681999999997</v>
      </c>
    </row>
    <row r="904" spans="1:4" hidden="1">
      <c r="A904" t="s">
        <v>362</v>
      </c>
      <c r="B904">
        <v>2008</v>
      </c>
      <c r="C904" t="s">
        <v>343</v>
      </c>
      <c r="D904">
        <v>360.58618100000001</v>
      </c>
    </row>
    <row r="905" spans="1:4" hidden="1">
      <c r="A905" t="s">
        <v>362</v>
      </c>
      <c r="B905">
        <v>2009</v>
      </c>
      <c r="C905" t="s">
        <v>345</v>
      </c>
      <c r="D905">
        <v>0.97920499999999999</v>
      </c>
    </row>
    <row r="906" spans="1:4" hidden="1">
      <c r="A906" t="s">
        <v>362</v>
      </c>
      <c r="B906">
        <v>2009</v>
      </c>
      <c r="C906" t="s">
        <v>344</v>
      </c>
      <c r="D906">
        <v>8.6350300000000004</v>
      </c>
    </row>
    <row r="907" spans="1:4" hidden="1">
      <c r="A907" t="s">
        <v>362</v>
      </c>
      <c r="B907">
        <v>2009</v>
      </c>
      <c r="C907" t="s">
        <v>342</v>
      </c>
      <c r="D907">
        <v>62.251933999999999</v>
      </c>
    </row>
    <row r="908" spans="1:4" hidden="1">
      <c r="A908" t="s">
        <v>362</v>
      </c>
      <c r="B908">
        <v>2009</v>
      </c>
      <c r="C908" t="s">
        <v>343</v>
      </c>
      <c r="D908">
        <v>358.01039800000001</v>
      </c>
    </row>
    <row r="909" spans="1:4" hidden="1">
      <c r="A909" t="s">
        <v>362</v>
      </c>
      <c r="B909">
        <v>2010</v>
      </c>
      <c r="C909" t="s">
        <v>345</v>
      </c>
      <c r="D909">
        <v>2.3058139999999998</v>
      </c>
    </row>
    <row r="910" spans="1:4" hidden="1">
      <c r="A910" t="s">
        <v>362</v>
      </c>
      <c r="B910">
        <v>2010</v>
      </c>
      <c r="C910" t="s">
        <v>344</v>
      </c>
      <c r="D910">
        <v>3.9512309999999999</v>
      </c>
    </row>
    <row r="911" spans="1:4" hidden="1">
      <c r="A911" t="s">
        <v>362</v>
      </c>
      <c r="B911">
        <v>2010</v>
      </c>
      <c r="C911" t="s">
        <v>342</v>
      </c>
      <c r="D911">
        <v>50.281424999999999</v>
      </c>
    </row>
    <row r="912" spans="1:4" hidden="1">
      <c r="A912" t="s">
        <v>362</v>
      </c>
      <c r="B912">
        <v>2010</v>
      </c>
      <c r="C912" t="s">
        <v>343</v>
      </c>
      <c r="D912">
        <v>321.70110999999997</v>
      </c>
    </row>
    <row r="913" spans="1:4" hidden="1">
      <c r="A913" t="s">
        <v>362</v>
      </c>
      <c r="B913">
        <v>2011</v>
      </c>
      <c r="C913" t="s">
        <v>345</v>
      </c>
      <c r="D913">
        <v>2.1453720000000001</v>
      </c>
    </row>
    <row r="914" spans="1:4" hidden="1">
      <c r="A914" t="s">
        <v>362</v>
      </c>
      <c r="B914">
        <v>2011</v>
      </c>
      <c r="C914" t="s">
        <v>344</v>
      </c>
      <c r="D914">
        <v>5.2759869999999998</v>
      </c>
    </row>
    <row r="915" spans="1:4" hidden="1">
      <c r="A915" t="s">
        <v>362</v>
      </c>
      <c r="B915">
        <v>2011</v>
      </c>
      <c r="C915" t="s">
        <v>342</v>
      </c>
      <c r="D915">
        <v>44.064363</v>
      </c>
    </row>
    <row r="916" spans="1:4" hidden="1">
      <c r="A916" t="s">
        <v>362</v>
      </c>
      <c r="B916">
        <v>2011</v>
      </c>
      <c r="C916" t="s">
        <v>343</v>
      </c>
      <c r="D916">
        <v>306.27317700000003</v>
      </c>
    </row>
    <row r="917" spans="1:4" hidden="1">
      <c r="A917" t="s">
        <v>362</v>
      </c>
      <c r="B917">
        <v>2012</v>
      </c>
      <c r="C917" t="s">
        <v>345</v>
      </c>
      <c r="D917">
        <v>0.28777000000000003</v>
      </c>
    </row>
    <row r="918" spans="1:4" hidden="1">
      <c r="A918" t="s">
        <v>362</v>
      </c>
      <c r="B918">
        <v>2012</v>
      </c>
      <c r="C918" t="s">
        <v>344</v>
      </c>
      <c r="D918">
        <v>2.268802</v>
      </c>
    </row>
    <row r="919" spans="1:4" hidden="1">
      <c r="A919" t="s">
        <v>362</v>
      </c>
      <c r="B919">
        <v>2012</v>
      </c>
      <c r="C919" t="s">
        <v>342</v>
      </c>
      <c r="D919">
        <v>31.426351</v>
      </c>
    </row>
    <row r="920" spans="1:4" hidden="1">
      <c r="A920" t="s">
        <v>362</v>
      </c>
      <c r="B920">
        <v>2012</v>
      </c>
      <c r="C920" t="s">
        <v>343</v>
      </c>
      <c r="D920">
        <v>285.04465300000004</v>
      </c>
    </row>
    <row r="921" spans="1:4" hidden="1">
      <c r="A921" t="s">
        <v>362</v>
      </c>
      <c r="B921">
        <v>2013</v>
      </c>
      <c r="C921" t="s">
        <v>345</v>
      </c>
      <c r="D921">
        <v>2.1736089999999999</v>
      </c>
    </row>
    <row r="922" spans="1:4" hidden="1">
      <c r="A922" t="s">
        <v>362</v>
      </c>
      <c r="B922">
        <v>2013</v>
      </c>
      <c r="C922" t="s">
        <v>344</v>
      </c>
      <c r="D922">
        <v>4.480334</v>
      </c>
    </row>
    <row r="923" spans="1:4" hidden="1">
      <c r="A923" t="s">
        <v>362</v>
      </c>
      <c r="B923">
        <v>2013</v>
      </c>
      <c r="C923" t="s">
        <v>342</v>
      </c>
      <c r="D923">
        <v>19.751186000000001</v>
      </c>
    </row>
    <row r="924" spans="1:4" hidden="1">
      <c r="A924" t="s">
        <v>362</v>
      </c>
      <c r="B924">
        <v>2013</v>
      </c>
      <c r="C924" t="s">
        <v>343</v>
      </c>
      <c r="D924">
        <v>269.11037499999998</v>
      </c>
    </row>
    <row r="925" spans="1:4" hidden="1">
      <c r="A925" t="s">
        <v>362</v>
      </c>
      <c r="B925">
        <v>2014</v>
      </c>
      <c r="C925" t="s">
        <v>345</v>
      </c>
      <c r="D925">
        <v>1.761863</v>
      </c>
    </row>
    <row r="926" spans="1:4" hidden="1">
      <c r="A926" t="s">
        <v>362</v>
      </c>
      <c r="B926">
        <v>2014</v>
      </c>
      <c r="C926" t="s">
        <v>344</v>
      </c>
      <c r="D926">
        <v>3.6872940000000001</v>
      </c>
    </row>
    <row r="927" spans="1:4" hidden="1">
      <c r="A927" t="s">
        <v>362</v>
      </c>
      <c r="B927">
        <v>2014</v>
      </c>
      <c r="C927" t="s">
        <v>342</v>
      </c>
      <c r="D927">
        <v>22.563672</v>
      </c>
    </row>
    <row r="928" spans="1:4" hidden="1">
      <c r="A928" t="s">
        <v>362</v>
      </c>
      <c r="B928">
        <v>2014</v>
      </c>
      <c r="C928" t="s">
        <v>343</v>
      </c>
      <c r="D928">
        <v>285.33654999999999</v>
      </c>
    </row>
    <row r="929" spans="1:4" hidden="1">
      <c r="A929" t="s">
        <v>362</v>
      </c>
      <c r="B929">
        <v>2015</v>
      </c>
      <c r="C929" t="s">
        <v>345</v>
      </c>
      <c r="D929">
        <v>1.0184249999999999</v>
      </c>
    </row>
    <row r="930" spans="1:4" hidden="1">
      <c r="A930" t="s">
        <v>362</v>
      </c>
      <c r="B930">
        <v>2015</v>
      </c>
      <c r="C930" t="s">
        <v>344</v>
      </c>
      <c r="D930">
        <v>0.77600199999999997</v>
      </c>
    </row>
    <row r="931" spans="1:4" hidden="1">
      <c r="A931" t="s">
        <v>362</v>
      </c>
      <c r="B931">
        <v>2015</v>
      </c>
      <c r="C931" t="s">
        <v>342</v>
      </c>
      <c r="D931">
        <v>27.741837</v>
      </c>
    </row>
    <row r="932" spans="1:4" hidden="1">
      <c r="A932" t="s">
        <v>362</v>
      </c>
      <c r="B932">
        <v>2015</v>
      </c>
      <c r="C932" t="s">
        <v>343</v>
      </c>
      <c r="D932">
        <v>285.41293199999996</v>
      </c>
    </row>
    <row r="933" spans="1:4" hidden="1">
      <c r="A933" t="s">
        <v>362</v>
      </c>
      <c r="B933">
        <v>2016</v>
      </c>
      <c r="C933" t="s">
        <v>342</v>
      </c>
      <c r="D933">
        <v>17.943339999999999</v>
      </c>
    </row>
    <row r="934" spans="1:4" hidden="1">
      <c r="A934" t="s">
        <v>362</v>
      </c>
      <c r="B934">
        <v>2016</v>
      </c>
      <c r="C934" t="s">
        <v>343</v>
      </c>
      <c r="D934">
        <v>342.26617600000003</v>
      </c>
    </row>
    <row r="935" spans="1:4" hidden="1">
      <c r="A935" t="s">
        <v>362</v>
      </c>
      <c r="B935">
        <v>2017</v>
      </c>
      <c r="C935" t="s">
        <v>345</v>
      </c>
      <c r="D935">
        <v>0.38461200000000001</v>
      </c>
    </row>
    <row r="936" spans="1:4" hidden="1">
      <c r="A936" t="s">
        <v>362</v>
      </c>
      <c r="B936">
        <v>2017</v>
      </c>
      <c r="C936" t="s">
        <v>342</v>
      </c>
      <c r="D936">
        <v>16.175086</v>
      </c>
    </row>
    <row r="937" spans="1:4" hidden="1">
      <c r="A937" t="s">
        <v>362</v>
      </c>
      <c r="B937">
        <v>2017</v>
      </c>
      <c r="C937" t="s">
        <v>343</v>
      </c>
      <c r="D937">
        <v>309.31348400000002</v>
      </c>
    </row>
    <row r="938" spans="1:4" hidden="1">
      <c r="A938" t="s">
        <v>362</v>
      </c>
      <c r="B938">
        <v>2018</v>
      </c>
      <c r="C938" t="s">
        <v>342</v>
      </c>
      <c r="D938">
        <v>31.679029</v>
      </c>
    </row>
    <row r="939" spans="1:4" hidden="1">
      <c r="A939" t="s">
        <v>362</v>
      </c>
      <c r="B939">
        <v>2018</v>
      </c>
      <c r="C939" t="s">
        <v>343</v>
      </c>
      <c r="D939">
        <v>409.48469399999999</v>
      </c>
    </row>
    <row r="940" spans="1:4" hidden="1">
      <c r="A940" t="s">
        <v>362</v>
      </c>
      <c r="B940">
        <v>2019</v>
      </c>
      <c r="C940" t="s">
        <v>344</v>
      </c>
      <c r="D940">
        <v>6.1768340000000004</v>
      </c>
    </row>
    <row r="941" spans="1:4" hidden="1">
      <c r="A941" t="s">
        <v>362</v>
      </c>
      <c r="B941">
        <v>2019</v>
      </c>
      <c r="C941" t="s">
        <v>342</v>
      </c>
      <c r="D941">
        <v>17.114671999999999</v>
      </c>
    </row>
    <row r="942" spans="1:4" hidden="1">
      <c r="A942" t="s">
        <v>362</v>
      </c>
      <c r="B942">
        <v>2019</v>
      </c>
      <c r="C942" t="s">
        <v>343</v>
      </c>
      <c r="D942">
        <v>329.96102000000002</v>
      </c>
    </row>
    <row r="943" spans="1:4" hidden="1">
      <c r="A943" t="s">
        <v>362</v>
      </c>
      <c r="B943">
        <v>2020</v>
      </c>
      <c r="C943" t="s">
        <v>342</v>
      </c>
      <c r="D943">
        <v>16.811427999999999</v>
      </c>
    </row>
    <row r="944" spans="1:4" hidden="1">
      <c r="A944" t="s">
        <v>362</v>
      </c>
      <c r="B944">
        <v>2020</v>
      </c>
      <c r="C944" t="s">
        <v>343</v>
      </c>
      <c r="D944">
        <v>354.571078</v>
      </c>
    </row>
    <row r="945" spans="1:4" hidden="1">
      <c r="A945" t="s">
        <v>362</v>
      </c>
      <c r="B945">
        <v>2021</v>
      </c>
      <c r="C945" t="s">
        <v>344</v>
      </c>
      <c r="D945">
        <v>5.8782000000000001E-2</v>
      </c>
    </row>
    <row r="946" spans="1:4" hidden="1">
      <c r="A946" t="s">
        <v>362</v>
      </c>
      <c r="B946">
        <v>2021</v>
      </c>
      <c r="C946" t="s">
        <v>342</v>
      </c>
      <c r="D946">
        <v>35.176456000000002</v>
      </c>
    </row>
    <row r="947" spans="1:4" hidden="1">
      <c r="A947" t="s">
        <v>362</v>
      </c>
      <c r="B947">
        <v>2021</v>
      </c>
      <c r="C947" t="s">
        <v>343</v>
      </c>
      <c r="D947">
        <v>451.53043200000002</v>
      </c>
    </row>
    <row r="948" spans="1:4" hidden="1">
      <c r="A948" t="s">
        <v>362</v>
      </c>
      <c r="B948">
        <v>2022</v>
      </c>
      <c r="C948" t="s">
        <v>342</v>
      </c>
      <c r="D948">
        <v>25.089383999999999</v>
      </c>
    </row>
    <row r="949" spans="1:4" hidden="1">
      <c r="A949" t="s">
        <v>362</v>
      </c>
      <c r="B949">
        <v>2022</v>
      </c>
      <c r="C949" t="s">
        <v>343</v>
      </c>
      <c r="D949">
        <v>460.59273899999994</v>
      </c>
    </row>
    <row r="950" spans="1:4" hidden="1">
      <c r="A950" t="s">
        <v>363</v>
      </c>
      <c r="B950">
        <v>2002</v>
      </c>
      <c r="C950" t="s">
        <v>342</v>
      </c>
      <c r="D950">
        <v>0.89980000000000004</v>
      </c>
    </row>
    <row r="951" spans="1:4" hidden="1">
      <c r="A951" t="s">
        <v>363</v>
      </c>
      <c r="B951">
        <v>2002</v>
      </c>
      <c r="C951" t="s">
        <v>343</v>
      </c>
      <c r="D951">
        <v>7.915845</v>
      </c>
    </row>
    <row r="952" spans="1:4" hidden="1">
      <c r="A952" t="s">
        <v>363</v>
      </c>
      <c r="B952">
        <v>2003</v>
      </c>
      <c r="C952" t="s">
        <v>342</v>
      </c>
      <c r="D952">
        <v>1.1011489999999999</v>
      </c>
    </row>
    <row r="953" spans="1:4" hidden="1">
      <c r="A953" t="s">
        <v>363</v>
      </c>
      <c r="B953">
        <v>2003</v>
      </c>
      <c r="C953" t="s">
        <v>343</v>
      </c>
      <c r="D953">
        <v>14.854651</v>
      </c>
    </row>
    <row r="954" spans="1:4" hidden="1">
      <c r="A954" t="s">
        <v>363</v>
      </c>
      <c r="B954">
        <v>2004</v>
      </c>
      <c r="C954" t="s">
        <v>342</v>
      </c>
      <c r="D954">
        <v>1.009406</v>
      </c>
    </row>
    <row r="955" spans="1:4" hidden="1">
      <c r="A955" t="s">
        <v>363</v>
      </c>
      <c r="B955">
        <v>2004</v>
      </c>
      <c r="C955" t="s">
        <v>343</v>
      </c>
      <c r="D955">
        <v>15.781116999999998</v>
      </c>
    </row>
    <row r="956" spans="1:4" hidden="1">
      <c r="A956" t="s">
        <v>363</v>
      </c>
      <c r="B956">
        <v>2005</v>
      </c>
      <c r="C956" t="s">
        <v>342</v>
      </c>
      <c r="D956">
        <v>2.8683730000000001</v>
      </c>
    </row>
    <row r="957" spans="1:4" hidden="1">
      <c r="A957" t="s">
        <v>363</v>
      </c>
      <c r="B957">
        <v>2005</v>
      </c>
      <c r="C957" t="s">
        <v>343</v>
      </c>
      <c r="D957">
        <v>23.162315</v>
      </c>
    </row>
    <row r="958" spans="1:4" hidden="1">
      <c r="A958" t="s">
        <v>363</v>
      </c>
      <c r="B958">
        <v>2006</v>
      </c>
      <c r="C958" t="s">
        <v>342</v>
      </c>
      <c r="D958">
        <v>7.5991410000000004</v>
      </c>
    </row>
    <row r="959" spans="1:4" hidden="1">
      <c r="A959" t="s">
        <v>363</v>
      </c>
      <c r="B959">
        <v>2006</v>
      </c>
      <c r="C959" t="s">
        <v>343</v>
      </c>
      <c r="D959">
        <v>27.163249999999998</v>
      </c>
    </row>
    <row r="960" spans="1:4" hidden="1">
      <c r="A960" t="s">
        <v>363</v>
      </c>
      <c r="B960">
        <v>2007</v>
      </c>
      <c r="C960" t="s">
        <v>345</v>
      </c>
      <c r="D960">
        <v>9.7899E-2</v>
      </c>
    </row>
    <row r="961" spans="1:4" hidden="1">
      <c r="A961" t="s">
        <v>363</v>
      </c>
      <c r="B961">
        <v>2007</v>
      </c>
      <c r="C961" t="s">
        <v>342</v>
      </c>
      <c r="D961">
        <v>4.2149739999999998</v>
      </c>
    </row>
    <row r="962" spans="1:4" hidden="1">
      <c r="A962" t="s">
        <v>363</v>
      </c>
      <c r="B962">
        <v>2007</v>
      </c>
      <c r="C962" t="s">
        <v>343</v>
      </c>
      <c r="D962">
        <v>15.988457</v>
      </c>
    </row>
    <row r="963" spans="1:4" hidden="1">
      <c r="A963" t="s">
        <v>363</v>
      </c>
      <c r="B963">
        <v>2008</v>
      </c>
      <c r="C963" t="s">
        <v>345</v>
      </c>
      <c r="D963">
        <v>5.1246E-2</v>
      </c>
    </row>
    <row r="964" spans="1:4" hidden="1">
      <c r="A964" t="s">
        <v>363</v>
      </c>
      <c r="B964">
        <v>2008</v>
      </c>
      <c r="C964" t="s">
        <v>342</v>
      </c>
      <c r="D964">
        <v>4.3316780000000001</v>
      </c>
    </row>
    <row r="965" spans="1:4" hidden="1">
      <c r="A965" t="s">
        <v>363</v>
      </c>
      <c r="B965">
        <v>2008</v>
      </c>
      <c r="C965" t="s">
        <v>343</v>
      </c>
      <c r="D965">
        <v>25.369633</v>
      </c>
    </row>
    <row r="966" spans="1:4" hidden="1">
      <c r="A966" t="s">
        <v>363</v>
      </c>
      <c r="B966">
        <v>2009</v>
      </c>
      <c r="C966" t="s">
        <v>345</v>
      </c>
      <c r="D966">
        <v>0.111916</v>
      </c>
    </row>
    <row r="967" spans="1:4" hidden="1">
      <c r="A967" t="s">
        <v>363</v>
      </c>
      <c r="B967">
        <v>2009</v>
      </c>
      <c r="C967" t="s">
        <v>344</v>
      </c>
      <c r="D967">
        <v>6.3150000000000003E-3</v>
      </c>
    </row>
    <row r="968" spans="1:4" hidden="1">
      <c r="A968" t="s">
        <v>363</v>
      </c>
      <c r="B968">
        <v>2009</v>
      </c>
      <c r="C968" t="s">
        <v>342</v>
      </c>
      <c r="D968">
        <v>1.3065439999999999</v>
      </c>
    </row>
    <row r="969" spans="1:4" hidden="1">
      <c r="A969" t="s">
        <v>363</v>
      </c>
      <c r="B969">
        <v>2009</v>
      </c>
      <c r="C969" t="s">
        <v>343</v>
      </c>
      <c r="D969">
        <v>25.599163000000001</v>
      </c>
    </row>
    <row r="970" spans="1:4" hidden="1">
      <c r="A970" t="s">
        <v>363</v>
      </c>
      <c r="B970">
        <v>2010</v>
      </c>
      <c r="C970" t="s">
        <v>342</v>
      </c>
      <c r="D970">
        <v>2.7349559999999999</v>
      </c>
    </row>
    <row r="971" spans="1:4" hidden="1">
      <c r="A971" t="s">
        <v>363</v>
      </c>
      <c r="B971">
        <v>2010</v>
      </c>
      <c r="C971" t="s">
        <v>343</v>
      </c>
      <c r="D971">
        <v>32.307206000000001</v>
      </c>
    </row>
    <row r="972" spans="1:4" hidden="1">
      <c r="A972" t="s">
        <v>363</v>
      </c>
      <c r="B972">
        <v>2011</v>
      </c>
      <c r="C972" t="s">
        <v>345</v>
      </c>
      <c r="D972">
        <v>0.212059</v>
      </c>
    </row>
    <row r="973" spans="1:4" hidden="1">
      <c r="A973" t="s">
        <v>363</v>
      </c>
      <c r="B973">
        <v>2011</v>
      </c>
      <c r="C973" t="s">
        <v>342</v>
      </c>
      <c r="D973">
        <v>3.003088</v>
      </c>
    </row>
    <row r="974" spans="1:4" hidden="1">
      <c r="A974" t="s">
        <v>363</v>
      </c>
      <c r="B974">
        <v>2011</v>
      </c>
      <c r="C974" t="s">
        <v>343</v>
      </c>
      <c r="D974">
        <v>29.313718000000001</v>
      </c>
    </row>
    <row r="975" spans="1:4" hidden="1">
      <c r="A975" t="s">
        <v>363</v>
      </c>
      <c r="B975">
        <v>2012</v>
      </c>
      <c r="C975" t="s">
        <v>342</v>
      </c>
      <c r="D975">
        <v>0.91892200000000002</v>
      </c>
    </row>
    <row r="976" spans="1:4" hidden="1">
      <c r="A976" t="s">
        <v>363</v>
      </c>
      <c r="B976">
        <v>2012</v>
      </c>
      <c r="C976" t="s">
        <v>343</v>
      </c>
      <c r="D976">
        <v>29.585664999999999</v>
      </c>
    </row>
    <row r="977" spans="1:4" hidden="1">
      <c r="A977" t="s">
        <v>363</v>
      </c>
      <c r="B977">
        <v>2013</v>
      </c>
      <c r="C977" t="s">
        <v>342</v>
      </c>
      <c r="D977">
        <v>0.832206</v>
      </c>
    </row>
    <row r="978" spans="1:4" hidden="1">
      <c r="A978" t="s">
        <v>363</v>
      </c>
      <c r="B978">
        <v>2013</v>
      </c>
      <c r="C978" t="s">
        <v>343</v>
      </c>
      <c r="D978">
        <v>25.652438999999998</v>
      </c>
    </row>
    <row r="979" spans="1:4" hidden="1">
      <c r="A979" t="s">
        <v>363</v>
      </c>
      <c r="B979">
        <v>2014</v>
      </c>
      <c r="C979" t="s">
        <v>343</v>
      </c>
      <c r="D979">
        <v>23.611191000000002</v>
      </c>
    </row>
    <row r="980" spans="1:4" hidden="1">
      <c r="A980" t="s">
        <v>363</v>
      </c>
      <c r="B980">
        <v>2015</v>
      </c>
      <c r="C980" t="s">
        <v>343</v>
      </c>
      <c r="D980">
        <v>17.537953999999999</v>
      </c>
    </row>
    <row r="981" spans="1:4" hidden="1">
      <c r="A981" t="s">
        <v>363</v>
      </c>
      <c r="B981">
        <v>2016</v>
      </c>
      <c r="C981" t="s">
        <v>343</v>
      </c>
      <c r="D981">
        <v>14.683859000000002</v>
      </c>
    </row>
    <row r="982" spans="1:4" hidden="1">
      <c r="A982" t="s">
        <v>363</v>
      </c>
      <c r="B982">
        <v>2017</v>
      </c>
      <c r="C982" t="s">
        <v>343</v>
      </c>
      <c r="D982">
        <v>15.963739</v>
      </c>
    </row>
    <row r="983" spans="1:4" hidden="1">
      <c r="A983" t="s">
        <v>363</v>
      </c>
      <c r="B983">
        <v>2018</v>
      </c>
      <c r="C983" t="s">
        <v>343</v>
      </c>
      <c r="D983">
        <v>21.066414999999999</v>
      </c>
    </row>
    <row r="984" spans="1:4" hidden="1">
      <c r="A984" t="s">
        <v>363</v>
      </c>
      <c r="B984">
        <v>2019</v>
      </c>
      <c r="C984" t="s">
        <v>343</v>
      </c>
      <c r="D984">
        <v>21.801282</v>
      </c>
    </row>
    <row r="985" spans="1:4" hidden="1">
      <c r="A985" t="s">
        <v>363</v>
      </c>
      <c r="B985">
        <v>2020</v>
      </c>
      <c r="C985" t="s">
        <v>343</v>
      </c>
      <c r="D985">
        <v>50.837726000000004</v>
      </c>
    </row>
    <row r="986" spans="1:4" hidden="1">
      <c r="A986" t="s">
        <v>363</v>
      </c>
      <c r="B986">
        <v>2021</v>
      </c>
      <c r="C986" t="s">
        <v>343</v>
      </c>
      <c r="D986">
        <v>74.207563999999991</v>
      </c>
    </row>
    <row r="987" spans="1:4" hidden="1">
      <c r="A987" t="s">
        <v>364</v>
      </c>
      <c r="B987">
        <v>2002</v>
      </c>
      <c r="C987" t="s">
        <v>342</v>
      </c>
      <c r="D987">
        <v>40.812066999999999</v>
      </c>
    </row>
    <row r="988" spans="1:4" hidden="1">
      <c r="A988" t="s">
        <v>364</v>
      </c>
      <c r="B988">
        <v>2002</v>
      </c>
      <c r="C988" t="s">
        <v>343</v>
      </c>
      <c r="D988">
        <v>158.77149</v>
      </c>
    </row>
    <row r="989" spans="1:4" hidden="1">
      <c r="A989" t="s">
        <v>364</v>
      </c>
      <c r="B989">
        <v>2003</v>
      </c>
      <c r="C989" t="s">
        <v>342</v>
      </c>
      <c r="D989">
        <v>34.702477000000002</v>
      </c>
    </row>
    <row r="990" spans="1:4" hidden="1">
      <c r="A990" t="s">
        <v>364</v>
      </c>
      <c r="B990">
        <v>2003</v>
      </c>
      <c r="C990" t="s">
        <v>343</v>
      </c>
      <c r="D990">
        <v>122.534212</v>
      </c>
    </row>
    <row r="991" spans="1:4" hidden="1">
      <c r="A991" t="s">
        <v>364</v>
      </c>
      <c r="B991">
        <v>2004</v>
      </c>
      <c r="C991" t="s">
        <v>342</v>
      </c>
      <c r="D991">
        <v>39.136989999999997</v>
      </c>
    </row>
    <row r="992" spans="1:4" hidden="1">
      <c r="A992" t="s">
        <v>364</v>
      </c>
      <c r="B992">
        <v>2004</v>
      </c>
      <c r="C992" t="s">
        <v>343</v>
      </c>
      <c r="D992">
        <v>164.98018300000001</v>
      </c>
    </row>
    <row r="993" spans="1:4" hidden="1">
      <c r="A993" t="s">
        <v>364</v>
      </c>
      <c r="B993">
        <v>2005</v>
      </c>
      <c r="C993" t="s">
        <v>342</v>
      </c>
      <c r="D993">
        <v>38.991661999999998</v>
      </c>
    </row>
    <row r="994" spans="1:4" hidden="1">
      <c r="A994" t="s">
        <v>364</v>
      </c>
      <c r="B994">
        <v>2005</v>
      </c>
      <c r="C994" t="s">
        <v>343</v>
      </c>
      <c r="D994">
        <v>251.44928499999997</v>
      </c>
    </row>
    <row r="995" spans="1:4" hidden="1">
      <c r="A995" t="s">
        <v>364</v>
      </c>
      <c r="B995">
        <v>2006</v>
      </c>
      <c r="C995" t="s">
        <v>342</v>
      </c>
      <c r="D995">
        <v>48.978904999999997</v>
      </c>
    </row>
    <row r="996" spans="1:4" hidden="1">
      <c r="A996" t="s">
        <v>364</v>
      </c>
      <c r="B996">
        <v>2006</v>
      </c>
      <c r="C996" t="s">
        <v>343</v>
      </c>
      <c r="D996">
        <v>275.679374</v>
      </c>
    </row>
    <row r="997" spans="1:4" hidden="1">
      <c r="A997" t="s">
        <v>364</v>
      </c>
      <c r="B997">
        <v>2007</v>
      </c>
      <c r="C997" t="s">
        <v>344</v>
      </c>
      <c r="D997">
        <v>2.2251599999999998</v>
      </c>
    </row>
    <row r="998" spans="1:4" hidden="1">
      <c r="A998" t="s">
        <v>364</v>
      </c>
      <c r="B998">
        <v>2007</v>
      </c>
      <c r="C998" t="s">
        <v>342</v>
      </c>
      <c r="D998">
        <v>57.629258999999998</v>
      </c>
    </row>
    <row r="999" spans="1:4" hidden="1">
      <c r="A999" t="s">
        <v>364</v>
      </c>
      <c r="B999">
        <v>2007</v>
      </c>
      <c r="C999" t="s">
        <v>343</v>
      </c>
      <c r="D999">
        <v>216.36793499999999</v>
      </c>
    </row>
    <row r="1000" spans="1:4" hidden="1">
      <c r="A1000" t="s">
        <v>364</v>
      </c>
      <c r="B1000">
        <v>2008</v>
      </c>
      <c r="C1000" t="s">
        <v>344</v>
      </c>
      <c r="D1000">
        <v>0.86809599999999998</v>
      </c>
    </row>
    <row r="1001" spans="1:4" hidden="1">
      <c r="A1001" t="s">
        <v>364</v>
      </c>
      <c r="B1001">
        <v>2008</v>
      </c>
      <c r="C1001" t="s">
        <v>342</v>
      </c>
      <c r="D1001">
        <v>56.607359000000002</v>
      </c>
    </row>
    <row r="1002" spans="1:4" hidden="1">
      <c r="A1002" t="s">
        <v>364</v>
      </c>
      <c r="B1002">
        <v>2008</v>
      </c>
      <c r="C1002" t="s">
        <v>343</v>
      </c>
      <c r="D1002">
        <v>227.44359500000002</v>
      </c>
    </row>
    <row r="1003" spans="1:4" hidden="1">
      <c r="A1003" t="s">
        <v>364</v>
      </c>
      <c r="B1003">
        <v>2009</v>
      </c>
      <c r="C1003" t="s">
        <v>345</v>
      </c>
      <c r="D1003">
        <v>1.2127509999999999</v>
      </c>
    </row>
    <row r="1004" spans="1:4" hidden="1">
      <c r="A1004" t="s">
        <v>364</v>
      </c>
      <c r="B1004">
        <v>2009</v>
      </c>
      <c r="C1004" t="s">
        <v>344</v>
      </c>
      <c r="D1004">
        <v>1.0595889999999999</v>
      </c>
    </row>
    <row r="1005" spans="1:4" hidden="1">
      <c r="A1005" t="s">
        <v>364</v>
      </c>
      <c r="B1005">
        <v>2009</v>
      </c>
      <c r="C1005" t="s">
        <v>342</v>
      </c>
      <c r="D1005">
        <v>59.948816000000001</v>
      </c>
    </row>
    <row r="1006" spans="1:4" hidden="1">
      <c r="A1006" t="s">
        <v>364</v>
      </c>
      <c r="B1006">
        <v>2009</v>
      </c>
      <c r="C1006" t="s">
        <v>343</v>
      </c>
      <c r="D1006">
        <v>272.754076</v>
      </c>
    </row>
    <row r="1007" spans="1:4" hidden="1">
      <c r="A1007" t="s">
        <v>364</v>
      </c>
      <c r="B1007">
        <v>2010</v>
      </c>
      <c r="C1007" t="s">
        <v>345</v>
      </c>
      <c r="D1007">
        <v>0.48553000000000002</v>
      </c>
    </row>
    <row r="1008" spans="1:4" hidden="1">
      <c r="A1008" t="s">
        <v>364</v>
      </c>
      <c r="B1008">
        <v>2010</v>
      </c>
      <c r="C1008" t="s">
        <v>344</v>
      </c>
      <c r="D1008">
        <v>2.0546799999999998</v>
      </c>
    </row>
    <row r="1009" spans="1:4" hidden="1">
      <c r="A1009" t="s">
        <v>364</v>
      </c>
      <c r="B1009">
        <v>2010</v>
      </c>
      <c r="C1009" t="s">
        <v>342</v>
      </c>
      <c r="D1009">
        <v>41.562638999999997</v>
      </c>
    </row>
    <row r="1010" spans="1:4" hidden="1">
      <c r="A1010" t="s">
        <v>364</v>
      </c>
      <c r="B1010">
        <v>2010</v>
      </c>
      <c r="C1010" t="s">
        <v>343</v>
      </c>
      <c r="D1010">
        <v>187.87377199999997</v>
      </c>
    </row>
    <row r="1011" spans="1:4" hidden="1">
      <c r="A1011" t="s">
        <v>364</v>
      </c>
      <c r="B1011">
        <v>2011</v>
      </c>
      <c r="C1011" t="s">
        <v>345</v>
      </c>
      <c r="D1011">
        <v>0.47199600000000003</v>
      </c>
    </row>
    <row r="1012" spans="1:4" hidden="1">
      <c r="A1012" t="s">
        <v>364</v>
      </c>
      <c r="B1012">
        <v>2011</v>
      </c>
      <c r="C1012" t="s">
        <v>344</v>
      </c>
      <c r="D1012">
        <v>2.0630929999999998</v>
      </c>
    </row>
    <row r="1013" spans="1:4" hidden="1">
      <c r="A1013" t="s">
        <v>364</v>
      </c>
      <c r="B1013">
        <v>2011</v>
      </c>
      <c r="C1013" t="s">
        <v>342</v>
      </c>
      <c r="D1013">
        <v>31.834168999999999</v>
      </c>
    </row>
    <row r="1014" spans="1:4" hidden="1">
      <c r="A1014" t="s">
        <v>364</v>
      </c>
      <c r="B1014">
        <v>2011</v>
      </c>
      <c r="C1014" t="s">
        <v>343</v>
      </c>
      <c r="D1014">
        <v>179.08262400000001</v>
      </c>
    </row>
    <row r="1015" spans="1:4" hidden="1">
      <c r="A1015" t="s">
        <v>364</v>
      </c>
      <c r="B1015">
        <v>2012</v>
      </c>
      <c r="C1015" t="s">
        <v>345</v>
      </c>
      <c r="D1015">
        <v>0.41347400000000001</v>
      </c>
    </row>
    <row r="1016" spans="1:4" hidden="1">
      <c r="A1016" t="s">
        <v>364</v>
      </c>
      <c r="B1016">
        <v>2012</v>
      </c>
      <c r="C1016" t="s">
        <v>344</v>
      </c>
      <c r="D1016">
        <v>2.0281699999999998</v>
      </c>
    </row>
    <row r="1017" spans="1:4" hidden="1">
      <c r="A1017" t="s">
        <v>364</v>
      </c>
      <c r="B1017">
        <v>2012</v>
      </c>
      <c r="C1017" t="s">
        <v>342</v>
      </c>
      <c r="D1017">
        <v>27.458646999999999</v>
      </c>
    </row>
    <row r="1018" spans="1:4" hidden="1">
      <c r="A1018" t="s">
        <v>364</v>
      </c>
      <c r="B1018">
        <v>2012</v>
      </c>
      <c r="C1018" t="s">
        <v>343</v>
      </c>
      <c r="D1018">
        <v>177.58150599999999</v>
      </c>
    </row>
    <row r="1019" spans="1:4" hidden="1">
      <c r="A1019" t="s">
        <v>364</v>
      </c>
      <c r="B1019">
        <v>2013</v>
      </c>
      <c r="C1019" t="s">
        <v>345</v>
      </c>
      <c r="D1019">
        <v>0.35338999999999998</v>
      </c>
    </row>
    <row r="1020" spans="1:4" hidden="1">
      <c r="A1020" t="s">
        <v>364</v>
      </c>
      <c r="B1020">
        <v>2013</v>
      </c>
      <c r="C1020" t="s">
        <v>344</v>
      </c>
      <c r="D1020">
        <v>2.266521</v>
      </c>
    </row>
    <row r="1021" spans="1:4" hidden="1">
      <c r="A1021" t="s">
        <v>364</v>
      </c>
      <c r="B1021">
        <v>2013</v>
      </c>
      <c r="C1021" t="s">
        <v>342</v>
      </c>
      <c r="D1021">
        <v>23.421813</v>
      </c>
    </row>
    <row r="1022" spans="1:4" hidden="1">
      <c r="A1022" t="s">
        <v>364</v>
      </c>
      <c r="B1022">
        <v>2013</v>
      </c>
      <c r="C1022" t="s">
        <v>343</v>
      </c>
      <c r="D1022">
        <v>257.13498099999998</v>
      </c>
    </row>
    <row r="1023" spans="1:4" hidden="1">
      <c r="A1023" t="s">
        <v>364</v>
      </c>
      <c r="B1023">
        <v>2014</v>
      </c>
      <c r="C1023" t="s">
        <v>345</v>
      </c>
      <c r="D1023">
        <v>0.30387999999999998</v>
      </c>
    </row>
    <row r="1024" spans="1:4" hidden="1">
      <c r="A1024" t="s">
        <v>364</v>
      </c>
      <c r="B1024">
        <v>2014</v>
      </c>
      <c r="C1024" t="s">
        <v>344</v>
      </c>
      <c r="D1024">
        <v>1.9555359999999999</v>
      </c>
    </row>
    <row r="1025" spans="1:4" hidden="1">
      <c r="A1025" t="s">
        <v>364</v>
      </c>
      <c r="B1025">
        <v>2014</v>
      </c>
      <c r="C1025" t="s">
        <v>342</v>
      </c>
      <c r="D1025">
        <v>22.905090999999999</v>
      </c>
    </row>
    <row r="1026" spans="1:4" hidden="1">
      <c r="A1026" t="s">
        <v>364</v>
      </c>
      <c r="B1026">
        <v>2014</v>
      </c>
      <c r="C1026" t="s">
        <v>343</v>
      </c>
      <c r="D1026">
        <v>270.51123699999999</v>
      </c>
    </row>
    <row r="1027" spans="1:4" hidden="1">
      <c r="A1027" t="s">
        <v>364</v>
      </c>
      <c r="B1027">
        <v>2015</v>
      </c>
      <c r="C1027" t="s">
        <v>345</v>
      </c>
      <c r="D1027">
        <v>0.312554</v>
      </c>
    </row>
    <row r="1028" spans="1:4" hidden="1">
      <c r="A1028" t="s">
        <v>364</v>
      </c>
      <c r="B1028">
        <v>2015</v>
      </c>
      <c r="C1028" t="s">
        <v>344</v>
      </c>
      <c r="D1028">
        <v>3.1224759999999998</v>
      </c>
    </row>
    <row r="1029" spans="1:4" hidden="1">
      <c r="A1029" t="s">
        <v>364</v>
      </c>
      <c r="B1029">
        <v>2015</v>
      </c>
      <c r="C1029" t="s">
        <v>342</v>
      </c>
      <c r="D1029">
        <v>22.605132999999999</v>
      </c>
    </row>
    <row r="1030" spans="1:4" hidden="1">
      <c r="A1030" t="s">
        <v>364</v>
      </c>
      <c r="B1030">
        <v>2015</v>
      </c>
      <c r="C1030" t="s">
        <v>343</v>
      </c>
      <c r="D1030">
        <v>268.76577900000001</v>
      </c>
    </row>
    <row r="1031" spans="1:4" hidden="1">
      <c r="A1031" t="s">
        <v>364</v>
      </c>
      <c r="B1031">
        <v>2016</v>
      </c>
      <c r="C1031" t="s">
        <v>345</v>
      </c>
      <c r="D1031">
        <v>0.34350399999999998</v>
      </c>
    </row>
    <row r="1032" spans="1:4" hidden="1">
      <c r="A1032" t="s">
        <v>364</v>
      </c>
      <c r="B1032">
        <v>2016</v>
      </c>
      <c r="C1032" t="s">
        <v>344</v>
      </c>
      <c r="D1032">
        <v>3.179573</v>
      </c>
    </row>
    <row r="1033" spans="1:4" hidden="1">
      <c r="A1033" t="s">
        <v>364</v>
      </c>
      <c r="B1033">
        <v>2016</v>
      </c>
      <c r="C1033" t="s">
        <v>342</v>
      </c>
      <c r="D1033">
        <v>13.661415</v>
      </c>
    </row>
    <row r="1034" spans="1:4" hidden="1">
      <c r="A1034" t="s">
        <v>364</v>
      </c>
      <c r="B1034">
        <v>2016</v>
      </c>
      <c r="C1034" t="s">
        <v>343</v>
      </c>
      <c r="D1034">
        <v>268.41955300000001</v>
      </c>
    </row>
    <row r="1035" spans="1:4" hidden="1">
      <c r="A1035" t="s">
        <v>364</v>
      </c>
      <c r="B1035">
        <v>2017</v>
      </c>
      <c r="C1035" t="s">
        <v>345</v>
      </c>
      <c r="D1035">
        <v>0.19628599999999999</v>
      </c>
    </row>
    <row r="1036" spans="1:4" hidden="1">
      <c r="A1036" t="s">
        <v>364</v>
      </c>
      <c r="B1036">
        <v>2017</v>
      </c>
      <c r="C1036" t="s">
        <v>344</v>
      </c>
      <c r="D1036">
        <v>3.01268</v>
      </c>
    </row>
    <row r="1037" spans="1:4" hidden="1">
      <c r="A1037" t="s">
        <v>364</v>
      </c>
      <c r="B1037">
        <v>2017</v>
      </c>
      <c r="C1037" t="s">
        <v>342</v>
      </c>
      <c r="D1037">
        <v>7.8177269999999996</v>
      </c>
    </row>
    <row r="1038" spans="1:4" hidden="1">
      <c r="A1038" t="s">
        <v>364</v>
      </c>
      <c r="B1038">
        <v>2017</v>
      </c>
      <c r="C1038" t="s">
        <v>343</v>
      </c>
      <c r="D1038">
        <v>296.65531300000004</v>
      </c>
    </row>
    <row r="1039" spans="1:4" hidden="1">
      <c r="A1039" t="s">
        <v>364</v>
      </c>
      <c r="B1039">
        <v>2018</v>
      </c>
      <c r="C1039" t="s">
        <v>345</v>
      </c>
      <c r="D1039">
        <v>0.139351</v>
      </c>
    </row>
    <row r="1040" spans="1:4" hidden="1">
      <c r="A1040" t="s">
        <v>364</v>
      </c>
      <c r="B1040">
        <v>2018</v>
      </c>
      <c r="C1040" t="s">
        <v>344</v>
      </c>
      <c r="D1040">
        <v>2.864471</v>
      </c>
    </row>
    <row r="1041" spans="1:4" hidden="1">
      <c r="A1041" t="s">
        <v>364</v>
      </c>
      <c r="B1041">
        <v>2018</v>
      </c>
      <c r="C1041" t="s">
        <v>342</v>
      </c>
      <c r="D1041">
        <v>6.2992419999999996</v>
      </c>
    </row>
    <row r="1042" spans="1:4" hidden="1">
      <c r="A1042" t="s">
        <v>364</v>
      </c>
      <c r="B1042">
        <v>2018</v>
      </c>
      <c r="C1042" t="s">
        <v>343</v>
      </c>
      <c r="D1042">
        <v>287.19997899999998</v>
      </c>
    </row>
    <row r="1043" spans="1:4" hidden="1">
      <c r="A1043" t="s">
        <v>364</v>
      </c>
      <c r="B1043">
        <v>2019</v>
      </c>
      <c r="C1043" t="s">
        <v>345</v>
      </c>
      <c r="D1043">
        <v>0.13366500000000001</v>
      </c>
    </row>
    <row r="1044" spans="1:4" hidden="1">
      <c r="A1044" t="s">
        <v>364</v>
      </c>
      <c r="B1044">
        <v>2019</v>
      </c>
      <c r="C1044" t="s">
        <v>344</v>
      </c>
      <c r="D1044">
        <v>2.8671449999999998</v>
      </c>
    </row>
    <row r="1045" spans="1:4" hidden="1">
      <c r="A1045" t="s">
        <v>364</v>
      </c>
      <c r="B1045">
        <v>2019</v>
      </c>
      <c r="C1045" t="s">
        <v>342</v>
      </c>
      <c r="D1045">
        <v>6.8523189999999996</v>
      </c>
    </row>
    <row r="1046" spans="1:4" hidden="1">
      <c r="A1046" t="s">
        <v>364</v>
      </c>
      <c r="B1046">
        <v>2019</v>
      </c>
      <c r="C1046" t="s">
        <v>343</v>
      </c>
      <c r="D1046">
        <v>281.216701</v>
      </c>
    </row>
    <row r="1047" spans="1:4" hidden="1">
      <c r="A1047" t="s">
        <v>364</v>
      </c>
      <c r="B1047">
        <v>2020</v>
      </c>
      <c r="C1047" t="s">
        <v>345</v>
      </c>
      <c r="D1047">
        <v>0.136077</v>
      </c>
    </row>
    <row r="1048" spans="1:4" hidden="1">
      <c r="A1048" t="s">
        <v>364</v>
      </c>
      <c r="B1048">
        <v>2020</v>
      </c>
      <c r="C1048" t="s">
        <v>344</v>
      </c>
      <c r="D1048">
        <v>3.2406709999999999</v>
      </c>
    </row>
    <row r="1049" spans="1:4" hidden="1">
      <c r="A1049" t="s">
        <v>364</v>
      </c>
      <c r="B1049">
        <v>2020</v>
      </c>
      <c r="C1049" t="s">
        <v>342</v>
      </c>
      <c r="D1049">
        <v>7.0629270000000002</v>
      </c>
    </row>
    <row r="1050" spans="1:4" hidden="1">
      <c r="A1050" t="s">
        <v>364</v>
      </c>
      <c r="B1050">
        <v>2020</v>
      </c>
      <c r="C1050" t="s">
        <v>343</v>
      </c>
      <c r="D1050">
        <v>478.85577799999999</v>
      </c>
    </row>
    <row r="1051" spans="1:4" hidden="1">
      <c r="A1051" t="s">
        <v>364</v>
      </c>
      <c r="B1051">
        <v>2021</v>
      </c>
      <c r="C1051" t="s">
        <v>344</v>
      </c>
      <c r="D1051">
        <v>3.5199250000000002</v>
      </c>
    </row>
    <row r="1052" spans="1:4" hidden="1">
      <c r="A1052" t="s">
        <v>364</v>
      </c>
      <c r="B1052">
        <v>2021</v>
      </c>
      <c r="C1052" t="s">
        <v>342</v>
      </c>
      <c r="D1052">
        <v>6.0654960000000004</v>
      </c>
    </row>
    <row r="1053" spans="1:4" hidden="1">
      <c r="A1053" t="s">
        <v>364</v>
      </c>
      <c r="B1053">
        <v>2021</v>
      </c>
      <c r="C1053" t="s">
        <v>343</v>
      </c>
      <c r="D1053">
        <v>532.56829299999993</v>
      </c>
    </row>
    <row r="1054" spans="1:4" hidden="1">
      <c r="A1054" t="s">
        <v>22</v>
      </c>
      <c r="B1054">
        <v>2002</v>
      </c>
      <c r="C1054" t="s">
        <v>345</v>
      </c>
      <c r="D1054">
        <v>38.487397000000001</v>
      </c>
    </row>
    <row r="1055" spans="1:4" hidden="1">
      <c r="A1055" t="s">
        <v>22</v>
      </c>
      <c r="B1055">
        <v>2002</v>
      </c>
      <c r="C1055" t="s">
        <v>344</v>
      </c>
      <c r="D1055">
        <v>22.467676999999998</v>
      </c>
    </row>
    <row r="1056" spans="1:4" hidden="1">
      <c r="A1056" t="s">
        <v>22</v>
      </c>
      <c r="B1056">
        <v>2002</v>
      </c>
      <c r="C1056" t="s">
        <v>342</v>
      </c>
      <c r="D1056">
        <v>1285.1147820000001</v>
      </c>
    </row>
    <row r="1057" spans="1:4" hidden="1">
      <c r="A1057" t="s">
        <v>22</v>
      </c>
      <c r="B1057">
        <v>2002</v>
      </c>
      <c r="C1057" t="s">
        <v>343</v>
      </c>
      <c r="D1057">
        <v>6784.4119090000004</v>
      </c>
    </row>
    <row r="1058" spans="1:4" hidden="1">
      <c r="A1058" t="s">
        <v>22</v>
      </c>
      <c r="B1058">
        <v>2003</v>
      </c>
      <c r="C1058" t="s">
        <v>345</v>
      </c>
      <c r="D1058">
        <v>100.85679</v>
      </c>
    </row>
    <row r="1059" spans="1:4" hidden="1">
      <c r="A1059" t="s">
        <v>22</v>
      </c>
      <c r="B1059">
        <v>2003</v>
      </c>
      <c r="C1059" t="s">
        <v>344</v>
      </c>
      <c r="D1059">
        <v>76.825438000000005</v>
      </c>
    </row>
    <row r="1060" spans="1:4" hidden="1">
      <c r="A1060" t="s">
        <v>22</v>
      </c>
      <c r="B1060">
        <v>2003</v>
      </c>
      <c r="C1060" t="s">
        <v>342</v>
      </c>
      <c r="D1060">
        <v>2027.7202649999999</v>
      </c>
    </row>
    <row r="1061" spans="1:4" hidden="1">
      <c r="A1061" t="s">
        <v>22</v>
      </c>
      <c r="B1061">
        <v>2003</v>
      </c>
      <c r="C1061" t="s">
        <v>343</v>
      </c>
      <c r="D1061">
        <v>8022.1918660000001</v>
      </c>
    </row>
    <row r="1062" spans="1:4" hidden="1">
      <c r="A1062" t="s">
        <v>22</v>
      </c>
      <c r="B1062">
        <v>2004</v>
      </c>
      <c r="C1062" t="s">
        <v>345</v>
      </c>
      <c r="D1062">
        <v>195.05495500000001</v>
      </c>
    </row>
    <row r="1063" spans="1:4" hidden="1">
      <c r="A1063" t="s">
        <v>22</v>
      </c>
      <c r="B1063">
        <v>2004</v>
      </c>
      <c r="C1063" t="s">
        <v>344</v>
      </c>
      <c r="D1063">
        <v>151.521567</v>
      </c>
    </row>
    <row r="1064" spans="1:4" hidden="1">
      <c r="A1064" t="s">
        <v>22</v>
      </c>
      <c r="B1064">
        <v>2004</v>
      </c>
      <c r="C1064" t="s">
        <v>342</v>
      </c>
      <c r="D1064">
        <v>2615.530632</v>
      </c>
    </row>
    <row r="1065" spans="1:4" hidden="1">
      <c r="A1065" t="s">
        <v>22</v>
      </c>
      <c r="B1065">
        <v>2004</v>
      </c>
      <c r="C1065" t="s">
        <v>343</v>
      </c>
      <c r="D1065">
        <v>9070.4200509999991</v>
      </c>
    </row>
    <row r="1066" spans="1:4" hidden="1">
      <c r="A1066" t="s">
        <v>22</v>
      </c>
      <c r="B1066">
        <v>2005</v>
      </c>
      <c r="C1066" t="s">
        <v>345</v>
      </c>
      <c r="D1066">
        <v>393.72458699999999</v>
      </c>
    </row>
    <row r="1067" spans="1:4" hidden="1">
      <c r="A1067" t="s">
        <v>22</v>
      </c>
      <c r="B1067">
        <v>2005</v>
      </c>
      <c r="C1067" t="s">
        <v>344</v>
      </c>
      <c r="D1067">
        <v>183.83534700000001</v>
      </c>
    </row>
    <row r="1068" spans="1:4" hidden="1">
      <c r="A1068" t="s">
        <v>22</v>
      </c>
      <c r="B1068">
        <v>2005</v>
      </c>
      <c r="C1068" t="s">
        <v>342</v>
      </c>
      <c r="D1068">
        <v>3909.3923439999999</v>
      </c>
    </row>
    <row r="1069" spans="1:4" hidden="1">
      <c r="A1069" t="s">
        <v>22</v>
      </c>
      <c r="B1069">
        <v>2005</v>
      </c>
      <c r="C1069" t="s">
        <v>343</v>
      </c>
      <c r="D1069">
        <v>11701.264143</v>
      </c>
    </row>
    <row r="1070" spans="1:4" hidden="1">
      <c r="A1070" t="s">
        <v>22</v>
      </c>
      <c r="B1070">
        <v>2006</v>
      </c>
      <c r="C1070" t="s">
        <v>345</v>
      </c>
      <c r="D1070">
        <v>522.02366400000005</v>
      </c>
    </row>
    <row r="1071" spans="1:4" hidden="1">
      <c r="A1071" t="s">
        <v>22</v>
      </c>
      <c r="B1071">
        <v>2006</v>
      </c>
      <c r="C1071" t="s">
        <v>344</v>
      </c>
      <c r="D1071">
        <v>250.65187700000001</v>
      </c>
    </row>
    <row r="1072" spans="1:4" hidden="1">
      <c r="A1072" t="s">
        <v>22</v>
      </c>
      <c r="B1072">
        <v>2006</v>
      </c>
      <c r="C1072" t="s">
        <v>342</v>
      </c>
      <c r="D1072">
        <v>4843.5255040000002</v>
      </c>
    </row>
    <row r="1073" spans="1:4" hidden="1">
      <c r="A1073" t="s">
        <v>22</v>
      </c>
      <c r="B1073">
        <v>2006</v>
      </c>
      <c r="C1073" t="s">
        <v>343</v>
      </c>
      <c r="D1073">
        <v>13127.931882999999</v>
      </c>
    </row>
    <row r="1074" spans="1:4" hidden="1">
      <c r="A1074" t="s">
        <v>22</v>
      </c>
      <c r="B1074">
        <v>2007</v>
      </c>
      <c r="C1074" t="s">
        <v>345</v>
      </c>
      <c r="D1074">
        <v>540.90803200000005</v>
      </c>
    </row>
    <row r="1075" spans="1:4" hidden="1">
      <c r="A1075" t="s">
        <v>22</v>
      </c>
      <c r="B1075">
        <v>2007</v>
      </c>
      <c r="C1075" t="s">
        <v>344</v>
      </c>
      <c r="D1075">
        <v>339.14059600000002</v>
      </c>
    </row>
    <row r="1076" spans="1:4" hidden="1">
      <c r="A1076" t="s">
        <v>22</v>
      </c>
      <c r="B1076">
        <v>2007</v>
      </c>
      <c r="C1076" t="s">
        <v>342</v>
      </c>
      <c r="D1076">
        <v>6009.8454590000001</v>
      </c>
    </row>
    <row r="1077" spans="1:4" hidden="1">
      <c r="A1077" t="s">
        <v>22</v>
      </c>
      <c r="B1077">
        <v>2007</v>
      </c>
      <c r="C1077" t="s">
        <v>343</v>
      </c>
      <c r="D1077">
        <v>15136.191212000002</v>
      </c>
    </row>
    <row r="1078" spans="1:4" hidden="1">
      <c r="A1078" t="s">
        <v>22</v>
      </c>
      <c r="B1078">
        <v>2008</v>
      </c>
      <c r="C1078" t="s">
        <v>345</v>
      </c>
      <c r="D1078">
        <v>977.71864900000003</v>
      </c>
    </row>
    <row r="1079" spans="1:4" hidden="1">
      <c r="A1079" t="s">
        <v>22</v>
      </c>
      <c r="B1079">
        <v>2008</v>
      </c>
      <c r="C1079" t="s">
        <v>344</v>
      </c>
      <c r="D1079">
        <v>440.00331299999999</v>
      </c>
    </row>
    <row r="1080" spans="1:4" hidden="1">
      <c r="A1080" t="s">
        <v>22</v>
      </c>
      <c r="B1080">
        <v>2008</v>
      </c>
      <c r="C1080" t="s">
        <v>342</v>
      </c>
      <c r="D1080">
        <v>7275.6388639999996</v>
      </c>
    </row>
    <row r="1081" spans="1:4" hidden="1">
      <c r="A1081" t="s">
        <v>22</v>
      </c>
      <c r="B1081">
        <v>2008</v>
      </c>
      <c r="C1081" t="s">
        <v>343</v>
      </c>
      <c r="D1081">
        <v>16695.561320000001</v>
      </c>
    </row>
    <row r="1082" spans="1:4" hidden="1">
      <c r="A1082" t="s">
        <v>22</v>
      </c>
      <c r="B1082">
        <v>2009</v>
      </c>
      <c r="C1082" t="s">
        <v>345</v>
      </c>
      <c r="D1082">
        <v>1650.142783</v>
      </c>
    </row>
    <row r="1083" spans="1:4" hidden="1">
      <c r="A1083" t="s">
        <v>22</v>
      </c>
      <c r="B1083">
        <v>2009</v>
      </c>
      <c r="C1083" t="s">
        <v>344</v>
      </c>
      <c r="D1083">
        <v>547.91951200000005</v>
      </c>
    </row>
    <row r="1084" spans="1:4" hidden="1">
      <c r="A1084" t="s">
        <v>22</v>
      </c>
      <c r="B1084">
        <v>2009</v>
      </c>
      <c r="C1084" t="s">
        <v>342</v>
      </c>
      <c r="D1084">
        <v>7833.2228990000003</v>
      </c>
    </row>
    <row r="1085" spans="1:4" hidden="1">
      <c r="A1085" t="s">
        <v>22</v>
      </c>
      <c r="B1085">
        <v>2009</v>
      </c>
      <c r="C1085" t="s">
        <v>343</v>
      </c>
      <c r="D1085">
        <v>19039.909063999999</v>
      </c>
    </row>
    <row r="1086" spans="1:4" hidden="1">
      <c r="A1086" t="s">
        <v>22</v>
      </c>
      <c r="B1086">
        <v>2010</v>
      </c>
      <c r="C1086" t="s">
        <v>345</v>
      </c>
      <c r="D1086">
        <v>1790.688678</v>
      </c>
    </row>
    <row r="1087" spans="1:4" hidden="1">
      <c r="A1087" t="s">
        <v>22</v>
      </c>
      <c r="B1087">
        <v>2010</v>
      </c>
      <c r="C1087" t="s">
        <v>344</v>
      </c>
      <c r="D1087">
        <v>864.75455299999999</v>
      </c>
    </row>
    <row r="1088" spans="1:4" hidden="1">
      <c r="A1088" t="s">
        <v>22</v>
      </c>
      <c r="B1088">
        <v>2010</v>
      </c>
      <c r="C1088" t="s">
        <v>342</v>
      </c>
      <c r="D1088">
        <v>8393.5406920000005</v>
      </c>
    </row>
    <row r="1089" spans="1:4" hidden="1">
      <c r="A1089" t="s">
        <v>22</v>
      </c>
      <c r="B1089">
        <v>2010</v>
      </c>
      <c r="C1089" t="s">
        <v>343</v>
      </c>
      <c r="D1089">
        <v>20489.897615000002</v>
      </c>
    </row>
    <row r="1090" spans="1:4" hidden="1">
      <c r="A1090" t="s">
        <v>22</v>
      </c>
      <c r="B1090">
        <v>2011</v>
      </c>
      <c r="C1090" t="s">
        <v>345</v>
      </c>
      <c r="D1090">
        <v>1469.6450520000001</v>
      </c>
    </row>
    <row r="1091" spans="1:4" hidden="1">
      <c r="A1091" t="s">
        <v>22</v>
      </c>
      <c r="B1091">
        <v>2011</v>
      </c>
      <c r="C1091" t="s">
        <v>344</v>
      </c>
      <c r="D1091">
        <v>822.69534199999998</v>
      </c>
    </row>
    <row r="1092" spans="1:4" hidden="1">
      <c r="A1092" t="s">
        <v>22</v>
      </c>
      <c r="B1092">
        <v>2011</v>
      </c>
      <c r="C1092" t="s">
        <v>342</v>
      </c>
      <c r="D1092">
        <v>8820.6983280000004</v>
      </c>
    </row>
    <row r="1093" spans="1:4" hidden="1">
      <c r="A1093" t="s">
        <v>22</v>
      </c>
      <c r="B1093">
        <v>2011</v>
      </c>
      <c r="C1093" t="s">
        <v>343</v>
      </c>
      <c r="D1093">
        <v>20900.160841999998</v>
      </c>
    </row>
    <row r="1094" spans="1:4" hidden="1">
      <c r="A1094" t="s">
        <v>22</v>
      </c>
      <c r="B1094">
        <v>2012</v>
      </c>
      <c r="C1094" t="s">
        <v>345</v>
      </c>
      <c r="D1094">
        <v>1906.131061</v>
      </c>
    </row>
    <row r="1095" spans="1:4" hidden="1">
      <c r="A1095" t="s">
        <v>22</v>
      </c>
      <c r="B1095">
        <v>2012</v>
      </c>
      <c r="C1095" t="s">
        <v>344</v>
      </c>
      <c r="D1095">
        <v>823.91721600000005</v>
      </c>
    </row>
    <row r="1096" spans="1:4" hidden="1">
      <c r="A1096" t="s">
        <v>22</v>
      </c>
      <c r="B1096">
        <v>2012</v>
      </c>
      <c r="C1096" t="s">
        <v>342</v>
      </c>
      <c r="D1096">
        <v>8607.7176230000005</v>
      </c>
    </row>
    <row r="1097" spans="1:4" hidden="1">
      <c r="A1097" t="s">
        <v>22</v>
      </c>
      <c r="B1097">
        <v>2012</v>
      </c>
      <c r="C1097" t="s">
        <v>343</v>
      </c>
      <c r="D1097">
        <v>21629.707311999999</v>
      </c>
    </row>
    <row r="1098" spans="1:4" hidden="1">
      <c r="A1098" t="s">
        <v>22</v>
      </c>
      <c r="B1098">
        <v>2013</v>
      </c>
      <c r="C1098" t="s">
        <v>345</v>
      </c>
      <c r="D1098">
        <v>2077.2561449999998</v>
      </c>
    </row>
    <row r="1099" spans="1:4" hidden="1">
      <c r="A1099" t="s">
        <v>22</v>
      </c>
      <c r="B1099">
        <v>2013</v>
      </c>
      <c r="C1099" t="s">
        <v>344</v>
      </c>
      <c r="D1099">
        <v>1135.152249</v>
      </c>
    </row>
    <row r="1100" spans="1:4" hidden="1">
      <c r="A1100" t="s">
        <v>22</v>
      </c>
      <c r="B1100">
        <v>2013</v>
      </c>
      <c r="C1100" t="s">
        <v>342</v>
      </c>
      <c r="D1100">
        <v>8753.1985280000008</v>
      </c>
    </row>
    <row r="1101" spans="1:4" hidden="1">
      <c r="A1101" t="s">
        <v>22</v>
      </c>
      <c r="B1101">
        <v>2013</v>
      </c>
      <c r="C1101" t="s">
        <v>343</v>
      </c>
      <c r="D1101">
        <v>23979.702421000002</v>
      </c>
    </row>
    <row r="1102" spans="1:4" hidden="1">
      <c r="A1102" t="s">
        <v>22</v>
      </c>
      <c r="B1102">
        <v>2014</v>
      </c>
      <c r="C1102" t="s">
        <v>345</v>
      </c>
      <c r="D1102">
        <v>2006.9422979999999</v>
      </c>
    </row>
    <row r="1103" spans="1:4" hidden="1">
      <c r="A1103" t="s">
        <v>22</v>
      </c>
      <c r="B1103">
        <v>2014</v>
      </c>
      <c r="C1103" t="s">
        <v>344</v>
      </c>
      <c r="D1103">
        <v>823.690968</v>
      </c>
    </row>
    <row r="1104" spans="1:4" hidden="1">
      <c r="A1104" t="s">
        <v>22</v>
      </c>
      <c r="B1104">
        <v>2014</v>
      </c>
      <c r="C1104" t="s">
        <v>342</v>
      </c>
      <c r="D1104">
        <v>7651.7059520000003</v>
      </c>
    </row>
    <row r="1105" spans="1:4" hidden="1">
      <c r="A1105" t="s">
        <v>22</v>
      </c>
      <c r="B1105">
        <v>2014</v>
      </c>
      <c r="C1105" t="s">
        <v>343</v>
      </c>
      <c r="D1105">
        <v>22553.762252</v>
      </c>
    </row>
    <row r="1106" spans="1:4" hidden="1">
      <c r="A1106" t="s">
        <v>22</v>
      </c>
      <c r="B1106">
        <v>2015</v>
      </c>
      <c r="C1106" t="s">
        <v>345</v>
      </c>
      <c r="D1106">
        <v>2000.1044999999999</v>
      </c>
    </row>
    <row r="1107" spans="1:4" hidden="1">
      <c r="A1107" t="s">
        <v>22</v>
      </c>
      <c r="B1107">
        <v>2015</v>
      </c>
      <c r="C1107" t="s">
        <v>344</v>
      </c>
      <c r="D1107">
        <v>854.17115200000001</v>
      </c>
    </row>
    <row r="1108" spans="1:4" hidden="1">
      <c r="A1108" t="s">
        <v>22</v>
      </c>
      <c r="B1108">
        <v>2015</v>
      </c>
      <c r="C1108" t="s">
        <v>342</v>
      </c>
      <c r="D1108">
        <v>7032.8530620000001</v>
      </c>
    </row>
    <row r="1109" spans="1:4" hidden="1">
      <c r="A1109" t="s">
        <v>22</v>
      </c>
      <c r="B1109">
        <v>2015</v>
      </c>
      <c r="C1109" t="s">
        <v>343</v>
      </c>
      <c r="D1109">
        <v>23437.094186000002</v>
      </c>
    </row>
    <row r="1110" spans="1:4" hidden="1">
      <c r="A1110" t="s">
        <v>22</v>
      </c>
      <c r="B1110">
        <v>2016</v>
      </c>
      <c r="C1110" t="s">
        <v>345</v>
      </c>
      <c r="D1110">
        <v>2145.1886319999999</v>
      </c>
    </row>
    <row r="1111" spans="1:4" hidden="1">
      <c r="A1111" t="s">
        <v>22</v>
      </c>
      <c r="B1111">
        <v>2016</v>
      </c>
      <c r="C1111" t="s">
        <v>344</v>
      </c>
      <c r="D1111">
        <v>991.65285800000004</v>
      </c>
    </row>
    <row r="1112" spans="1:4" hidden="1">
      <c r="A1112" t="s">
        <v>22</v>
      </c>
      <c r="B1112">
        <v>2016</v>
      </c>
      <c r="C1112" t="s">
        <v>342</v>
      </c>
      <c r="D1112">
        <v>7665.3540659999999</v>
      </c>
    </row>
    <row r="1113" spans="1:4" hidden="1">
      <c r="A1113" t="s">
        <v>22</v>
      </c>
      <c r="B1113">
        <v>2016</v>
      </c>
      <c r="C1113" t="s">
        <v>343</v>
      </c>
      <c r="D1113">
        <v>24286.969499999999</v>
      </c>
    </row>
    <row r="1114" spans="1:4" hidden="1">
      <c r="A1114" t="s">
        <v>22</v>
      </c>
      <c r="B1114">
        <v>2017</v>
      </c>
      <c r="C1114" t="s">
        <v>345</v>
      </c>
      <c r="D1114">
        <v>2305.9889459999999</v>
      </c>
    </row>
    <row r="1115" spans="1:4" hidden="1">
      <c r="A1115" t="s">
        <v>22</v>
      </c>
      <c r="B1115">
        <v>2017</v>
      </c>
      <c r="C1115" t="s">
        <v>344</v>
      </c>
      <c r="D1115">
        <v>1188.4393909999999</v>
      </c>
    </row>
    <row r="1116" spans="1:4" hidden="1">
      <c r="A1116" t="s">
        <v>22</v>
      </c>
      <c r="B1116">
        <v>2017</v>
      </c>
      <c r="C1116" t="s">
        <v>342</v>
      </c>
      <c r="D1116">
        <v>8513.5536059999995</v>
      </c>
    </row>
    <row r="1117" spans="1:4" hidden="1">
      <c r="A1117" t="s">
        <v>22</v>
      </c>
      <c r="B1117">
        <v>2017</v>
      </c>
      <c r="C1117" t="s">
        <v>343</v>
      </c>
      <c r="D1117">
        <v>27257.026104999997</v>
      </c>
    </row>
    <row r="1118" spans="1:4" hidden="1">
      <c r="A1118" t="s">
        <v>22</v>
      </c>
      <c r="B1118">
        <v>2018</v>
      </c>
      <c r="C1118" t="s">
        <v>345</v>
      </c>
      <c r="D1118">
        <v>1897.692728</v>
      </c>
    </row>
    <row r="1119" spans="1:4" hidden="1">
      <c r="A1119" t="s">
        <v>22</v>
      </c>
      <c r="B1119">
        <v>2018</v>
      </c>
      <c r="C1119" t="s">
        <v>344</v>
      </c>
      <c r="D1119">
        <v>946.15628400000003</v>
      </c>
    </row>
    <row r="1120" spans="1:4" hidden="1">
      <c r="A1120" t="s">
        <v>22</v>
      </c>
      <c r="B1120">
        <v>2018</v>
      </c>
      <c r="C1120" t="s">
        <v>342</v>
      </c>
      <c r="D1120">
        <v>7448.1356999999998</v>
      </c>
    </row>
    <row r="1121" spans="1:4" hidden="1">
      <c r="A1121" t="s">
        <v>22</v>
      </c>
      <c r="B1121">
        <v>2018</v>
      </c>
      <c r="C1121" t="s">
        <v>343</v>
      </c>
      <c r="D1121">
        <v>24793.571617000001</v>
      </c>
    </row>
    <row r="1122" spans="1:4" hidden="1">
      <c r="A1122" t="s">
        <v>22</v>
      </c>
      <c r="B1122">
        <v>2019</v>
      </c>
      <c r="C1122" t="s">
        <v>345</v>
      </c>
      <c r="D1122">
        <v>2383.6116499999998</v>
      </c>
    </row>
    <row r="1123" spans="1:4" hidden="1">
      <c r="A1123" t="s">
        <v>22</v>
      </c>
      <c r="B1123">
        <v>2019</v>
      </c>
      <c r="C1123" t="s">
        <v>344</v>
      </c>
      <c r="D1123">
        <v>901.72670700000003</v>
      </c>
    </row>
    <row r="1124" spans="1:4" hidden="1">
      <c r="A1124" t="s">
        <v>22</v>
      </c>
      <c r="B1124">
        <v>2019</v>
      </c>
      <c r="C1124" t="s">
        <v>342</v>
      </c>
      <c r="D1124">
        <v>5281.5831790000002</v>
      </c>
    </row>
    <row r="1125" spans="1:4" hidden="1">
      <c r="A1125" t="s">
        <v>22</v>
      </c>
      <c r="B1125">
        <v>2019</v>
      </c>
      <c r="C1125" t="s">
        <v>343</v>
      </c>
      <c r="D1125">
        <v>23633.788267</v>
      </c>
    </row>
    <row r="1126" spans="1:4" hidden="1">
      <c r="A1126" t="s">
        <v>22</v>
      </c>
      <c r="B1126">
        <v>2020</v>
      </c>
      <c r="C1126" t="s">
        <v>345</v>
      </c>
      <c r="D1126">
        <v>2313.336969</v>
      </c>
    </row>
    <row r="1127" spans="1:4" hidden="1">
      <c r="A1127" t="s">
        <v>22</v>
      </c>
      <c r="B1127">
        <v>2020</v>
      </c>
      <c r="C1127" t="s">
        <v>344</v>
      </c>
      <c r="D1127">
        <v>977.35775899999999</v>
      </c>
    </row>
    <row r="1128" spans="1:4" hidden="1">
      <c r="A1128" t="s">
        <v>22</v>
      </c>
      <c r="B1128">
        <v>2020</v>
      </c>
      <c r="C1128" t="s">
        <v>342</v>
      </c>
      <c r="D1128">
        <v>7982.4518340000004</v>
      </c>
    </row>
    <row r="1129" spans="1:4" hidden="1">
      <c r="A1129" t="s">
        <v>22</v>
      </c>
      <c r="B1129">
        <v>2020</v>
      </c>
      <c r="C1129" t="s">
        <v>343</v>
      </c>
      <c r="D1129">
        <v>31006.898111000002</v>
      </c>
    </row>
    <row r="1130" spans="1:4" hidden="1">
      <c r="A1130" t="s">
        <v>22</v>
      </c>
      <c r="B1130">
        <v>2021</v>
      </c>
      <c r="C1130" t="s">
        <v>345</v>
      </c>
      <c r="D1130">
        <v>2454.072439</v>
      </c>
    </row>
    <row r="1131" spans="1:4" hidden="1">
      <c r="A1131" t="s">
        <v>22</v>
      </c>
      <c r="B1131">
        <v>2021</v>
      </c>
      <c r="C1131" t="s">
        <v>344</v>
      </c>
      <c r="D1131">
        <v>972.79763200000002</v>
      </c>
    </row>
    <row r="1132" spans="1:4" hidden="1">
      <c r="A1132" t="s">
        <v>22</v>
      </c>
      <c r="B1132">
        <v>2021</v>
      </c>
      <c r="C1132" t="s">
        <v>342</v>
      </c>
      <c r="D1132">
        <v>7632.8649750000004</v>
      </c>
    </row>
    <row r="1133" spans="1:4" hidden="1">
      <c r="A1133" t="s">
        <v>22</v>
      </c>
      <c r="B1133">
        <v>2021</v>
      </c>
      <c r="C1133" t="s">
        <v>343</v>
      </c>
      <c r="D1133">
        <v>36012.009856999997</v>
      </c>
    </row>
    <row r="1134" spans="1:4" hidden="1">
      <c r="A1134" t="s">
        <v>365</v>
      </c>
      <c r="B1134">
        <v>2013</v>
      </c>
      <c r="C1134" t="s">
        <v>342</v>
      </c>
      <c r="D1134">
        <v>0.217531</v>
      </c>
    </row>
    <row r="1135" spans="1:4" hidden="1">
      <c r="A1135" t="s">
        <v>365</v>
      </c>
      <c r="B1135">
        <v>2013</v>
      </c>
      <c r="C1135" t="s">
        <v>343</v>
      </c>
      <c r="D1135">
        <v>1.5696829999999999</v>
      </c>
    </row>
    <row r="1136" spans="1:4" hidden="1">
      <c r="A1136" t="s">
        <v>365</v>
      </c>
      <c r="B1136">
        <v>2014</v>
      </c>
      <c r="C1136" t="s">
        <v>342</v>
      </c>
      <c r="D1136">
        <v>0.102977</v>
      </c>
    </row>
    <row r="1137" spans="1:4" hidden="1">
      <c r="A1137" t="s">
        <v>365</v>
      </c>
      <c r="B1137">
        <v>2014</v>
      </c>
      <c r="C1137" t="s">
        <v>343</v>
      </c>
      <c r="D1137">
        <v>0.80757199999999996</v>
      </c>
    </row>
    <row r="1138" spans="1:4" hidden="1">
      <c r="A1138" t="s">
        <v>365</v>
      </c>
      <c r="B1138">
        <v>2015</v>
      </c>
      <c r="C1138" t="s">
        <v>342</v>
      </c>
      <c r="D1138">
        <v>7.2784000000000001E-2</v>
      </c>
    </row>
    <row r="1139" spans="1:4" hidden="1">
      <c r="A1139" t="s">
        <v>365</v>
      </c>
      <c r="B1139">
        <v>2015</v>
      </c>
      <c r="C1139" t="s">
        <v>343</v>
      </c>
      <c r="D1139">
        <v>1.277722</v>
      </c>
    </row>
    <row r="1140" spans="1:4" hidden="1">
      <c r="A1140" t="s">
        <v>365</v>
      </c>
      <c r="B1140">
        <v>2016</v>
      </c>
      <c r="C1140" t="s">
        <v>344</v>
      </c>
      <c r="D1140">
        <v>1.0243E-2</v>
      </c>
    </row>
    <row r="1141" spans="1:4" hidden="1">
      <c r="A1141" t="s">
        <v>365</v>
      </c>
      <c r="B1141">
        <v>2016</v>
      </c>
      <c r="C1141" t="s">
        <v>342</v>
      </c>
      <c r="D1141">
        <v>1.8065000000000001E-2</v>
      </c>
    </row>
    <row r="1142" spans="1:4" hidden="1">
      <c r="A1142" t="s">
        <v>365</v>
      </c>
      <c r="B1142">
        <v>2016</v>
      </c>
      <c r="C1142" t="s">
        <v>343</v>
      </c>
      <c r="D1142">
        <v>1.240634</v>
      </c>
    </row>
    <row r="1143" spans="1:4" hidden="1">
      <c r="A1143" t="s">
        <v>365</v>
      </c>
      <c r="B1143">
        <v>2017</v>
      </c>
      <c r="C1143" t="s">
        <v>342</v>
      </c>
      <c r="D1143">
        <v>2.6627999999999999E-2</v>
      </c>
    </row>
    <row r="1144" spans="1:4" hidden="1">
      <c r="A1144" t="s">
        <v>365</v>
      </c>
      <c r="B1144">
        <v>2017</v>
      </c>
      <c r="C1144" t="s">
        <v>343</v>
      </c>
      <c r="D1144">
        <v>1.144156</v>
      </c>
    </row>
    <row r="1145" spans="1:4" hidden="1">
      <c r="A1145" t="s">
        <v>365</v>
      </c>
      <c r="B1145">
        <v>2018</v>
      </c>
      <c r="C1145" t="s">
        <v>342</v>
      </c>
      <c r="D1145">
        <v>4.2091000000000003E-2</v>
      </c>
    </row>
    <row r="1146" spans="1:4" hidden="1">
      <c r="A1146" t="s">
        <v>365</v>
      </c>
      <c r="B1146">
        <v>2018</v>
      </c>
      <c r="C1146" t="s">
        <v>343</v>
      </c>
      <c r="D1146">
        <v>1.5749520000000001</v>
      </c>
    </row>
    <row r="1147" spans="1:4" hidden="1">
      <c r="A1147" t="s">
        <v>365</v>
      </c>
      <c r="B1147">
        <v>2019</v>
      </c>
      <c r="C1147" t="s">
        <v>344</v>
      </c>
      <c r="D1147">
        <v>0.14734900000000001</v>
      </c>
    </row>
    <row r="1148" spans="1:4" hidden="1">
      <c r="A1148" t="s">
        <v>365</v>
      </c>
      <c r="B1148">
        <v>2019</v>
      </c>
      <c r="C1148" t="s">
        <v>342</v>
      </c>
      <c r="D1148">
        <v>4.2550999999999999E-2</v>
      </c>
    </row>
    <row r="1149" spans="1:4" hidden="1">
      <c r="A1149" t="s">
        <v>365</v>
      </c>
      <c r="B1149">
        <v>2019</v>
      </c>
      <c r="C1149" t="s">
        <v>343</v>
      </c>
      <c r="D1149">
        <v>13.881432999999999</v>
      </c>
    </row>
    <row r="1150" spans="1:4" hidden="1">
      <c r="A1150" t="s">
        <v>365</v>
      </c>
      <c r="B1150">
        <v>2020</v>
      </c>
      <c r="C1150" t="s">
        <v>344</v>
      </c>
      <c r="D1150">
        <v>3.7205000000000002E-2</v>
      </c>
    </row>
    <row r="1151" spans="1:4" hidden="1">
      <c r="A1151" t="s">
        <v>365</v>
      </c>
      <c r="B1151">
        <v>2020</v>
      </c>
      <c r="C1151" t="s">
        <v>342</v>
      </c>
      <c r="D1151">
        <v>2.7209000000000001E-2</v>
      </c>
    </row>
    <row r="1152" spans="1:4" hidden="1">
      <c r="A1152" t="s">
        <v>365</v>
      </c>
      <c r="B1152">
        <v>2020</v>
      </c>
      <c r="C1152" t="s">
        <v>343</v>
      </c>
      <c r="D1152">
        <v>13.235556000000001</v>
      </c>
    </row>
    <row r="1153" spans="1:4" hidden="1">
      <c r="A1153" t="s">
        <v>365</v>
      </c>
      <c r="B1153">
        <v>2021</v>
      </c>
      <c r="C1153" t="s">
        <v>344</v>
      </c>
      <c r="D1153">
        <v>1.4999999999999999E-2</v>
      </c>
    </row>
    <row r="1154" spans="1:4" hidden="1">
      <c r="A1154" t="s">
        <v>365</v>
      </c>
      <c r="B1154">
        <v>2021</v>
      </c>
      <c r="C1154" t="s">
        <v>342</v>
      </c>
      <c r="D1154">
        <v>5.1802000000000001E-2</v>
      </c>
    </row>
    <row r="1155" spans="1:4" hidden="1">
      <c r="A1155" t="s">
        <v>365</v>
      </c>
      <c r="B1155">
        <v>2021</v>
      </c>
      <c r="C1155" t="s">
        <v>343</v>
      </c>
      <c r="D1155">
        <v>57.626463000000001</v>
      </c>
    </row>
    <row r="1156" spans="1:4" hidden="1">
      <c r="A1156" t="s">
        <v>366</v>
      </c>
      <c r="B1156">
        <v>2002</v>
      </c>
      <c r="C1156" t="s">
        <v>343</v>
      </c>
      <c r="D1156">
        <v>13.043473000000001</v>
      </c>
    </row>
    <row r="1157" spans="1:4" hidden="1">
      <c r="A1157" t="s">
        <v>366</v>
      </c>
      <c r="B1157">
        <v>2003</v>
      </c>
      <c r="C1157" t="s">
        <v>343</v>
      </c>
      <c r="D1157">
        <v>11.314132000000001</v>
      </c>
    </row>
    <row r="1158" spans="1:4" hidden="1">
      <c r="A1158" t="s">
        <v>366</v>
      </c>
      <c r="B1158">
        <v>2004</v>
      </c>
      <c r="C1158" t="s">
        <v>342</v>
      </c>
      <c r="D1158">
        <v>0.16488</v>
      </c>
    </row>
    <row r="1159" spans="1:4" hidden="1">
      <c r="A1159" t="s">
        <v>366</v>
      </c>
      <c r="B1159">
        <v>2004</v>
      </c>
      <c r="C1159" t="s">
        <v>343</v>
      </c>
      <c r="D1159">
        <v>12.325443999999999</v>
      </c>
    </row>
    <row r="1160" spans="1:4" hidden="1">
      <c r="A1160" t="s">
        <v>366</v>
      </c>
      <c r="B1160">
        <v>2005</v>
      </c>
      <c r="C1160" t="s">
        <v>343</v>
      </c>
      <c r="D1160">
        <v>12.168543</v>
      </c>
    </row>
    <row r="1161" spans="1:4" hidden="1">
      <c r="A1161" t="s">
        <v>366</v>
      </c>
      <c r="B1161">
        <v>2006</v>
      </c>
      <c r="C1161" t="s">
        <v>345</v>
      </c>
      <c r="D1161">
        <v>0.25788</v>
      </c>
    </row>
    <row r="1162" spans="1:4" hidden="1">
      <c r="A1162" t="s">
        <v>366</v>
      </c>
      <c r="B1162">
        <v>2006</v>
      </c>
      <c r="C1162" t="s">
        <v>342</v>
      </c>
      <c r="D1162">
        <v>9.3819999999999997E-3</v>
      </c>
    </row>
    <row r="1163" spans="1:4" hidden="1">
      <c r="A1163" t="s">
        <v>366</v>
      </c>
      <c r="B1163">
        <v>2006</v>
      </c>
      <c r="C1163" t="s">
        <v>343</v>
      </c>
      <c r="D1163">
        <v>12.044582</v>
      </c>
    </row>
    <row r="1164" spans="1:4" hidden="1">
      <c r="A1164" t="s">
        <v>366</v>
      </c>
      <c r="B1164">
        <v>2007</v>
      </c>
      <c r="C1164" t="s">
        <v>342</v>
      </c>
      <c r="D1164">
        <v>3.8894999999999999E-2</v>
      </c>
    </row>
    <row r="1165" spans="1:4" hidden="1">
      <c r="A1165" t="s">
        <v>366</v>
      </c>
      <c r="B1165">
        <v>2007</v>
      </c>
      <c r="C1165" t="s">
        <v>343</v>
      </c>
      <c r="D1165">
        <v>11.517133999999999</v>
      </c>
    </row>
    <row r="1166" spans="1:4" hidden="1">
      <c r="A1166" t="s">
        <v>366</v>
      </c>
      <c r="B1166">
        <v>2008</v>
      </c>
      <c r="C1166" t="s">
        <v>345</v>
      </c>
      <c r="D1166">
        <v>5.9685000000000002E-2</v>
      </c>
    </row>
    <row r="1167" spans="1:4" hidden="1">
      <c r="A1167" t="s">
        <v>366</v>
      </c>
      <c r="B1167">
        <v>2008</v>
      </c>
      <c r="C1167" t="s">
        <v>342</v>
      </c>
      <c r="D1167">
        <v>0.34844000000000003</v>
      </c>
    </row>
    <row r="1168" spans="1:4" hidden="1">
      <c r="A1168" t="s">
        <v>366</v>
      </c>
      <c r="B1168">
        <v>2008</v>
      </c>
      <c r="C1168" t="s">
        <v>343</v>
      </c>
      <c r="D1168">
        <v>7.9108050000000008</v>
      </c>
    </row>
    <row r="1169" spans="1:4" hidden="1">
      <c r="A1169" t="s">
        <v>366</v>
      </c>
      <c r="B1169">
        <v>2009</v>
      </c>
      <c r="C1169" t="s">
        <v>345</v>
      </c>
      <c r="D1169">
        <v>2.8844000000000002E-2</v>
      </c>
    </row>
    <row r="1170" spans="1:4" hidden="1">
      <c r="A1170" t="s">
        <v>366</v>
      </c>
      <c r="B1170">
        <v>2009</v>
      </c>
      <c r="C1170" t="s">
        <v>344</v>
      </c>
      <c r="D1170">
        <v>5.4970000000000001E-3</v>
      </c>
    </row>
    <row r="1171" spans="1:4" hidden="1">
      <c r="A1171" t="s">
        <v>366</v>
      </c>
      <c r="B1171">
        <v>2009</v>
      </c>
      <c r="C1171" t="s">
        <v>342</v>
      </c>
      <c r="D1171">
        <v>7.9776E-2</v>
      </c>
    </row>
    <row r="1172" spans="1:4" hidden="1">
      <c r="A1172" t="s">
        <v>366</v>
      </c>
      <c r="B1172">
        <v>2009</v>
      </c>
      <c r="C1172" t="s">
        <v>343</v>
      </c>
      <c r="D1172">
        <v>9.1937099999999994</v>
      </c>
    </row>
    <row r="1173" spans="1:4" hidden="1">
      <c r="A1173" t="s">
        <v>366</v>
      </c>
      <c r="B1173">
        <v>2010</v>
      </c>
      <c r="C1173" t="s">
        <v>345</v>
      </c>
      <c r="D1173">
        <v>8.8206000000000007E-2</v>
      </c>
    </row>
    <row r="1174" spans="1:4" hidden="1">
      <c r="A1174" t="s">
        <v>366</v>
      </c>
      <c r="B1174">
        <v>2010</v>
      </c>
      <c r="C1174" t="s">
        <v>344</v>
      </c>
      <c r="D1174">
        <v>2.5396999999999999E-2</v>
      </c>
    </row>
    <row r="1175" spans="1:4" hidden="1">
      <c r="A1175" t="s">
        <v>366</v>
      </c>
      <c r="B1175">
        <v>2010</v>
      </c>
      <c r="C1175" t="s">
        <v>342</v>
      </c>
      <c r="D1175">
        <v>0.71775299999999997</v>
      </c>
    </row>
    <row r="1176" spans="1:4" hidden="1">
      <c r="A1176" t="s">
        <v>366</v>
      </c>
      <c r="B1176">
        <v>2010</v>
      </c>
      <c r="C1176" t="s">
        <v>343</v>
      </c>
      <c r="D1176">
        <v>12.765388</v>
      </c>
    </row>
    <row r="1177" spans="1:4" hidden="1">
      <c r="A1177" t="s">
        <v>366</v>
      </c>
      <c r="B1177">
        <v>2011</v>
      </c>
      <c r="C1177" t="s">
        <v>345</v>
      </c>
      <c r="D1177">
        <v>7.1192000000000005E-2</v>
      </c>
    </row>
    <row r="1178" spans="1:4" hidden="1">
      <c r="A1178" t="s">
        <v>366</v>
      </c>
      <c r="B1178">
        <v>2011</v>
      </c>
      <c r="C1178" t="s">
        <v>344</v>
      </c>
      <c r="D1178">
        <v>4.1070000000000004E-3</v>
      </c>
    </row>
    <row r="1179" spans="1:4" hidden="1">
      <c r="A1179" t="s">
        <v>366</v>
      </c>
      <c r="B1179">
        <v>2011</v>
      </c>
      <c r="C1179" t="s">
        <v>342</v>
      </c>
      <c r="D1179">
        <v>0.327212</v>
      </c>
    </row>
    <row r="1180" spans="1:4" hidden="1">
      <c r="A1180" t="s">
        <v>366</v>
      </c>
      <c r="B1180">
        <v>2011</v>
      </c>
      <c r="C1180" t="s">
        <v>343</v>
      </c>
      <c r="D1180">
        <v>17.099857999999998</v>
      </c>
    </row>
    <row r="1181" spans="1:4" hidden="1">
      <c r="A1181" t="s">
        <v>366</v>
      </c>
      <c r="B1181">
        <v>2012</v>
      </c>
      <c r="C1181" t="s">
        <v>345</v>
      </c>
      <c r="D1181">
        <v>8.1090999999999996E-2</v>
      </c>
    </row>
    <row r="1182" spans="1:4" hidden="1">
      <c r="A1182" t="s">
        <v>366</v>
      </c>
      <c r="B1182">
        <v>2012</v>
      </c>
      <c r="C1182" t="s">
        <v>344</v>
      </c>
      <c r="D1182">
        <v>9.6209999999999993E-3</v>
      </c>
    </row>
    <row r="1183" spans="1:4" hidden="1">
      <c r="A1183" t="s">
        <v>366</v>
      </c>
      <c r="B1183">
        <v>2012</v>
      </c>
      <c r="C1183" t="s">
        <v>342</v>
      </c>
      <c r="D1183">
        <v>4.1231999999999998E-2</v>
      </c>
    </row>
    <row r="1184" spans="1:4" hidden="1">
      <c r="A1184" t="s">
        <v>366</v>
      </c>
      <c r="B1184">
        <v>2012</v>
      </c>
      <c r="C1184" t="s">
        <v>343</v>
      </c>
      <c r="D1184">
        <v>15.594159000000001</v>
      </c>
    </row>
    <row r="1185" spans="1:4" hidden="1">
      <c r="A1185" t="s">
        <v>366</v>
      </c>
      <c r="B1185">
        <v>2013</v>
      </c>
      <c r="C1185" t="s">
        <v>345</v>
      </c>
      <c r="D1185">
        <v>3.4930999999999997E-2</v>
      </c>
    </row>
    <row r="1186" spans="1:4" hidden="1">
      <c r="A1186" t="s">
        <v>366</v>
      </c>
      <c r="B1186">
        <v>2013</v>
      </c>
      <c r="C1186" t="s">
        <v>344</v>
      </c>
      <c r="D1186">
        <v>2.2690000000000002E-3</v>
      </c>
    </row>
    <row r="1187" spans="1:4" hidden="1">
      <c r="A1187" t="s">
        <v>366</v>
      </c>
      <c r="B1187">
        <v>2013</v>
      </c>
      <c r="C1187" t="s">
        <v>342</v>
      </c>
      <c r="D1187">
        <v>0.120604</v>
      </c>
    </row>
    <row r="1188" spans="1:4" hidden="1">
      <c r="A1188" t="s">
        <v>366</v>
      </c>
      <c r="B1188">
        <v>2013</v>
      </c>
      <c r="C1188" t="s">
        <v>343</v>
      </c>
      <c r="D1188">
        <v>17.155142000000001</v>
      </c>
    </row>
    <row r="1189" spans="1:4" hidden="1">
      <c r="A1189" t="s">
        <v>366</v>
      </c>
      <c r="B1189">
        <v>2014</v>
      </c>
      <c r="C1189" t="s">
        <v>345</v>
      </c>
      <c r="D1189">
        <v>4.1981999999999998E-2</v>
      </c>
    </row>
    <row r="1190" spans="1:4" hidden="1">
      <c r="A1190" t="s">
        <v>366</v>
      </c>
      <c r="B1190">
        <v>2014</v>
      </c>
      <c r="C1190" t="s">
        <v>342</v>
      </c>
      <c r="D1190">
        <v>2.6393E-2</v>
      </c>
    </row>
    <row r="1191" spans="1:4" hidden="1">
      <c r="A1191" t="s">
        <v>366</v>
      </c>
      <c r="B1191">
        <v>2014</v>
      </c>
      <c r="C1191" t="s">
        <v>343</v>
      </c>
      <c r="D1191">
        <v>19.811515</v>
      </c>
    </row>
    <row r="1192" spans="1:4" hidden="1">
      <c r="A1192" t="s">
        <v>366</v>
      </c>
      <c r="B1192">
        <v>2015</v>
      </c>
      <c r="C1192" t="s">
        <v>342</v>
      </c>
      <c r="D1192">
        <v>3.2558999999999998E-2</v>
      </c>
    </row>
    <row r="1193" spans="1:4" hidden="1">
      <c r="A1193" t="s">
        <v>366</v>
      </c>
      <c r="B1193">
        <v>2015</v>
      </c>
      <c r="C1193" t="s">
        <v>343</v>
      </c>
      <c r="D1193">
        <v>26.99999</v>
      </c>
    </row>
    <row r="1194" spans="1:4" hidden="1">
      <c r="A1194" t="s">
        <v>366</v>
      </c>
      <c r="B1194">
        <v>2016</v>
      </c>
      <c r="C1194" t="s">
        <v>342</v>
      </c>
      <c r="D1194">
        <v>5.799E-2</v>
      </c>
    </row>
    <row r="1195" spans="1:4" hidden="1">
      <c r="A1195" t="s">
        <v>366</v>
      </c>
      <c r="B1195">
        <v>2016</v>
      </c>
      <c r="C1195" t="s">
        <v>343</v>
      </c>
      <c r="D1195">
        <v>14.261241999999999</v>
      </c>
    </row>
    <row r="1196" spans="1:4" hidden="1">
      <c r="A1196" t="s">
        <v>366</v>
      </c>
      <c r="B1196">
        <v>2017</v>
      </c>
      <c r="C1196" t="s">
        <v>342</v>
      </c>
      <c r="D1196">
        <v>3.3482999999999999E-2</v>
      </c>
    </row>
    <row r="1197" spans="1:4" hidden="1">
      <c r="A1197" t="s">
        <v>366</v>
      </c>
      <c r="B1197">
        <v>2017</v>
      </c>
      <c r="C1197" t="s">
        <v>343</v>
      </c>
      <c r="D1197">
        <v>5.4877559999999992</v>
      </c>
    </row>
    <row r="1198" spans="1:4" hidden="1">
      <c r="A1198" t="s">
        <v>366</v>
      </c>
      <c r="B1198">
        <v>2018</v>
      </c>
      <c r="C1198" t="s">
        <v>345</v>
      </c>
      <c r="D1198">
        <v>1.6792000000000001E-2</v>
      </c>
    </row>
    <row r="1199" spans="1:4" hidden="1">
      <c r="A1199" t="s">
        <v>366</v>
      </c>
      <c r="B1199">
        <v>2018</v>
      </c>
      <c r="C1199" t="s">
        <v>344</v>
      </c>
      <c r="D1199">
        <v>2.8700000000000002E-3</v>
      </c>
    </row>
    <row r="1200" spans="1:4" hidden="1">
      <c r="A1200" t="s">
        <v>366</v>
      </c>
      <c r="B1200">
        <v>2018</v>
      </c>
      <c r="C1200" t="s">
        <v>342</v>
      </c>
      <c r="D1200">
        <v>4.5594999999999997E-2</v>
      </c>
    </row>
    <row r="1201" spans="1:4" hidden="1">
      <c r="A1201" t="s">
        <v>366</v>
      </c>
      <c r="B1201">
        <v>2018</v>
      </c>
      <c r="C1201" t="s">
        <v>343</v>
      </c>
      <c r="D1201">
        <v>8.6694689999999994</v>
      </c>
    </row>
    <row r="1202" spans="1:4" hidden="1">
      <c r="A1202" t="s">
        <v>366</v>
      </c>
      <c r="B1202">
        <v>2019</v>
      </c>
      <c r="C1202" t="s">
        <v>343</v>
      </c>
      <c r="D1202">
        <v>13.195558</v>
      </c>
    </row>
    <row r="1203" spans="1:4" hidden="1">
      <c r="A1203" t="s">
        <v>366</v>
      </c>
      <c r="B1203">
        <v>2020</v>
      </c>
      <c r="C1203" t="s">
        <v>343</v>
      </c>
      <c r="D1203">
        <v>11.975779000000001</v>
      </c>
    </row>
    <row r="1204" spans="1:4" hidden="1">
      <c r="A1204" t="s">
        <v>366</v>
      </c>
      <c r="B1204">
        <v>2021</v>
      </c>
      <c r="C1204" t="s">
        <v>345</v>
      </c>
      <c r="D1204">
        <v>1.8346999999999999E-2</v>
      </c>
    </row>
    <row r="1205" spans="1:4" hidden="1">
      <c r="A1205" t="s">
        <v>366</v>
      </c>
      <c r="B1205">
        <v>2021</v>
      </c>
      <c r="C1205" t="s">
        <v>342</v>
      </c>
      <c r="D1205">
        <v>1.1826E-2</v>
      </c>
    </row>
    <row r="1206" spans="1:4" hidden="1">
      <c r="A1206" t="s">
        <v>366</v>
      </c>
      <c r="B1206">
        <v>2021</v>
      </c>
      <c r="C1206" t="s">
        <v>343</v>
      </c>
      <c r="D1206">
        <v>37.668510000000005</v>
      </c>
    </row>
    <row r="1207" spans="1:4" hidden="1">
      <c r="A1207" t="s">
        <v>367</v>
      </c>
      <c r="B1207">
        <v>2013</v>
      </c>
      <c r="C1207" t="s">
        <v>342</v>
      </c>
      <c r="D1207">
        <v>2.8879999999999999E-3</v>
      </c>
    </row>
    <row r="1208" spans="1:4" hidden="1">
      <c r="A1208" t="s">
        <v>367</v>
      </c>
      <c r="B1208">
        <v>2013</v>
      </c>
      <c r="C1208" t="s">
        <v>343</v>
      </c>
      <c r="D1208">
        <v>0.74010699999999996</v>
      </c>
    </row>
    <row r="1209" spans="1:4" hidden="1">
      <c r="A1209" t="s">
        <v>367</v>
      </c>
      <c r="B1209">
        <v>2014</v>
      </c>
      <c r="C1209" t="s">
        <v>342</v>
      </c>
      <c r="D1209">
        <v>7.8139999999999998E-3</v>
      </c>
    </row>
    <row r="1210" spans="1:4" hidden="1">
      <c r="A1210" t="s">
        <v>367</v>
      </c>
      <c r="B1210">
        <v>2014</v>
      </c>
      <c r="C1210" t="s">
        <v>343</v>
      </c>
      <c r="D1210">
        <v>0.492313</v>
      </c>
    </row>
    <row r="1211" spans="1:4" hidden="1">
      <c r="A1211" t="s">
        <v>367</v>
      </c>
      <c r="B1211">
        <v>2015</v>
      </c>
      <c r="C1211" t="s">
        <v>342</v>
      </c>
      <c r="D1211">
        <v>1.6979999999999999E-2</v>
      </c>
    </row>
    <row r="1212" spans="1:4" hidden="1">
      <c r="A1212" t="s">
        <v>367</v>
      </c>
      <c r="B1212">
        <v>2015</v>
      </c>
      <c r="C1212" t="s">
        <v>343</v>
      </c>
      <c r="D1212">
        <v>0.32771899999999998</v>
      </c>
    </row>
    <row r="1213" spans="1:4" hidden="1">
      <c r="A1213" t="s">
        <v>367</v>
      </c>
      <c r="B1213">
        <v>2016</v>
      </c>
      <c r="C1213" t="s">
        <v>342</v>
      </c>
      <c r="D1213">
        <v>3.7490000000000002E-3</v>
      </c>
    </row>
    <row r="1214" spans="1:4" hidden="1">
      <c r="A1214" t="s">
        <v>367</v>
      </c>
      <c r="B1214">
        <v>2016</v>
      </c>
      <c r="C1214" t="s">
        <v>343</v>
      </c>
      <c r="D1214">
        <v>0.79960900000000001</v>
      </c>
    </row>
    <row r="1215" spans="1:4" hidden="1">
      <c r="A1215" t="s">
        <v>367</v>
      </c>
      <c r="B1215">
        <v>2017</v>
      </c>
      <c r="C1215" t="s">
        <v>343</v>
      </c>
      <c r="D1215">
        <v>2.4282530000000002</v>
      </c>
    </row>
    <row r="1216" spans="1:4" hidden="1">
      <c r="A1216" t="s">
        <v>367</v>
      </c>
      <c r="B1216">
        <v>2018</v>
      </c>
      <c r="C1216" t="s">
        <v>343</v>
      </c>
      <c r="D1216">
        <v>1.754661</v>
      </c>
    </row>
    <row r="1217" spans="1:4" hidden="1">
      <c r="A1217" t="s">
        <v>367</v>
      </c>
      <c r="B1217">
        <v>2019</v>
      </c>
      <c r="C1217" t="s">
        <v>343</v>
      </c>
      <c r="D1217">
        <v>1.2183299999999999</v>
      </c>
    </row>
    <row r="1218" spans="1:4" hidden="1">
      <c r="A1218" t="s">
        <v>367</v>
      </c>
      <c r="B1218">
        <v>2020</v>
      </c>
      <c r="C1218" t="s">
        <v>343</v>
      </c>
      <c r="D1218">
        <v>2.3831709999999999</v>
      </c>
    </row>
    <row r="1219" spans="1:4" hidden="1">
      <c r="A1219" t="s">
        <v>367</v>
      </c>
      <c r="B1219">
        <v>2021</v>
      </c>
      <c r="C1219" t="s">
        <v>343</v>
      </c>
      <c r="D1219">
        <v>13.310841</v>
      </c>
    </row>
    <row r="1220" spans="1:4" hidden="1">
      <c r="A1220" t="s">
        <v>367</v>
      </c>
      <c r="B1220">
        <v>2022</v>
      </c>
      <c r="C1220" t="s">
        <v>343</v>
      </c>
      <c r="D1220">
        <v>17.642360999999998</v>
      </c>
    </row>
    <row r="1221" spans="1:4" hidden="1">
      <c r="A1221" t="s">
        <v>368</v>
      </c>
      <c r="B1221">
        <v>2010</v>
      </c>
      <c r="C1221" t="s">
        <v>342</v>
      </c>
      <c r="D1221">
        <v>2.7487999999999999E-2</v>
      </c>
    </row>
    <row r="1222" spans="1:4" hidden="1">
      <c r="A1222" t="s">
        <v>368</v>
      </c>
      <c r="B1222">
        <v>2010</v>
      </c>
      <c r="C1222" t="s">
        <v>343</v>
      </c>
      <c r="D1222">
        <v>0.56739799999999996</v>
      </c>
    </row>
    <row r="1223" spans="1:4" hidden="1">
      <c r="A1223" t="s">
        <v>368</v>
      </c>
      <c r="B1223">
        <v>2011</v>
      </c>
      <c r="C1223" t="s">
        <v>342</v>
      </c>
      <c r="D1223">
        <v>2.7205E-2</v>
      </c>
    </row>
    <row r="1224" spans="1:4" hidden="1">
      <c r="A1224" t="s">
        <v>368</v>
      </c>
      <c r="B1224">
        <v>2011</v>
      </c>
      <c r="C1224" t="s">
        <v>343</v>
      </c>
      <c r="D1224">
        <v>0.48153599999999996</v>
      </c>
    </row>
    <row r="1225" spans="1:4" hidden="1">
      <c r="A1225" t="s">
        <v>368</v>
      </c>
      <c r="B1225">
        <v>2012</v>
      </c>
      <c r="C1225" t="s">
        <v>343</v>
      </c>
      <c r="D1225">
        <v>1.527317</v>
      </c>
    </row>
    <row r="1226" spans="1:4" hidden="1">
      <c r="A1226" t="s">
        <v>368</v>
      </c>
      <c r="B1226">
        <v>2013</v>
      </c>
      <c r="C1226" t="s">
        <v>343</v>
      </c>
      <c r="D1226">
        <v>0.95659400000000006</v>
      </c>
    </row>
    <row r="1227" spans="1:4" hidden="1">
      <c r="A1227" t="s">
        <v>368</v>
      </c>
      <c r="B1227">
        <v>2014</v>
      </c>
      <c r="C1227" t="s">
        <v>343</v>
      </c>
      <c r="D1227">
        <v>0.15459100000000001</v>
      </c>
    </row>
    <row r="1228" spans="1:4" hidden="1">
      <c r="A1228" t="s">
        <v>368</v>
      </c>
      <c r="B1228">
        <v>2015</v>
      </c>
      <c r="C1228" t="s">
        <v>343</v>
      </c>
      <c r="D1228">
        <v>0.22364000000000001</v>
      </c>
    </row>
    <row r="1229" spans="1:4" hidden="1">
      <c r="A1229" t="s">
        <v>368</v>
      </c>
      <c r="B1229">
        <v>2016</v>
      </c>
      <c r="C1229" t="s">
        <v>343</v>
      </c>
      <c r="D1229">
        <v>0.28156799999999998</v>
      </c>
    </row>
    <row r="1230" spans="1:4" hidden="1">
      <c r="A1230" t="s">
        <v>368</v>
      </c>
      <c r="B1230">
        <v>2017</v>
      </c>
      <c r="C1230" t="s">
        <v>343</v>
      </c>
      <c r="D1230">
        <v>0.27268700000000001</v>
      </c>
    </row>
    <row r="1231" spans="1:4" hidden="1">
      <c r="A1231" t="s">
        <v>368</v>
      </c>
      <c r="B1231">
        <v>2018</v>
      </c>
      <c r="C1231" t="s">
        <v>343</v>
      </c>
      <c r="D1231">
        <v>0.20945</v>
      </c>
    </row>
    <row r="1232" spans="1:4" hidden="1">
      <c r="A1232" t="s">
        <v>368</v>
      </c>
      <c r="B1232">
        <v>2019</v>
      </c>
      <c r="C1232" t="s">
        <v>343</v>
      </c>
      <c r="D1232">
        <v>0.21057599999999999</v>
      </c>
    </row>
    <row r="1233" spans="1:4" hidden="1">
      <c r="A1233" t="s">
        <v>368</v>
      </c>
      <c r="B1233">
        <v>2020</v>
      </c>
      <c r="C1233" t="s">
        <v>343</v>
      </c>
      <c r="D1233">
        <v>0.88806099999999999</v>
      </c>
    </row>
    <row r="1234" spans="1:4" hidden="1">
      <c r="A1234" t="s">
        <v>368</v>
      </c>
      <c r="B1234">
        <v>2021</v>
      </c>
      <c r="C1234" t="s">
        <v>343</v>
      </c>
      <c r="D1234">
        <v>12.900055999999999</v>
      </c>
    </row>
    <row r="1235" spans="1:4" hidden="1">
      <c r="A1235" t="s">
        <v>369</v>
      </c>
      <c r="B1235">
        <v>2002</v>
      </c>
      <c r="C1235" t="s">
        <v>342</v>
      </c>
      <c r="D1235">
        <v>9.4024370000000008</v>
      </c>
    </row>
    <row r="1236" spans="1:4" hidden="1">
      <c r="A1236" t="s">
        <v>369</v>
      </c>
      <c r="B1236">
        <v>2002</v>
      </c>
      <c r="C1236" t="s">
        <v>343</v>
      </c>
      <c r="D1236">
        <v>103.83299199999999</v>
      </c>
    </row>
    <row r="1237" spans="1:4" hidden="1">
      <c r="A1237" t="s">
        <v>369</v>
      </c>
      <c r="B1237">
        <v>2003</v>
      </c>
      <c r="C1237" t="s">
        <v>342</v>
      </c>
      <c r="D1237">
        <v>7.2629739999999998</v>
      </c>
    </row>
    <row r="1238" spans="1:4" hidden="1">
      <c r="A1238" t="s">
        <v>369</v>
      </c>
      <c r="B1238">
        <v>2003</v>
      </c>
      <c r="C1238" t="s">
        <v>343</v>
      </c>
      <c r="D1238">
        <v>122.71875</v>
      </c>
    </row>
    <row r="1239" spans="1:4" hidden="1">
      <c r="A1239" t="s">
        <v>369</v>
      </c>
      <c r="B1239">
        <v>2004</v>
      </c>
      <c r="C1239" t="s">
        <v>342</v>
      </c>
      <c r="D1239">
        <v>8.9682879999999994</v>
      </c>
    </row>
    <row r="1240" spans="1:4" hidden="1">
      <c r="A1240" t="s">
        <v>369</v>
      </c>
      <c r="B1240">
        <v>2004</v>
      </c>
      <c r="C1240" t="s">
        <v>343</v>
      </c>
      <c r="D1240">
        <v>137.23604900000001</v>
      </c>
    </row>
    <row r="1241" spans="1:4" hidden="1">
      <c r="A1241" t="s">
        <v>369</v>
      </c>
      <c r="B1241">
        <v>2005</v>
      </c>
      <c r="C1241" t="s">
        <v>342</v>
      </c>
      <c r="D1241">
        <v>18.531364</v>
      </c>
    </row>
    <row r="1242" spans="1:4" hidden="1">
      <c r="A1242" t="s">
        <v>369</v>
      </c>
      <c r="B1242">
        <v>2005</v>
      </c>
      <c r="C1242" t="s">
        <v>343</v>
      </c>
      <c r="D1242">
        <v>166.17544800000002</v>
      </c>
    </row>
    <row r="1243" spans="1:4" hidden="1">
      <c r="A1243" t="s">
        <v>369</v>
      </c>
      <c r="B1243">
        <v>2006</v>
      </c>
      <c r="C1243" t="s">
        <v>342</v>
      </c>
      <c r="D1243">
        <v>23.621559000000001</v>
      </c>
    </row>
    <row r="1244" spans="1:4" hidden="1">
      <c r="A1244" t="s">
        <v>369</v>
      </c>
      <c r="B1244">
        <v>2006</v>
      </c>
      <c r="C1244" t="s">
        <v>343</v>
      </c>
      <c r="D1244">
        <v>158.64164700000001</v>
      </c>
    </row>
    <row r="1245" spans="1:4" hidden="1">
      <c r="A1245" t="s">
        <v>369</v>
      </c>
      <c r="B1245">
        <v>2007</v>
      </c>
      <c r="C1245" t="s">
        <v>345</v>
      </c>
      <c r="D1245">
        <v>2.2426720000000002</v>
      </c>
    </row>
    <row r="1246" spans="1:4" hidden="1">
      <c r="A1246" t="s">
        <v>369</v>
      </c>
      <c r="B1246">
        <v>2007</v>
      </c>
      <c r="C1246" t="s">
        <v>344</v>
      </c>
      <c r="D1246">
        <v>0.32217600000000002</v>
      </c>
    </row>
    <row r="1247" spans="1:4" hidden="1">
      <c r="A1247" t="s">
        <v>369</v>
      </c>
      <c r="B1247">
        <v>2007</v>
      </c>
      <c r="C1247" t="s">
        <v>342</v>
      </c>
      <c r="D1247">
        <v>19.565925</v>
      </c>
    </row>
    <row r="1248" spans="1:4" hidden="1">
      <c r="A1248" t="s">
        <v>369</v>
      </c>
      <c r="B1248">
        <v>2007</v>
      </c>
      <c r="C1248" t="s">
        <v>343</v>
      </c>
      <c r="D1248">
        <v>227.14845800000001</v>
      </c>
    </row>
    <row r="1249" spans="1:4" hidden="1">
      <c r="A1249" t="s">
        <v>369</v>
      </c>
      <c r="B1249">
        <v>2008</v>
      </c>
      <c r="C1249" t="s">
        <v>345</v>
      </c>
      <c r="D1249">
        <v>4.9973239999999999</v>
      </c>
    </row>
    <row r="1250" spans="1:4" hidden="1">
      <c r="A1250" t="s">
        <v>369</v>
      </c>
      <c r="B1250">
        <v>2008</v>
      </c>
      <c r="C1250" t="s">
        <v>344</v>
      </c>
      <c r="D1250">
        <v>2.0766200000000001</v>
      </c>
    </row>
    <row r="1251" spans="1:4" hidden="1">
      <c r="A1251" t="s">
        <v>369</v>
      </c>
      <c r="B1251">
        <v>2008</v>
      </c>
      <c r="C1251" t="s">
        <v>342</v>
      </c>
      <c r="D1251">
        <v>21.341640999999999</v>
      </c>
    </row>
    <row r="1252" spans="1:4" hidden="1">
      <c r="A1252" t="s">
        <v>369</v>
      </c>
      <c r="B1252">
        <v>2008</v>
      </c>
      <c r="C1252" t="s">
        <v>343</v>
      </c>
      <c r="D1252">
        <v>353.76451699999996</v>
      </c>
    </row>
    <row r="1253" spans="1:4" hidden="1">
      <c r="A1253" t="s">
        <v>369</v>
      </c>
      <c r="B1253">
        <v>2009</v>
      </c>
      <c r="C1253" t="s">
        <v>345</v>
      </c>
      <c r="D1253">
        <v>5.3612690000000001</v>
      </c>
    </row>
    <row r="1254" spans="1:4" hidden="1">
      <c r="A1254" t="s">
        <v>369</v>
      </c>
      <c r="B1254">
        <v>2009</v>
      </c>
      <c r="C1254" t="s">
        <v>344</v>
      </c>
      <c r="D1254">
        <v>0.82492699999999997</v>
      </c>
    </row>
    <row r="1255" spans="1:4" hidden="1">
      <c r="A1255" t="s">
        <v>369</v>
      </c>
      <c r="B1255">
        <v>2009</v>
      </c>
      <c r="C1255" t="s">
        <v>342</v>
      </c>
      <c r="D1255">
        <v>19.499887000000001</v>
      </c>
    </row>
    <row r="1256" spans="1:4" hidden="1">
      <c r="A1256" t="s">
        <v>369</v>
      </c>
      <c r="B1256">
        <v>2009</v>
      </c>
      <c r="C1256" t="s">
        <v>343</v>
      </c>
      <c r="D1256">
        <v>310.74794900000001</v>
      </c>
    </row>
    <row r="1257" spans="1:4" hidden="1">
      <c r="A1257" t="s">
        <v>369</v>
      </c>
      <c r="B1257">
        <v>2010</v>
      </c>
      <c r="C1257" t="s">
        <v>345</v>
      </c>
      <c r="D1257">
        <v>3.336109</v>
      </c>
    </row>
    <row r="1258" spans="1:4" hidden="1">
      <c r="A1258" t="s">
        <v>369</v>
      </c>
      <c r="B1258">
        <v>2010</v>
      </c>
      <c r="C1258" t="s">
        <v>344</v>
      </c>
      <c r="D1258">
        <v>0.29909200000000002</v>
      </c>
    </row>
    <row r="1259" spans="1:4" hidden="1">
      <c r="A1259" t="s">
        <v>369</v>
      </c>
      <c r="B1259">
        <v>2010</v>
      </c>
      <c r="C1259" t="s">
        <v>342</v>
      </c>
      <c r="D1259">
        <v>7.1353070000000001</v>
      </c>
    </row>
    <row r="1260" spans="1:4" hidden="1">
      <c r="A1260" t="s">
        <v>369</v>
      </c>
      <c r="B1260">
        <v>2010</v>
      </c>
      <c r="C1260" t="s">
        <v>343</v>
      </c>
      <c r="D1260">
        <v>242.20788999999999</v>
      </c>
    </row>
    <row r="1261" spans="1:4" hidden="1">
      <c r="A1261" t="s">
        <v>369</v>
      </c>
      <c r="B1261">
        <v>2011</v>
      </c>
      <c r="C1261" t="s">
        <v>345</v>
      </c>
      <c r="D1261">
        <v>1.1861919999999999</v>
      </c>
    </row>
    <row r="1262" spans="1:4" hidden="1">
      <c r="A1262" t="s">
        <v>369</v>
      </c>
      <c r="B1262">
        <v>2011</v>
      </c>
      <c r="C1262" t="s">
        <v>344</v>
      </c>
      <c r="D1262">
        <v>6.7514000000000005E-2</v>
      </c>
    </row>
    <row r="1263" spans="1:4" hidden="1">
      <c r="A1263" t="s">
        <v>369</v>
      </c>
      <c r="B1263">
        <v>2011</v>
      </c>
      <c r="C1263" t="s">
        <v>342</v>
      </c>
      <c r="D1263">
        <v>4.3750989999999996</v>
      </c>
    </row>
    <row r="1264" spans="1:4" hidden="1">
      <c r="A1264" t="s">
        <v>369</v>
      </c>
      <c r="B1264">
        <v>2011</v>
      </c>
      <c r="C1264" t="s">
        <v>343</v>
      </c>
      <c r="D1264">
        <v>153.97772500000002</v>
      </c>
    </row>
    <row r="1265" spans="1:4" hidden="1">
      <c r="A1265" t="s">
        <v>369</v>
      </c>
      <c r="B1265">
        <v>2012</v>
      </c>
      <c r="C1265" t="s">
        <v>345</v>
      </c>
      <c r="D1265">
        <v>3.8801000000000001</v>
      </c>
    </row>
    <row r="1266" spans="1:4" hidden="1">
      <c r="A1266" t="s">
        <v>369</v>
      </c>
      <c r="B1266">
        <v>2012</v>
      </c>
      <c r="C1266" t="s">
        <v>342</v>
      </c>
      <c r="D1266">
        <v>0.61516899999999997</v>
      </c>
    </row>
    <row r="1267" spans="1:4" hidden="1">
      <c r="A1267" t="s">
        <v>369</v>
      </c>
      <c r="B1267">
        <v>2012</v>
      </c>
      <c r="C1267" t="s">
        <v>343</v>
      </c>
      <c r="D1267">
        <v>78.727834000000001</v>
      </c>
    </row>
    <row r="1268" spans="1:4" hidden="1">
      <c r="A1268" t="s">
        <v>369</v>
      </c>
      <c r="B1268">
        <v>2013</v>
      </c>
      <c r="C1268" t="s">
        <v>345</v>
      </c>
      <c r="D1268">
        <v>0.488678</v>
      </c>
    </row>
    <row r="1269" spans="1:4" hidden="1">
      <c r="A1269" t="s">
        <v>369</v>
      </c>
      <c r="B1269">
        <v>2013</v>
      </c>
      <c r="C1269" t="s">
        <v>344</v>
      </c>
      <c r="D1269">
        <v>3.8470999999999998E-2</v>
      </c>
    </row>
    <row r="1270" spans="1:4" hidden="1">
      <c r="A1270" t="s">
        <v>369</v>
      </c>
      <c r="B1270">
        <v>2013</v>
      </c>
      <c r="C1270" t="s">
        <v>342</v>
      </c>
      <c r="D1270">
        <v>1.650827</v>
      </c>
    </row>
    <row r="1271" spans="1:4" hidden="1">
      <c r="A1271" t="s">
        <v>369</v>
      </c>
      <c r="B1271">
        <v>2013</v>
      </c>
      <c r="C1271" t="s">
        <v>343</v>
      </c>
      <c r="D1271">
        <v>74.103977999999998</v>
      </c>
    </row>
    <row r="1272" spans="1:4" hidden="1">
      <c r="A1272" t="s">
        <v>369</v>
      </c>
      <c r="B1272">
        <v>2014</v>
      </c>
      <c r="C1272" t="s">
        <v>345</v>
      </c>
      <c r="D1272">
        <v>0.15721399999999999</v>
      </c>
    </row>
    <row r="1273" spans="1:4" hidden="1">
      <c r="A1273" t="s">
        <v>369</v>
      </c>
      <c r="B1273">
        <v>2014</v>
      </c>
      <c r="C1273" t="s">
        <v>344</v>
      </c>
      <c r="D1273">
        <v>7.7076000000000006E-2</v>
      </c>
    </row>
    <row r="1274" spans="1:4" hidden="1">
      <c r="A1274" t="s">
        <v>369</v>
      </c>
      <c r="B1274">
        <v>2014</v>
      </c>
      <c r="C1274" t="s">
        <v>342</v>
      </c>
      <c r="D1274">
        <v>1.061669</v>
      </c>
    </row>
    <row r="1275" spans="1:4" hidden="1">
      <c r="A1275" t="s">
        <v>369</v>
      </c>
      <c r="B1275">
        <v>2014</v>
      </c>
      <c r="C1275" t="s">
        <v>343</v>
      </c>
      <c r="D1275">
        <v>61.800910000000002</v>
      </c>
    </row>
    <row r="1276" spans="1:4" hidden="1">
      <c r="A1276" t="s">
        <v>369</v>
      </c>
      <c r="B1276">
        <v>2015</v>
      </c>
      <c r="C1276" t="s">
        <v>345</v>
      </c>
      <c r="D1276">
        <v>0.66323299999999996</v>
      </c>
    </row>
    <row r="1277" spans="1:4" hidden="1">
      <c r="A1277" t="s">
        <v>369</v>
      </c>
      <c r="B1277">
        <v>2015</v>
      </c>
      <c r="C1277" t="s">
        <v>342</v>
      </c>
      <c r="D1277">
        <v>0.61119900000000005</v>
      </c>
    </row>
    <row r="1278" spans="1:4" hidden="1">
      <c r="A1278" t="s">
        <v>369</v>
      </c>
      <c r="B1278">
        <v>2015</v>
      </c>
      <c r="C1278" t="s">
        <v>343</v>
      </c>
      <c r="D1278">
        <v>44.394558000000004</v>
      </c>
    </row>
    <row r="1279" spans="1:4" hidden="1">
      <c r="A1279" t="s">
        <v>369</v>
      </c>
      <c r="B1279">
        <v>2016</v>
      </c>
      <c r="C1279" t="s">
        <v>345</v>
      </c>
      <c r="D1279">
        <v>0.37638899999999997</v>
      </c>
    </row>
    <row r="1280" spans="1:4" hidden="1">
      <c r="A1280" t="s">
        <v>369</v>
      </c>
      <c r="B1280">
        <v>2016</v>
      </c>
      <c r="C1280" t="s">
        <v>344</v>
      </c>
      <c r="D1280">
        <v>0.20055400000000001</v>
      </c>
    </row>
    <row r="1281" spans="1:4" hidden="1">
      <c r="A1281" t="s">
        <v>369</v>
      </c>
      <c r="B1281">
        <v>2016</v>
      </c>
      <c r="C1281" t="s">
        <v>342</v>
      </c>
      <c r="D1281">
        <v>0.29037099999999999</v>
      </c>
    </row>
    <row r="1282" spans="1:4" hidden="1">
      <c r="A1282" t="s">
        <v>369</v>
      </c>
      <c r="B1282">
        <v>2016</v>
      </c>
      <c r="C1282" t="s">
        <v>343</v>
      </c>
      <c r="D1282">
        <v>58.766300999999999</v>
      </c>
    </row>
    <row r="1283" spans="1:4" hidden="1">
      <c r="A1283" t="s">
        <v>369</v>
      </c>
      <c r="B1283">
        <v>2017</v>
      </c>
      <c r="C1283" t="s">
        <v>345</v>
      </c>
      <c r="D1283">
        <v>1.54084</v>
      </c>
    </row>
    <row r="1284" spans="1:4" hidden="1">
      <c r="A1284" t="s">
        <v>369</v>
      </c>
      <c r="B1284">
        <v>2017</v>
      </c>
      <c r="C1284" t="s">
        <v>344</v>
      </c>
      <c r="D1284">
        <v>0.22641</v>
      </c>
    </row>
    <row r="1285" spans="1:4" hidden="1">
      <c r="A1285" t="s">
        <v>369</v>
      </c>
      <c r="B1285">
        <v>2017</v>
      </c>
      <c r="C1285" t="s">
        <v>342</v>
      </c>
      <c r="D1285">
        <v>0.43907000000000002</v>
      </c>
    </row>
    <row r="1286" spans="1:4" hidden="1">
      <c r="A1286" t="s">
        <v>369</v>
      </c>
      <c r="B1286">
        <v>2017</v>
      </c>
      <c r="C1286" t="s">
        <v>343</v>
      </c>
      <c r="D1286">
        <v>59.186191000000001</v>
      </c>
    </row>
    <row r="1287" spans="1:4" hidden="1">
      <c r="A1287" t="s">
        <v>369</v>
      </c>
      <c r="B1287">
        <v>2018</v>
      </c>
      <c r="C1287" t="s">
        <v>345</v>
      </c>
      <c r="D1287">
        <v>0.95577900000000005</v>
      </c>
    </row>
    <row r="1288" spans="1:4" hidden="1">
      <c r="A1288" t="s">
        <v>369</v>
      </c>
      <c r="B1288">
        <v>2018</v>
      </c>
      <c r="C1288" t="s">
        <v>344</v>
      </c>
      <c r="D1288">
        <v>0.19021399999999999</v>
      </c>
    </row>
    <row r="1289" spans="1:4" hidden="1">
      <c r="A1289" t="s">
        <v>369</v>
      </c>
      <c r="B1289">
        <v>2018</v>
      </c>
      <c r="C1289" t="s">
        <v>342</v>
      </c>
      <c r="D1289">
        <v>0.44944699999999999</v>
      </c>
    </row>
    <row r="1290" spans="1:4" hidden="1">
      <c r="A1290" t="s">
        <v>369</v>
      </c>
      <c r="B1290">
        <v>2018</v>
      </c>
      <c r="C1290" t="s">
        <v>343</v>
      </c>
      <c r="D1290">
        <v>57.481963</v>
      </c>
    </row>
    <row r="1291" spans="1:4" hidden="1">
      <c r="A1291" t="s">
        <v>369</v>
      </c>
      <c r="B1291">
        <v>2019</v>
      </c>
      <c r="C1291" t="s">
        <v>345</v>
      </c>
      <c r="D1291">
        <v>0.61971699999999996</v>
      </c>
    </row>
    <row r="1292" spans="1:4" hidden="1">
      <c r="A1292" t="s">
        <v>369</v>
      </c>
      <c r="B1292">
        <v>2019</v>
      </c>
      <c r="C1292" t="s">
        <v>344</v>
      </c>
      <c r="D1292">
        <v>5.2047000000000003E-2</v>
      </c>
    </row>
    <row r="1293" spans="1:4" hidden="1">
      <c r="A1293" t="s">
        <v>369</v>
      </c>
      <c r="B1293">
        <v>2019</v>
      </c>
      <c r="C1293" t="s">
        <v>342</v>
      </c>
      <c r="D1293">
        <v>0.54779900000000004</v>
      </c>
    </row>
    <row r="1294" spans="1:4" hidden="1">
      <c r="A1294" t="s">
        <v>369</v>
      </c>
      <c r="B1294">
        <v>2019</v>
      </c>
      <c r="C1294" t="s">
        <v>343</v>
      </c>
      <c r="D1294">
        <v>52.895372999999999</v>
      </c>
    </row>
    <row r="1295" spans="1:4" hidden="1">
      <c r="A1295" t="s">
        <v>369</v>
      </c>
      <c r="B1295">
        <v>2020</v>
      </c>
      <c r="C1295" t="s">
        <v>345</v>
      </c>
      <c r="D1295">
        <v>1.5727450000000001</v>
      </c>
    </row>
    <row r="1296" spans="1:4" hidden="1">
      <c r="A1296" t="s">
        <v>369</v>
      </c>
      <c r="B1296">
        <v>2020</v>
      </c>
      <c r="C1296" t="s">
        <v>344</v>
      </c>
      <c r="D1296">
        <v>1.7624999999999998E-2</v>
      </c>
    </row>
    <row r="1297" spans="1:4" hidden="1">
      <c r="A1297" t="s">
        <v>369</v>
      </c>
      <c r="B1297">
        <v>2020</v>
      </c>
      <c r="C1297" t="s">
        <v>342</v>
      </c>
      <c r="D1297">
        <v>0.31713999999999998</v>
      </c>
    </row>
    <row r="1298" spans="1:4" hidden="1">
      <c r="A1298" t="s">
        <v>369</v>
      </c>
      <c r="B1298">
        <v>2020</v>
      </c>
      <c r="C1298" t="s">
        <v>343</v>
      </c>
      <c r="D1298">
        <v>99.076734999999999</v>
      </c>
    </row>
    <row r="1299" spans="1:4" hidden="1">
      <c r="A1299" t="s">
        <v>369</v>
      </c>
      <c r="B1299">
        <v>2021</v>
      </c>
      <c r="C1299" t="s">
        <v>345</v>
      </c>
      <c r="D1299">
        <v>13.028707000000001</v>
      </c>
    </row>
    <row r="1300" spans="1:4" hidden="1">
      <c r="A1300" t="s">
        <v>369</v>
      </c>
      <c r="B1300">
        <v>2021</v>
      </c>
      <c r="C1300" t="s">
        <v>342</v>
      </c>
      <c r="D1300">
        <v>0.34683999999999998</v>
      </c>
    </row>
    <row r="1301" spans="1:4" hidden="1">
      <c r="A1301" t="s">
        <v>369</v>
      </c>
      <c r="B1301">
        <v>2021</v>
      </c>
      <c r="C1301" t="s">
        <v>343</v>
      </c>
      <c r="D1301">
        <v>457.67528700000003</v>
      </c>
    </row>
    <row r="1302" spans="1:4" hidden="1">
      <c r="A1302" t="s">
        <v>370</v>
      </c>
      <c r="B1302">
        <v>2002</v>
      </c>
      <c r="C1302" t="s">
        <v>342</v>
      </c>
      <c r="D1302">
        <v>32.538023000000003</v>
      </c>
    </row>
    <row r="1303" spans="1:4" hidden="1">
      <c r="A1303" t="s">
        <v>370</v>
      </c>
      <c r="B1303">
        <v>2002</v>
      </c>
      <c r="C1303" t="s">
        <v>343</v>
      </c>
      <c r="D1303">
        <v>115.764409</v>
      </c>
    </row>
    <row r="1304" spans="1:4" hidden="1">
      <c r="A1304" t="s">
        <v>370</v>
      </c>
      <c r="B1304">
        <v>2003</v>
      </c>
      <c r="C1304" t="s">
        <v>342</v>
      </c>
      <c r="D1304">
        <v>39.710281999999999</v>
      </c>
    </row>
    <row r="1305" spans="1:4" hidden="1">
      <c r="A1305" t="s">
        <v>370</v>
      </c>
      <c r="B1305">
        <v>2003</v>
      </c>
      <c r="C1305" t="s">
        <v>343</v>
      </c>
      <c r="D1305">
        <v>126.34880900000002</v>
      </c>
    </row>
    <row r="1306" spans="1:4" hidden="1">
      <c r="A1306" t="s">
        <v>370</v>
      </c>
      <c r="B1306">
        <v>2004</v>
      </c>
      <c r="C1306" t="s">
        <v>342</v>
      </c>
      <c r="D1306">
        <v>53.916058</v>
      </c>
    </row>
    <row r="1307" spans="1:4" hidden="1">
      <c r="A1307" t="s">
        <v>370</v>
      </c>
      <c r="B1307">
        <v>2004</v>
      </c>
      <c r="C1307" t="s">
        <v>343</v>
      </c>
      <c r="D1307">
        <v>177.43039400000001</v>
      </c>
    </row>
    <row r="1308" spans="1:4" hidden="1">
      <c r="A1308" t="s">
        <v>370</v>
      </c>
      <c r="B1308">
        <v>2005</v>
      </c>
      <c r="C1308" t="s">
        <v>342</v>
      </c>
      <c r="D1308">
        <v>63.142598</v>
      </c>
    </row>
    <row r="1309" spans="1:4" hidden="1">
      <c r="A1309" t="s">
        <v>370</v>
      </c>
      <c r="B1309">
        <v>2005</v>
      </c>
      <c r="C1309" t="s">
        <v>343</v>
      </c>
      <c r="D1309">
        <v>228.29319599999999</v>
      </c>
    </row>
    <row r="1310" spans="1:4" hidden="1">
      <c r="A1310" t="s">
        <v>370</v>
      </c>
      <c r="B1310">
        <v>2006</v>
      </c>
      <c r="C1310" t="s">
        <v>342</v>
      </c>
      <c r="D1310">
        <v>76.931942000000006</v>
      </c>
    </row>
    <row r="1311" spans="1:4" hidden="1">
      <c r="A1311" t="s">
        <v>370</v>
      </c>
      <c r="B1311">
        <v>2006</v>
      </c>
      <c r="C1311" t="s">
        <v>343</v>
      </c>
      <c r="D1311">
        <v>289.12843600000002</v>
      </c>
    </row>
    <row r="1312" spans="1:4" hidden="1">
      <c r="A1312" t="s">
        <v>370</v>
      </c>
      <c r="B1312">
        <v>2007</v>
      </c>
      <c r="C1312" t="s">
        <v>342</v>
      </c>
      <c r="D1312">
        <v>95.548784999999995</v>
      </c>
    </row>
    <row r="1313" spans="1:4" hidden="1">
      <c r="A1313" t="s">
        <v>370</v>
      </c>
      <c r="B1313">
        <v>2007</v>
      </c>
      <c r="C1313" t="s">
        <v>343</v>
      </c>
      <c r="D1313">
        <v>305.985545</v>
      </c>
    </row>
    <row r="1314" spans="1:4" hidden="1">
      <c r="A1314" t="s">
        <v>370</v>
      </c>
      <c r="B1314">
        <v>2008</v>
      </c>
      <c r="C1314" t="s">
        <v>342</v>
      </c>
      <c r="D1314">
        <v>63.165953000000002</v>
      </c>
    </row>
    <row r="1315" spans="1:4" hidden="1">
      <c r="A1315" t="s">
        <v>370</v>
      </c>
      <c r="B1315">
        <v>2008</v>
      </c>
      <c r="C1315" t="s">
        <v>343</v>
      </c>
      <c r="D1315">
        <v>247.19898899999998</v>
      </c>
    </row>
    <row r="1316" spans="1:4" hidden="1">
      <c r="A1316" t="s">
        <v>370</v>
      </c>
      <c r="B1316">
        <v>2009</v>
      </c>
      <c r="C1316" t="s">
        <v>342</v>
      </c>
      <c r="D1316">
        <v>55.912140000000001</v>
      </c>
    </row>
    <row r="1317" spans="1:4" hidden="1">
      <c r="A1317" t="s">
        <v>370</v>
      </c>
      <c r="B1317">
        <v>2009</v>
      </c>
      <c r="C1317" t="s">
        <v>343</v>
      </c>
      <c r="D1317">
        <v>233.89185499999999</v>
      </c>
    </row>
    <row r="1318" spans="1:4" hidden="1">
      <c r="A1318" t="s">
        <v>370</v>
      </c>
      <c r="B1318">
        <v>2010</v>
      </c>
      <c r="C1318" t="s">
        <v>342</v>
      </c>
      <c r="D1318">
        <v>43.631253000000001</v>
      </c>
    </row>
    <row r="1319" spans="1:4" hidden="1">
      <c r="A1319" t="s">
        <v>370</v>
      </c>
      <c r="B1319">
        <v>2010</v>
      </c>
      <c r="C1319" t="s">
        <v>343</v>
      </c>
      <c r="D1319">
        <v>201.199759</v>
      </c>
    </row>
    <row r="1320" spans="1:4" hidden="1">
      <c r="A1320" t="s">
        <v>370</v>
      </c>
      <c r="B1320">
        <v>2011</v>
      </c>
      <c r="C1320" t="s">
        <v>342</v>
      </c>
      <c r="D1320">
        <v>52.810715999999999</v>
      </c>
    </row>
    <row r="1321" spans="1:4" hidden="1">
      <c r="A1321" t="s">
        <v>370</v>
      </c>
      <c r="B1321">
        <v>2011</v>
      </c>
      <c r="C1321" t="s">
        <v>343</v>
      </c>
      <c r="D1321">
        <v>173.93946800000001</v>
      </c>
    </row>
    <row r="1322" spans="1:4" hidden="1">
      <c r="A1322" t="s">
        <v>370</v>
      </c>
      <c r="B1322">
        <v>2012</v>
      </c>
      <c r="C1322" t="s">
        <v>342</v>
      </c>
      <c r="D1322">
        <v>57.951818000000003</v>
      </c>
    </row>
    <row r="1323" spans="1:4" hidden="1">
      <c r="A1323" t="s">
        <v>370</v>
      </c>
      <c r="B1323">
        <v>2012</v>
      </c>
      <c r="C1323" t="s">
        <v>343</v>
      </c>
      <c r="D1323">
        <v>256.62946499999998</v>
      </c>
    </row>
    <row r="1324" spans="1:4" hidden="1">
      <c r="A1324" t="s">
        <v>370</v>
      </c>
      <c r="B1324">
        <v>2013</v>
      </c>
      <c r="C1324" t="s">
        <v>342</v>
      </c>
      <c r="D1324">
        <v>50.896867999999998</v>
      </c>
    </row>
    <row r="1325" spans="1:4" hidden="1">
      <c r="A1325" t="s">
        <v>370</v>
      </c>
      <c r="B1325">
        <v>2013</v>
      </c>
      <c r="C1325" t="s">
        <v>343</v>
      </c>
      <c r="D1325">
        <v>224.53810300000001</v>
      </c>
    </row>
    <row r="1326" spans="1:4" hidden="1">
      <c r="A1326" t="s">
        <v>370</v>
      </c>
      <c r="B1326">
        <v>2014</v>
      </c>
      <c r="C1326" t="s">
        <v>345</v>
      </c>
      <c r="D1326">
        <v>1.4911639999999999</v>
      </c>
    </row>
    <row r="1327" spans="1:4" hidden="1">
      <c r="A1327" t="s">
        <v>370</v>
      </c>
      <c r="B1327">
        <v>2014</v>
      </c>
      <c r="C1327" t="s">
        <v>344</v>
      </c>
      <c r="D1327">
        <v>0.62651000000000001</v>
      </c>
    </row>
    <row r="1328" spans="1:4" hidden="1">
      <c r="A1328" t="s">
        <v>370</v>
      </c>
      <c r="B1328">
        <v>2014</v>
      </c>
      <c r="C1328" t="s">
        <v>342</v>
      </c>
      <c r="D1328">
        <v>42.260547000000003</v>
      </c>
    </row>
    <row r="1329" spans="1:4" hidden="1">
      <c r="A1329" t="s">
        <v>370</v>
      </c>
      <c r="B1329">
        <v>2014</v>
      </c>
      <c r="C1329" t="s">
        <v>343</v>
      </c>
      <c r="D1329">
        <v>215.92519800000002</v>
      </c>
    </row>
    <row r="1330" spans="1:4" hidden="1">
      <c r="A1330" t="s">
        <v>370</v>
      </c>
      <c r="B1330">
        <v>2015</v>
      </c>
      <c r="C1330" t="s">
        <v>345</v>
      </c>
      <c r="D1330">
        <v>1.4728000000000001</v>
      </c>
    </row>
    <row r="1331" spans="1:4" hidden="1">
      <c r="A1331" t="s">
        <v>370</v>
      </c>
      <c r="B1331">
        <v>2015</v>
      </c>
      <c r="C1331" t="s">
        <v>344</v>
      </c>
      <c r="D1331">
        <v>0.27711599999999997</v>
      </c>
    </row>
    <row r="1332" spans="1:4" hidden="1">
      <c r="A1332" t="s">
        <v>370</v>
      </c>
      <c r="B1332">
        <v>2015</v>
      </c>
      <c r="C1332" t="s">
        <v>342</v>
      </c>
      <c r="D1332">
        <v>33.161788999999999</v>
      </c>
    </row>
    <row r="1333" spans="1:4" hidden="1">
      <c r="A1333" t="s">
        <v>370</v>
      </c>
      <c r="B1333">
        <v>2015</v>
      </c>
      <c r="C1333" t="s">
        <v>343</v>
      </c>
      <c r="D1333">
        <v>201.92266699999999</v>
      </c>
    </row>
    <row r="1334" spans="1:4" hidden="1">
      <c r="A1334" t="s">
        <v>370</v>
      </c>
      <c r="B1334">
        <v>2016</v>
      </c>
      <c r="C1334" t="s">
        <v>345</v>
      </c>
      <c r="D1334">
        <v>0.94329799999999997</v>
      </c>
    </row>
    <row r="1335" spans="1:4" hidden="1">
      <c r="A1335" t="s">
        <v>370</v>
      </c>
      <c r="B1335">
        <v>2016</v>
      </c>
      <c r="C1335" t="s">
        <v>344</v>
      </c>
      <c r="D1335">
        <v>0.15421099999999999</v>
      </c>
    </row>
    <row r="1336" spans="1:4" hidden="1">
      <c r="A1336" t="s">
        <v>370</v>
      </c>
      <c r="B1336">
        <v>2016</v>
      </c>
      <c r="C1336" t="s">
        <v>342</v>
      </c>
      <c r="D1336">
        <v>32.519803000000003</v>
      </c>
    </row>
    <row r="1337" spans="1:4" hidden="1">
      <c r="A1337" t="s">
        <v>370</v>
      </c>
      <c r="B1337">
        <v>2016</v>
      </c>
      <c r="C1337" t="s">
        <v>343</v>
      </c>
      <c r="D1337">
        <v>225.51027999999999</v>
      </c>
    </row>
    <row r="1338" spans="1:4" hidden="1">
      <c r="A1338" t="s">
        <v>370</v>
      </c>
      <c r="B1338">
        <v>2017</v>
      </c>
      <c r="C1338" t="s">
        <v>345</v>
      </c>
      <c r="D1338">
        <v>0.46647899999999998</v>
      </c>
    </row>
    <row r="1339" spans="1:4" hidden="1">
      <c r="A1339" t="s">
        <v>370</v>
      </c>
      <c r="B1339">
        <v>2017</v>
      </c>
      <c r="C1339" t="s">
        <v>344</v>
      </c>
      <c r="D1339">
        <v>3.1528E-2</v>
      </c>
    </row>
    <row r="1340" spans="1:4" hidden="1">
      <c r="A1340" t="s">
        <v>370</v>
      </c>
      <c r="B1340">
        <v>2017</v>
      </c>
      <c r="C1340" t="s">
        <v>342</v>
      </c>
      <c r="D1340">
        <v>16.765926</v>
      </c>
    </row>
    <row r="1341" spans="1:4" hidden="1">
      <c r="A1341" t="s">
        <v>370</v>
      </c>
      <c r="B1341">
        <v>2017</v>
      </c>
      <c r="C1341" t="s">
        <v>343</v>
      </c>
      <c r="D1341">
        <v>272.38806799999998</v>
      </c>
    </row>
    <row r="1342" spans="1:4" hidden="1">
      <c r="A1342" t="s">
        <v>370</v>
      </c>
      <c r="B1342">
        <v>2018</v>
      </c>
      <c r="C1342" t="s">
        <v>345</v>
      </c>
      <c r="D1342">
        <v>0.94268799999999997</v>
      </c>
    </row>
    <row r="1343" spans="1:4" hidden="1">
      <c r="A1343" t="s">
        <v>370</v>
      </c>
      <c r="B1343">
        <v>2018</v>
      </c>
      <c r="C1343" t="s">
        <v>344</v>
      </c>
      <c r="D1343">
        <v>0.16339899999999999</v>
      </c>
    </row>
    <row r="1344" spans="1:4" hidden="1">
      <c r="A1344" t="s">
        <v>370</v>
      </c>
      <c r="B1344">
        <v>2018</v>
      </c>
      <c r="C1344" t="s">
        <v>342</v>
      </c>
      <c r="D1344">
        <v>11.882947</v>
      </c>
    </row>
    <row r="1345" spans="1:4" hidden="1">
      <c r="A1345" t="s">
        <v>370</v>
      </c>
      <c r="B1345">
        <v>2018</v>
      </c>
      <c r="C1345" t="s">
        <v>343</v>
      </c>
      <c r="D1345">
        <v>268.44314799999995</v>
      </c>
    </row>
    <row r="1346" spans="1:4" hidden="1">
      <c r="A1346" t="s">
        <v>370</v>
      </c>
      <c r="B1346">
        <v>2019</v>
      </c>
      <c r="C1346" t="s">
        <v>345</v>
      </c>
      <c r="D1346">
        <v>0.827488</v>
      </c>
    </row>
    <row r="1347" spans="1:4" hidden="1">
      <c r="A1347" t="s">
        <v>370</v>
      </c>
      <c r="B1347">
        <v>2019</v>
      </c>
      <c r="C1347" t="s">
        <v>344</v>
      </c>
      <c r="D1347">
        <v>0.46496199999999999</v>
      </c>
    </row>
    <row r="1348" spans="1:4" hidden="1">
      <c r="A1348" t="s">
        <v>370</v>
      </c>
      <c r="B1348">
        <v>2019</v>
      </c>
      <c r="C1348" t="s">
        <v>342</v>
      </c>
      <c r="D1348">
        <v>12.214043</v>
      </c>
    </row>
    <row r="1349" spans="1:4" hidden="1">
      <c r="A1349" t="s">
        <v>370</v>
      </c>
      <c r="B1349">
        <v>2019</v>
      </c>
      <c r="C1349" t="s">
        <v>343</v>
      </c>
      <c r="D1349">
        <v>283.29162299999996</v>
      </c>
    </row>
    <row r="1350" spans="1:4" hidden="1">
      <c r="A1350" t="s">
        <v>370</v>
      </c>
      <c r="B1350">
        <v>2020</v>
      </c>
      <c r="C1350" t="s">
        <v>345</v>
      </c>
      <c r="D1350">
        <v>0.98446</v>
      </c>
    </row>
    <row r="1351" spans="1:4" hidden="1">
      <c r="A1351" t="s">
        <v>370</v>
      </c>
      <c r="B1351">
        <v>2020</v>
      </c>
      <c r="C1351" t="s">
        <v>344</v>
      </c>
      <c r="D1351">
        <v>0.758656</v>
      </c>
    </row>
    <row r="1352" spans="1:4" hidden="1">
      <c r="A1352" t="s">
        <v>370</v>
      </c>
      <c r="B1352">
        <v>2020</v>
      </c>
      <c r="C1352" t="s">
        <v>342</v>
      </c>
      <c r="D1352">
        <v>26.296889</v>
      </c>
    </row>
    <row r="1353" spans="1:4" hidden="1">
      <c r="A1353" t="s">
        <v>370</v>
      </c>
      <c r="B1353">
        <v>2020</v>
      </c>
      <c r="C1353" t="s">
        <v>343</v>
      </c>
      <c r="D1353">
        <v>374.07648599999999</v>
      </c>
    </row>
    <row r="1354" spans="1:4" hidden="1">
      <c r="A1354" t="s">
        <v>370</v>
      </c>
      <c r="B1354">
        <v>2021</v>
      </c>
      <c r="C1354" t="s">
        <v>345</v>
      </c>
      <c r="D1354">
        <v>1.027577</v>
      </c>
    </row>
    <row r="1355" spans="1:4" hidden="1">
      <c r="A1355" t="s">
        <v>370</v>
      </c>
      <c r="B1355">
        <v>2021</v>
      </c>
      <c r="C1355" t="s">
        <v>344</v>
      </c>
      <c r="D1355">
        <v>0.80137100000000006</v>
      </c>
    </row>
    <row r="1356" spans="1:4" hidden="1">
      <c r="A1356" t="s">
        <v>370</v>
      </c>
      <c r="B1356">
        <v>2021</v>
      </c>
      <c r="C1356" t="s">
        <v>342</v>
      </c>
      <c r="D1356">
        <v>31.642720000000001</v>
      </c>
    </row>
    <row r="1357" spans="1:4" hidden="1">
      <c r="A1357" t="s">
        <v>370</v>
      </c>
      <c r="B1357">
        <v>2021</v>
      </c>
      <c r="C1357" t="s">
        <v>343</v>
      </c>
      <c r="D1357">
        <v>421.37918400000001</v>
      </c>
    </row>
    <row r="1358" spans="1:4" hidden="1">
      <c r="A1358" t="s">
        <v>370</v>
      </c>
      <c r="B1358">
        <v>2022</v>
      </c>
      <c r="C1358" t="s">
        <v>345</v>
      </c>
      <c r="D1358">
        <v>1.2893669999999999</v>
      </c>
    </row>
    <row r="1359" spans="1:4" hidden="1">
      <c r="A1359" t="s">
        <v>370</v>
      </c>
      <c r="B1359">
        <v>2022</v>
      </c>
      <c r="C1359" t="s">
        <v>344</v>
      </c>
      <c r="D1359">
        <v>0.54899900000000001</v>
      </c>
    </row>
    <row r="1360" spans="1:4" hidden="1">
      <c r="A1360" t="s">
        <v>370</v>
      </c>
      <c r="B1360">
        <v>2022</v>
      </c>
      <c r="C1360" t="s">
        <v>342</v>
      </c>
      <c r="D1360">
        <v>10.281378</v>
      </c>
    </row>
    <row r="1361" spans="1:4" hidden="1">
      <c r="A1361" t="s">
        <v>370</v>
      </c>
      <c r="B1361">
        <v>2022</v>
      </c>
      <c r="C1361" t="s">
        <v>343</v>
      </c>
      <c r="D1361">
        <v>305.69863499999997</v>
      </c>
    </row>
    <row r="1362" spans="1:4" hidden="1">
      <c r="A1362" t="s">
        <v>371</v>
      </c>
      <c r="B1362">
        <v>2002</v>
      </c>
      <c r="C1362" t="s">
        <v>342</v>
      </c>
      <c r="D1362">
        <v>1.013679</v>
      </c>
    </row>
    <row r="1363" spans="1:4" hidden="1">
      <c r="A1363" t="s">
        <v>371</v>
      </c>
      <c r="B1363">
        <v>2002</v>
      </c>
      <c r="C1363" t="s">
        <v>343</v>
      </c>
      <c r="D1363">
        <v>60.917190000000005</v>
      </c>
    </row>
    <row r="1364" spans="1:4" hidden="1">
      <c r="A1364" t="s">
        <v>371</v>
      </c>
      <c r="B1364">
        <v>2003</v>
      </c>
      <c r="C1364" t="s">
        <v>342</v>
      </c>
      <c r="D1364">
        <v>1.7948489999999999</v>
      </c>
    </row>
    <row r="1365" spans="1:4" hidden="1">
      <c r="A1365" t="s">
        <v>371</v>
      </c>
      <c r="B1365">
        <v>2003</v>
      </c>
      <c r="C1365" t="s">
        <v>343</v>
      </c>
      <c r="D1365">
        <v>60.423548000000004</v>
      </c>
    </row>
    <row r="1366" spans="1:4" hidden="1">
      <c r="A1366" t="s">
        <v>371</v>
      </c>
      <c r="B1366">
        <v>2004</v>
      </c>
      <c r="C1366" t="s">
        <v>342</v>
      </c>
      <c r="D1366">
        <v>5.373882</v>
      </c>
    </row>
    <row r="1367" spans="1:4" hidden="1">
      <c r="A1367" t="s">
        <v>371</v>
      </c>
      <c r="B1367">
        <v>2004</v>
      </c>
      <c r="C1367" t="s">
        <v>343</v>
      </c>
      <c r="D1367">
        <v>60.921745000000001</v>
      </c>
    </row>
    <row r="1368" spans="1:4" hidden="1">
      <c r="A1368" t="s">
        <v>371</v>
      </c>
      <c r="B1368">
        <v>2005</v>
      </c>
      <c r="C1368" t="s">
        <v>342</v>
      </c>
      <c r="D1368">
        <v>6.1442310000000004</v>
      </c>
    </row>
    <row r="1369" spans="1:4" hidden="1">
      <c r="A1369" t="s">
        <v>371</v>
      </c>
      <c r="B1369">
        <v>2005</v>
      </c>
      <c r="C1369" t="s">
        <v>343</v>
      </c>
      <c r="D1369">
        <v>66.34093</v>
      </c>
    </row>
    <row r="1370" spans="1:4" hidden="1">
      <c r="A1370" t="s">
        <v>371</v>
      </c>
      <c r="B1370">
        <v>2006</v>
      </c>
      <c r="C1370" t="s">
        <v>342</v>
      </c>
      <c r="D1370">
        <v>3.5260030000000002</v>
      </c>
    </row>
    <row r="1371" spans="1:4" hidden="1">
      <c r="A1371" t="s">
        <v>371</v>
      </c>
      <c r="B1371">
        <v>2006</v>
      </c>
      <c r="C1371" t="s">
        <v>343</v>
      </c>
      <c r="D1371">
        <v>61.24015</v>
      </c>
    </row>
    <row r="1372" spans="1:4" hidden="1">
      <c r="A1372" t="s">
        <v>371</v>
      </c>
      <c r="B1372">
        <v>2007</v>
      </c>
      <c r="C1372" t="s">
        <v>342</v>
      </c>
      <c r="D1372">
        <v>3.510167</v>
      </c>
    </row>
    <row r="1373" spans="1:4" hidden="1">
      <c r="A1373" t="s">
        <v>371</v>
      </c>
      <c r="B1373">
        <v>2007</v>
      </c>
      <c r="C1373" t="s">
        <v>343</v>
      </c>
      <c r="D1373">
        <v>57.542617</v>
      </c>
    </row>
    <row r="1374" spans="1:4" hidden="1">
      <c r="A1374" t="s">
        <v>371</v>
      </c>
      <c r="B1374">
        <v>2008</v>
      </c>
      <c r="C1374" t="s">
        <v>342</v>
      </c>
      <c r="D1374">
        <v>3.4489450000000001</v>
      </c>
    </row>
    <row r="1375" spans="1:4" hidden="1">
      <c r="A1375" t="s">
        <v>371</v>
      </c>
      <c r="B1375">
        <v>2008</v>
      </c>
      <c r="C1375" t="s">
        <v>343</v>
      </c>
      <c r="D1375">
        <v>67.431119999999993</v>
      </c>
    </row>
    <row r="1376" spans="1:4" hidden="1">
      <c r="A1376" t="s">
        <v>371</v>
      </c>
      <c r="B1376">
        <v>2009</v>
      </c>
      <c r="C1376" t="s">
        <v>345</v>
      </c>
      <c r="D1376">
        <v>0.86092100000000005</v>
      </c>
    </row>
    <row r="1377" spans="1:4" hidden="1">
      <c r="A1377" t="s">
        <v>371</v>
      </c>
      <c r="B1377">
        <v>2009</v>
      </c>
      <c r="C1377" t="s">
        <v>342</v>
      </c>
      <c r="D1377">
        <v>2.9936199999999999</v>
      </c>
    </row>
    <row r="1378" spans="1:4" hidden="1">
      <c r="A1378" t="s">
        <v>371</v>
      </c>
      <c r="B1378">
        <v>2009</v>
      </c>
      <c r="C1378" t="s">
        <v>343</v>
      </c>
      <c r="D1378">
        <v>76.788667000000004</v>
      </c>
    </row>
    <row r="1379" spans="1:4" hidden="1">
      <c r="A1379" t="s">
        <v>371</v>
      </c>
      <c r="B1379">
        <v>2010</v>
      </c>
      <c r="C1379" t="s">
        <v>342</v>
      </c>
      <c r="D1379">
        <v>2.7951579999999998</v>
      </c>
    </row>
    <row r="1380" spans="1:4" hidden="1">
      <c r="A1380" t="s">
        <v>371</v>
      </c>
      <c r="B1380">
        <v>2010</v>
      </c>
      <c r="C1380" t="s">
        <v>343</v>
      </c>
      <c r="D1380">
        <v>64.271619000000001</v>
      </c>
    </row>
    <row r="1381" spans="1:4" hidden="1">
      <c r="A1381" t="s">
        <v>371</v>
      </c>
      <c r="B1381">
        <v>2011</v>
      </c>
      <c r="C1381" t="s">
        <v>342</v>
      </c>
      <c r="D1381">
        <v>5.939063</v>
      </c>
    </row>
    <row r="1382" spans="1:4" hidden="1">
      <c r="A1382" t="s">
        <v>371</v>
      </c>
      <c r="B1382">
        <v>2011</v>
      </c>
      <c r="C1382" t="s">
        <v>343</v>
      </c>
      <c r="D1382">
        <v>75.196055999999999</v>
      </c>
    </row>
    <row r="1383" spans="1:4" hidden="1">
      <c r="A1383" t="s">
        <v>371</v>
      </c>
      <c r="B1383">
        <v>2012</v>
      </c>
      <c r="C1383" t="s">
        <v>342</v>
      </c>
      <c r="D1383">
        <v>6.5511410000000003</v>
      </c>
    </row>
    <row r="1384" spans="1:4" hidden="1">
      <c r="A1384" t="s">
        <v>371</v>
      </c>
      <c r="B1384">
        <v>2012</v>
      </c>
      <c r="C1384" t="s">
        <v>343</v>
      </c>
      <c r="D1384">
        <v>78.543256999999997</v>
      </c>
    </row>
    <row r="1385" spans="1:4" hidden="1">
      <c r="A1385" t="s">
        <v>371</v>
      </c>
      <c r="B1385">
        <v>2013</v>
      </c>
      <c r="C1385" t="s">
        <v>342</v>
      </c>
      <c r="D1385">
        <v>4.0284399999999998</v>
      </c>
    </row>
    <row r="1386" spans="1:4" hidden="1">
      <c r="A1386" t="s">
        <v>371</v>
      </c>
      <c r="B1386">
        <v>2013</v>
      </c>
      <c r="C1386" t="s">
        <v>343</v>
      </c>
      <c r="D1386">
        <v>93.067287000000007</v>
      </c>
    </row>
    <row r="1387" spans="1:4" hidden="1">
      <c r="A1387" t="s">
        <v>371</v>
      </c>
      <c r="B1387">
        <v>2014</v>
      </c>
      <c r="C1387" t="s">
        <v>342</v>
      </c>
      <c r="D1387">
        <v>4.1135089999999996</v>
      </c>
    </row>
    <row r="1388" spans="1:4" hidden="1">
      <c r="A1388" t="s">
        <v>371</v>
      </c>
      <c r="B1388">
        <v>2014</v>
      </c>
      <c r="C1388" t="s">
        <v>343</v>
      </c>
      <c r="D1388">
        <v>137.61681799999999</v>
      </c>
    </row>
    <row r="1389" spans="1:4" hidden="1">
      <c r="A1389" t="s">
        <v>371</v>
      </c>
      <c r="B1389">
        <v>2015</v>
      </c>
      <c r="C1389" t="s">
        <v>345</v>
      </c>
      <c r="D1389">
        <v>1.094198</v>
      </c>
    </row>
    <row r="1390" spans="1:4" hidden="1">
      <c r="A1390" t="s">
        <v>371</v>
      </c>
      <c r="B1390">
        <v>2015</v>
      </c>
      <c r="C1390" t="s">
        <v>342</v>
      </c>
      <c r="D1390">
        <v>8.9517670000000003</v>
      </c>
    </row>
    <row r="1391" spans="1:4" hidden="1">
      <c r="A1391" t="s">
        <v>371</v>
      </c>
      <c r="B1391">
        <v>2015</v>
      </c>
      <c r="C1391" t="s">
        <v>343</v>
      </c>
      <c r="D1391">
        <v>124.10543199999999</v>
      </c>
    </row>
    <row r="1392" spans="1:4" hidden="1">
      <c r="A1392" t="s">
        <v>371</v>
      </c>
      <c r="B1392">
        <v>2016</v>
      </c>
      <c r="C1392" t="s">
        <v>345</v>
      </c>
      <c r="D1392">
        <v>3.6843360000000001</v>
      </c>
    </row>
    <row r="1393" spans="1:4" hidden="1">
      <c r="A1393" t="s">
        <v>371</v>
      </c>
      <c r="B1393">
        <v>2016</v>
      </c>
      <c r="C1393" t="s">
        <v>342</v>
      </c>
      <c r="D1393">
        <v>8.5131309999999996</v>
      </c>
    </row>
    <row r="1394" spans="1:4" hidden="1">
      <c r="A1394" t="s">
        <v>371</v>
      </c>
      <c r="B1394">
        <v>2016</v>
      </c>
      <c r="C1394" t="s">
        <v>343</v>
      </c>
      <c r="D1394">
        <v>114.42831700000001</v>
      </c>
    </row>
    <row r="1395" spans="1:4" hidden="1">
      <c r="A1395" t="s">
        <v>371</v>
      </c>
      <c r="B1395">
        <v>2017</v>
      </c>
      <c r="C1395" t="s">
        <v>345</v>
      </c>
      <c r="D1395">
        <v>3.511304</v>
      </c>
    </row>
    <row r="1396" spans="1:4" hidden="1">
      <c r="A1396" t="s">
        <v>371</v>
      </c>
      <c r="B1396">
        <v>2017</v>
      </c>
      <c r="C1396" t="s">
        <v>342</v>
      </c>
      <c r="D1396">
        <v>8.5597560000000001</v>
      </c>
    </row>
    <row r="1397" spans="1:4" hidden="1">
      <c r="A1397" t="s">
        <v>371</v>
      </c>
      <c r="B1397">
        <v>2017</v>
      </c>
      <c r="C1397" t="s">
        <v>343</v>
      </c>
      <c r="D1397">
        <v>142.45567299999999</v>
      </c>
    </row>
    <row r="1398" spans="1:4" hidden="1">
      <c r="A1398" t="s">
        <v>371</v>
      </c>
      <c r="B1398">
        <v>2018</v>
      </c>
      <c r="C1398" t="s">
        <v>345</v>
      </c>
      <c r="D1398">
        <v>3.680793</v>
      </c>
    </row>
    <row r="1399" spans="1:4" hidden="1">
      <c r="A1399" t="s">
        <v>371</v>
      </c>
      <c r="B1399">
        <v>2018</v>
      </c>
      <c r="C1399" t="s">
        <v>344</v>
      </c>
      <c r="D1399">
        <v>0.360209</v>
      </c>
    </row>
    <row r="1400" spans="1:4" hidden="1">
      <c r="A1400" t="s">
        <v>371</v>
      </c>
      <c r="B1400">
        <v>2018</v>
      </c>
      <c r="C1400" t="s">
        <v>342</v>
      </c>
      <c r="D1400">
        <v>6.4317330000000004</v>
      </c>
    </row>
    <row r="1401" spans="1:4" hidden="1">
      <c r="A1401" t="s">
        <v>371</v>
      </c>
      <c r="B1401">
        <v>2018</v>
      </c>
      <c r="C1401" t="s">
        <v>343</v>
      </c>
      <c r="D1401">
        <v>136.04780700000001</v>
      </c>
    </row>
    <row r="1402" spans="1:4" hidden="1">
      <c r="A1402" t="s">
        <v>371</v>
      </c>
      <c r="B1402">
        <v>2019</v>
      </c>
      <c r="C1402" t="s">
        <v>345</v>
      </c>
      <c r="D1402">
        <v>4.9286479999999999</v>
      </c>
    </row>
    <row r="1403" spans="1:4" hidden="1">
      <c r="A1403" t="s">
        <v>371</v>
      </c>
      <c r="B1403">
        <v>2019</v>
      </c>
      <c r="C1403" t="s">
        <v>344</v>
      </c>
      <c r="D1403">
        <v>0.44877299999999998</v>
      </c>
    </row>
    <row r="1404" spans="1:4" hidden="1">
      <c r="A1404" t="s">
        <v>371</v>
      </c>
      <c r="B1404">
        <v>2019</v>
      </c>
      <c r="C1404" t="s">
        <v>342</v>
      </c>
      <c r="D1404">
        <v>6.8544179999999999</v>
      </c>
    </row>
    <row r="1405" spans="1:4" hidden="1">
      <c r="A1405" t="s">
        <v>371</v>
      </c>
      <c r="B1405">
        <v>2019</v>
      </c>
      <c r="C1405" t="s">
        <v>343</v>
      </c>
      <c r="D1405">
        <v>146.939682</v>
      </c>
    </row>
    <row r="1406" spans="1:4" hidden="1">
      <c r="A1406" t="s">
        <v>371</v>
      </c>
      <c r="B1406">
        <v>2020</v>
      </c>
      <c r="C1406" t="s">
        <v>345</v>
      </c>
      <c r="D1406">
        <v>3.9099759999999999</v>
      </c>
    </row>
    <row r="1407" spans="1:4" hidden="1">
      <c r="A1407" t="s">
        <v>371</v>
      </c>
      <c r="B1407">
        <v>2020</v>
      </c>
      <c r="C1407" t="s">
        <v>344</v>
      </c>
      <c r="D1407">
        <v>0.34598800000000002</v>
      </c>
    </row>
    <row r="1408" spans="1:4" hidden="1">
      <c r="A1408" t="s">
        <v>371</v>
      </c>
      <c r="B1408">
        <v>2020</v>
      </c>
      <c r="C1408" t="s">
        <v>342</v>
      </c>
      <c r="D1408">
        <v>7.5000549999999997</v>
      </c>
    </row>
    <row r="1409" spans="1:4" hidden="1">
      <c r="A1409" t="s">
        <v>371</v>
      </c>
      <c r="B1409">
        <v>2020</v>
      </c>
      <c r="C1409" t="s">
        <v>343</v>
      </c>
      <c r="D1409">
        <v>274.69061099999999</v>
      </c>
    </row>
    <row r="1410" spans="1:4" hidden="1">
      <c r="A1410" t="s">
        <v>371</v>
      </c>
      <c r="B1410">
        <v>2021</v>
      </c>
      <c r="C1410" t="s">
        <v>345</v>
      </c>
      <c r="D1410">
        <v>3.2291259999999999</v>
      </c>
    </row>
    <row r="1411" spans="1:4" hidden="1">
      <c r="A1411" t="s">
        <v>371</v>
      </c>
      <c r="B1411">
        <v>2021</v>
      </c>
      <c r="C1411" t="s">
        <v>344</v>
      </c>
      <c r="D1411">
        <v>0.18615999999999999</v>
      </c>
    </row>
    <row r="1412" spans="1:4" hidden="1">
      <c r="A1412" t="s">
        <v>371</v>
      </c>
      <c r="B1412">
        <v>2021</v>
      </c>
      <c r="C1412" t="s">
        <v>342</v>
      </c>
      <c r="D1412">
        <v>8.0698419999999995</v>
      </c>
    </row>
    <row r="1413" spans="1:4" hidden="1">
      <c r="A1413" t="s">
        <v>371</v>
      </c>
      <c r="B1413">
        <v>2021</v>
      </c>
      <c r="C1413" t="s">
        <v>343</v>
      </c>
      <c r="D1413">
        <v>459.55278299999998</v>
      </c>
    </row>
    <row r="1414" spans="1:4" hidden="1">
      <c r="A1414" t="s">
        <v>34</v>
      </c>
      <c r="B1414">
        <v>2002</v>
      </c>
      <c r="C1414" t="s">
        <v>342</v>
      </c>
      <c r="D1414">
        <v>47.405448</v>
      </c>
    </row>
    <row r="1415" spans="1:4" hidden="1">
      <c r="A1415" t="s">
        <v>34</v>
      </c>
      <c r="B1415">
        <v>2002</v>
      </c>
      <c r="C1415" t="s">
        <v>343</v>
      </c>
      <c r="D1415">
        <v>578.51433800000007</v>
      </c>
    </row>
    <row r="1416" spans="1:4" hidden="1">
      <c r="A1416" t="s">
        <v>34</v>
      </c>
      <c r="B1416">
        <v>2003</v>
      </c>
      <c r="C1416" t="s">
        <v>342</v>
      </c>
      <c r="D1416">
        <v>66.766118000000006</v>
      </c>
    </row>
    <row r="1417" spans="1:4" hidden="1">
      <c r="A1417" t="s">
        <v>34</v>
      </c>
      <c r="B1417">
        <v>2003</v>
      </c>
      <c r="C1417" t="s">
        <v>343</v>
      </c>
      <c r="D1417">
        <v>468.73022800000001</v>
      </c>
    </row>
    <row r="1418" spans="1:4" hidden="1">
      <c r="A1418" t="s">
        <v>34</v>
      </c>
      <c r="B1418">
        <v>2004</v>
      </c>
      <c r="C1418" t="s">
        <v>342</v>
      </c>
      <c r="D1418">
        <v>145.69154399999999</v>
      </c>
    </row>
    <row r="1419" spans="1:4" hidden="1">
      <c r="A1419" t="s">
        <v>34</v>
      </c>
      <c r="B1419">
        <v>2004</v>
      </c>
      <c r="C1419" t="s">
        <v>343</v>
      </c>
      <c r="D1419">
        <v>488.42233899999997</v>
      </c>
    </row>
    <row r="1420" spans="1:4" hidden="1">
      <c r="A1420" t="s">
        <v>34</v>
      </c>
      <c r="B1420">
        <v>2005</v>
      </c>
      <c r="C1420" t="s">
        <v>342</v>
      </c>
      <c r="D1420">
        <v>219.08552299999999</v>
      </c>
    </row>
    <row r="1421" spans="1:4" hidden="1">
      <c r="A1421" t="s">
        <v>34</v>
      </c>
      <c r="B1421">
        <v>2005</v>
      </c>
      <c r="C1421" t="s">
        <v>343</v>
      </c>
      <c r="D1421">
        <v>683.10775100000001</v>
      </c>
    </row>
    <row r="1422" spans="1:4" hidden="1">
      <c r="A1422" t="s">
        <v>34</v>
      </c>
      <c r="B1422">
        <v>2006</v>
      </c>
      <c r="C1422" t="s">
        <v>342</v>
      </c>
      <c r="D1422">
        <v>264.677346</v>
      </c>
    </row>
    <row r="1423" spans="1:4" hidden="1">
      <c r="A1423" t="s">
        <v>34</v>
      </c>
      <c r="B1423">
        <v>2006</v>
      </c>
      <c r="C1423" t="s">
        <v>343</v>
      </c>
      <c r="D1423">
        <v>889.10881900000004</v>
      </c>
    </row>
    <row r="1424" spans="1:4" hidden="1">
      <c r="A1424" t="s">
        <v>34</v>
      </c>
      <c r="B1424">
        <v>2007</v>
      </c>
      <c r="C1424" t="s">
        <v>345</v>
      </c>
      <c r="D1424">
        <v>31.346869000000002</v>
      </c>
    </row>
    <row r="1425" spans="1:4" hidden="1">
      <c r="A1425" t="s">
        <v>34</v>
      </c>
      <c r="B1425">
        <v>2007</v>
      </c>
      <c r="C1425" t="s">
        <v>344</v>
      </c>
      <c r="D1425">
        <v>14.087615</v>
      </c>
    </row>
    <row r="1426" spans="1:4" hidden="1">
      <c r="A1426" t="s">
        <v>34</v>
      </c>
      <c r="B1426">
        <v>2007</v>
      </c>
      <c r="C1426" t="s">
        <v>342</v>
      </c>
      <c r="D1426">
        <v>348.29567500000002</v>
      </c>
    </row>
    <row r="1427" spans="1:4" hidden="1">
      <c r="A1427" t="s">
        <v>34</v>
      </c>
      <c r="B1427">
        <v>2007</v>
      </c>
      <c r="C1427" t="s">
        <v>343</v>
      </c>
      <c r="D1427">
        <v>998.52357600000005</v>
      </c>
    </row>
    <row r="1428" spans="1:4" hidden="1">
      <c r="A1428" t="s">
        <v>34</v>
      </c>
      <c r="B1428">
        <v>2008</v>
      </c>
      <c r="C1428" t="s">
        <v>345</v>
      </c>
      <c r="D1428">
        <v>33.092742000000001</v>
      </c>
    </row>
    <row r="1429" spans="1:4" hidden="1">
      <c r="A1429" t="s">
        <v>34</v>
      </c>
      <c r="B1429">
        <v>2008</v>
      </c>
      <c r="C1429" t="s">
        <v>344</v>
      </c>
      <c r="D1429">
        <v>6.1357220000000003</v>
      </c>
    </row>
    <row r="1430" spans="1:4" hidden="1">
      <c r="A1430" t="s">
        <v>34</v>
      </c>
      <c r="B1430">
        <v>2008</v>
      </c>
      <c r="C1430" t="s">
        <v>342</v>
      </c>
      <c r="D1430">
        <v>292.26811600000002</v>
      </c>
    </row>
    <row r="1431" spans="1:4" hidden="1">
      <c r="A1431" t="s">
        <v>34</v>
      </c>
      <c r="B1431">
        <v>2008</v>
      </c>
      <c r="C1431" t="s">
        <v>343</v>
      </c>
      <c r="D1431">
        <v>975.14486899999997</v>
      </c>
    </row>
    <row r="1432" spans="1:4" hidden="1">
      <c r="A1432" t="s">
        <v>34</v>
      </c>
      <c r="B1432">
        <v>2009</v>
      </c>
      <c r="C1432" t="s">
        <v>345</v>
      </c>
      <c r="D1432">
        <v>72.915210000000002</v>
      </c>
    </row>
    <row r="1433" spans="1:4" hidden="1">
      <c r="A1433" t="s">
        <v>34</v>
      </c>
      <c r="B1433">
        <v>2009</v>
      </c>
      <c r="C1433" t="s">
        <v>344</v>
      </c>
      <c r="D1433">
        <v>31.667452000000001</v>
      </c>
    </row>
    <row r="1434" spans="1:4" hidden="1">
      <c r="A1434" t="s">
        <v>34</v>
      </c>
      <c r="B1434">
        <v>2009</v>
      </c>
      <c r="C1434" t="s">
        <v>342</v>
      </c>
      <c r="D1434">
        <v>382.71961499999998</v>
      </c>
    </row>
    <row r="1435" spans="1:4" hidden="1">
      <c r="A1435" t="s">
        <v>34</v>
      </c>
      <c r="B1435">
        <v>2009</v>
      </c>
      <c r="C1435" t="s">
        <v>343</v>
      </c>
      <c r="D1435">
        <v>1203.062619</v>
      </c>
    </row>
    <row r="1436" spans="1:4" hidden="1">
      <c r="A1436" t="s">
        <v>34</v>
      </c>
      <c r="B1436">
        <v>2010</v>
      </c>
      <c r="C1436" t="s">
        <v>345</v>
      </c>
      <c r="D1436">
        <v>154.86586</v>
      </c>
    </row>
    <row r="1437" spans="1:4" hidden="1">
      <c r="A1437" t="s">
        <v>34</v>
      </c>
      <c r="B1437">
        <v>2010</v>
      </c>
      <c r="C1437" t="s">
        <v>344</v>
      </c>
      <c r="D1437">
        <v>36.429012</v>
      </c>
    </row>
    <row r="1438" spans="1:4" hidden="1">
      <c r="A1438" t="s">
        <v>34</v>
      </c>
      <c r="B1438">
        <v>2010</v>
      </c>
      <c r="C1438" t="s">
        <v>342</v>
      </c>
      <c r="D1438">
        <v>330.01244000000003</v>
      </c>
    </row>
    <row r="1439" spans="1:4" hidden="1">
      <c r="A1439" t="s">
        <v>34</v>
      </c>
      <c r="B1439">
        <v>2010</v>
      </c>
      <c r="C1439" t="s">
        <v>343</v>
      </c>
      <c r="D1439">
        <v>1337.2558260000001</v>
      </c>
    </row>
    <row r="1440" spans="1:4" hidden="1">
      <c r="A1440" t="s">
        <v>34</v>
      </c>
      <c r="B1440">
        <v>2011</v>
      </c>
      <c r="C1440" t="s">
        <v>345</v>
      </c>
      <c r="D1440">
        <v>126.067048</v>
      </c>
    </row>
    <row r="1441" spans="1:4" hidden="1">
      <c r="A1441" t="s">
        <v>34</v>
      </c>
      <c r="B1441">
        <v>2011</v>
      </c>
      <c r="C1441" t="s">
        <v>344</v>
      </c>
      <c r="D1441">
        <v>24.330860999999999</v>
      </c>
    </row>
    <row r="1442" spans="1:4" hidden="1">
      <c r="A1442" t="s">
        <v>34</v>
      </c>
      <c r="B1442">
        <v>2011</v>
      </c>
      <c r="C1442" t="s">
        <v>342</v>
      </c>
      <c r="D1442">
        <v>309.13839100000001</v>
      </c>
    </row>
    <row r="1443" spans="1:4" hidden="1">
      <c r="A1443" t="s">
        <v>34</v>
      </c>
      <c r="B1443">
        <v>2011</v>
      </c>
      <c r="C1443" t="s">
        <v>343</v>
      </c>
      <c r="D1443">
        <v>1580.1577010000001</v>
      </c>
    </row>
    <row r="1444" spans="1:4" hidden="1">
      <c r="A1444" t="s">
        <v>34</v>
      </c>
      <c r="B1444">
        <v>2012</v>
      </c>
      <c r="C1444" t="s">
        <v>345</v>
      </c>
      <c r="D1444">
        <v>151.99844999999999</v>
      </c>
    </row>
    <row r="1445" spans="1:4" hidden="1">
      <c r="A1445" t="s">
        <v>34</v>
      </c>
      <c r="B1445">
        <v>2012</v>
      </c>
      <c r="C1445" t="s">
        <v>344</v>
      </c>
      <c r="D1445">
        <v>11.290659</v>
      </c>
    </row>
    <row r="1446" spans="1:4" hidden="1">
      <c r="A1446" t="s">
        <v>34</v>
      </c>
      <c r="B1446">
        <v>2012</v>
      </c>
      <c r="C1446" t="s">
        <v>342</v>
      </c>
      <c r="D1446">
        <v>189.30920399999999</v>
      </c>
    </row>
    <row r="1447" spans="1:4" hidden="1">
      <c r="A1447" t="s">
        <v>34</v>
      </c>
      <c r="B1447">
        <v>2012</v>
      </c>
      <c r="C1447" t="s">
        <v>343</v>
      </c>
      <c r="D1447">
        <v>1772.79574</v>
      </c>
    </row>
    <row r="1448" spans="1:4" hidden="1">
      <c r="A1448" t="s">
        <v>34</v>
      </c>
      <c r="B1448">
        <v>2013</v>
      </c>
      <c r="C1448" t="s">
        <v>345</v>
      </c>
      <c r="D1448">
        <v>282.67843399999998</v>
      </c>
    </row>
    <row r="1449" spans="1:4" hidden="1">
      <c r="A1449" t="s">
        <v>34</v>
      </c>
      <c r="B1449">
        <v>2013</v>
      </c>
      <c r="C1449" t="s">
        <v>344</v>
      </c>
      <c r="D1449">
        <v>18.880499</v>
      </c>
    </row>
    <row r="1450" spans="1:4" hidden="1">
      <c r="A1450" t="s">
        <v>34</v>
      </c>
      <c r="B1450">
        <v>2013</v>
      </c>
      <c r="C1450" t="s">
        <v>342</v>
      </c>
      <c r="D1450">
        <v>99.646523999999999</v>
      </c>
    </row>
    <row r="1451" spans="1:4" hidden="1">
      <c r="A1451" t="s">
        <v>34</v>
      </c>
      <c r="B1451">
        <v>2013</v>
      </c>
      <c r="C1451" t="s">
        <v>343</v>
      </c>
      <c r="D1451">
        <v>2069.3395810000002</v>
      </c>
    </row>
    <row r="1452" spans="1:4" hidden="1">
      <c r="A1452" t="s">
        <v>34</v>
      </c>
      <c r="B1452">
        <v>2014</v>
      </c>
      <c r="C1452" t="s">
        <v>345</v>
      </c>
      <c r="D1452">
        <v>247.71766500000001</v>
      </c>
    </row>
    <row r="1453" spans="1:4" hidden="1">
      <c r="A1453" t="s">
        <v>34</v>
      </c>
      <c r="B1453">
        <v>2014</v>
      </c>
      <c r="C1453" t="s">
        <v>344</v>
      </c>
      <c r="D1453">
        <v>33.730024</v>
      </c>
    </row>
    <row r="1454" spans="1:4" hidden="1">
      <c r="A1454" t="s">
        <v>34</v>
      </c>
      <c r="B1454">
        <v>2014</v>
      </c>
      <c r="C1454" t="s">
        <v>342</v>
      </c>
      <c r="D1454">
        <v>61.883125999999997</v>
      </c>
    </row>
    <row r="1455" spans="1:4" hidden="1">
      <c r="A1455" t="s">
        <v>34</v>
      </c>
      <c r="B1455">
        <v>2014</v>
      </c>
      <c r="C1455" t="s">
        <v>343</v>
      </c>
      <c r="D1455">
        <v>1988.5089269999999</v>
      </c>
    </row>
    <row r="1456" spans="1:4" hidden="1">
      <c r="A1456" t="s">
        <v>34</v>
      </c>
      <c r="B1456">
        <v>2015</v>
      </c>
      <c r="C1456" t="s">
        <v>345</v>
      </c>
      <c r="D1456">
        <v>141.906261</v>
      </c>
    </row>
    <row r="1457" spans="1:4" hidden="1">
      <c r="A1457" t="s">
        <v>34</v>
      </c>
      <c r="B1457">
        <v>2015</v>
      </c>
      <c r="C1457" t="s">
        <v>344</v>
      </c>
      <c r="D1457">
        <v>22.424513999999999</v>
      </c>
    </row>
    <row r="1458" spans="1:4" hidden="1">
      <c r="A1458" t="s">
        <v>34</v>
      </c>
      <c r="B1458">
        <v>2015</v>
      </c>
      <c r="C1458" t="s">
        <v>342</v>
      </c>
      <c r="D1458">
        <v>36.910874</v>
      </c>
    </row>
    <row r="1459" spans="1:4" hidden="1">
      <c r="A1459" t="s">
        <v>34</v>
      </c>
      <c r="B1459">
        <v>2015</v>
      </c>
      <c r="C1459" t="s">
        <v>343</v>
      </c>
      <c r="D1459">
        <v>1607.3471480000001</v>
      </c>
    </row>
    <row r="1460" spans="1:4" hidden="1">
      <c r="A1460" t="s">
        <v>34</v>
      </c>
      <c r="B1460">
        <v>2016</v>
      </c>
      <c r="C1460" t="s">
        <v>345</v>
      </c>
      <c r="D1460">
        <v>153.49423400000001</v>
      </c>
    </row>
    <row r="1461" spans="1:4" hidden="1">
      <c r="A1461" t="s">
        <v>34</v>
      </c>
      <c r="B1461">
        <v>2016</v>
      </c>
      <c r="C1461" t="s">
        <v>344</v>
      </c>
      <c r="D1461">
        <v>8.4734370000000006</v>
      </c>
    </row>
    <row r="1462" spans="1:4" hidden="1">
      <c r="A1462" t="s">
        <v>34</v>
      </c>
      <c r="B1462">
        <v>2016</v>
      </c>
      <c r="C1462" t="s">
        <v>342</v>
      </c>
      <c r="D1462">
        <v>26.310407999999999</v>
      </c>
    </row>
    <row r="1463" spans="1:4" hidden="1">
      <c r="A1463" t="s">
        <v>34</v>
      </c>
      <c r="B1463">
        <v>2016</v>
      </c>
      <c r="C1463" t="s">
        <v>343</v>
      </c>
      <c r="D1463">
        <v>1632.1783799999998</v>
      </c>
    </row>
    <row r="1464" spans="1:4" hidden="1">
      <c r="A1464" t="s">
        <v>34</v>
      </c>
      <c r="B1464">
        <v>2017</v>
      </c>
      <c r="C1464" t="s">
        <v>345</v>
      </c>
      <c r="D1464">
        <v>86.636975000000007</v>
      </c>
    </row>
    <row r="1465" spans="1:4" hidden="1">
      <c r="A1465" t="s">
        <v>34</v>
      </c>
      <c r="B1465">
        <v>2017</v>
      </c>
      <c r="C1465" t="s">
        <v>344</v>
      </c>
      <c r="D1465">
        <v>6.2043080000000002</v>
      </c>
    </row>
    <row r="1466" spans="1:4" hidden="1">
      <c r="A1466" t="s">
        <v>34</v>
      </c>
      <c r="B1466">
        <v>2017</v>
      </c>
      <c r="C1466" t="s">
        <v>342</v>
      </c>
      <c r="D1466">
        <v>20.070340000000002</v>
      </c>
    </row>
    <row r="1467" spans="1:4" hidden="1">
      <c r="A1467" t="s">
        <v>34</v>
      </c>
      <c r="B1467">
        <v>2017</v>
      </c>
      <c r="C1467" t="s">
        <v>343</v>
      </c>
      <c r="D1467">
        <v>2024.2013099999999</v>
      </c>
    </row>
    <row r="1468" spans="1:4" hidden="1">
      <c r="A1468" t="s">
        <v>34</v>
      </c>
      <c r="B1468">
        <v>2018</v>
      </c>
      <c r="C1468" t="s">
        <v>345</v>
      </c>
      <c r="D1468">
        <v>59.876043000000003</v>
      </c>
    </row>
    <row r="1469" spans="1:4" hidden="1">
      <c r="A1469" t="s">
        <v>34</v>
      </c>
      <c r="B1469">
        <v>2018</v>
      </c>
      <c r="C1469" t="s">
        <v>344</v>
      </c>
      <c r="D1469">
        <v>7.113092</v>
      </c>
    </row>
    <row r="1470" spans="1:4" hidden="1">
      <c r="A1470" t="s">
        <v>34</v>
      </c>
      <c r="B1470">
        <v>2018</v>
      </c>
      <c r="C1470" t="s">
        <v>342</v>
      </c>
      <c r="D1470">
        <v>16.525486000000001</v>
      </c>
    </row>
    <row r="1471" spans="1:4" hidden="1">
      <c r="A1471" t="s">
        <v>34</v>
      </c>
      <c r="B1471">
        <v>2018</v>
      </c>
      <c r="C1471" t="s">
        <v>343</v>
      </c>
      <c r="D1471">
        <v>2018.8439760000001</v>
      </c>
    </row>
    <row r="1472" spans="1:4" hidden="1">
      <c r="A1472" t="s">
        <v>34</v>
      </c>
      <c r="B1472">
        <v>2019</v>
      </c>
      <c r="C1472" t="s">
        <v>345</v>
      </c>
      <c r="D1472">
        <v>37.988408999999997</v>
      </c>
    </row>
    <row r="1473" spans="1:4" hidden="1">
      <c r="A1473" t="s">
        <v>34</v>
      </c>
      <c r="B1473">
        <v>2019</v>
      </c>
      <c r="C1473" t="s">
        <v>344</v>
      </c>
      <c r="D1473">
        <v>5.1529530000000001</v>
      </c>
    </row>
    <row r="1474" spans="1:4" hidden="1">
      <c r="A1474" t="s">
        <v>34</v>
      </c>
      <c r="B1474">
        <v>2019</v>
      </c>
      <c r="C1474" t="s">
        <v>342</v>
      </c>
      <c r="D1474">
        <v>12.634679</v>
      </c>
    </row>
    <row r="1475" spans="1:4" hidden="1">
      <c r="A1475" t="s">
        <v>34</v>
      </c>
      <c r="B1475">
        <v>2019</v>
      </c>
      <c r="C1475" t="s">
        <v>343</v>
      </c>
      <c r="D1475">
        <v>2139.7177390000002</v>
      </c>
    </row>
    <row r="1476" spans="1:4" hidden="1">
      <c r="A1476" t="s">
        <v>34</v>
      </c>
      <c r="B1476">
        <v>2020</v>
      </c>
      <c r="C1476" t="s">
        <v>345</v>
      </c>
      <c r="D1476">
        <v>25.631658999999999</v>
      </c>
    </row>
    <row r="1477" spans="1:4" hidden="1">
      <c r="A1477" t="s">
        <v>34</v>
      </c>
      <c r="B1477">
        <v>2020</v>
      </c>
      <c r="C1477" t="s">
        <v>344</v>
      </c>
      <c r="D1477">
        <v>4.0904600000000002</v>
      </c>
    </row>
    <row r="1478" spans="1:4" hidden="1">
      <c r="A1478" t="s">
        <v>34</v>
      </c>
      <c r="B1478">
        <v>2020</v>
      </c>
      <c r="C1478" t="s">
        <v>342</v>
      </c>
      <c r="D1478">
        <v>13.103346</v>
      </c>
    </row>
    <row r="1479" spans="1:4" hidden="1">
      <c r="A1479" t="s">
        <v>34</v>
      </c>
      <c r="B1479">
        <v>2020</v>
      </c>
      <c r="C1479" t="s">
        <v>343</v>
      </c>
      <c r="D1479">
        <v>2211.5930859999999</v>
      </c>
    </row>
    <row r="1480" spans="1:4" hidden="1">
      <c r="A1480" t="s">
        <v>34</v>
      </c>
      <c r="B1480">
        <v>2021</v>
      </c>
      <c r="C1480" t="s">
        <v>345</v>
      </c>
      <c r="D1480">
        <v>12.843892</v>
      </c>
    </row>
    <row r="1481" spans="1:4" hidden="1">
      <c r="A1481" t="s">
        <v>34</v>
      </c>
      <c r="B1481">
        <v>2021</v>
      </c>
      <c r="C1481" t="s">
        <v>344</v>
      </c>
      <c r="D1481">
        <v>3.2050369999999999</v>
      </c>
    </row>
    <row r="1482" spans="1:4" hidden="1">
      <c r="A1482" t="s">
        <v>34</v>
      </c>
      <c r="B1482">
        <v>2021</v>
      </c>
      <c r="C1482" t="s">
        <v>342</v>
      </c>
      <c r="D1482">
        <v>8.0219880000000003</v>
      </c>
    </row>
    <row r="1483" spans="1:4" hidden="1">
      <c r="A1483" t="s">
        <v>34</v>
      </c>
      <c r="B1483">
        <v>2021</v>
      </c>
      <c r="C1483" t="s">
        <v>343</v>
      </c>
      <c r="D1483">
        <v>1367.7814489999998</v>
      </c>
    </row>
    <row r="1484" spans="1:4" hidden="1">
      <c r="A1484" t="s">
        <v>26</v>
      </c>
      <c r="B1484">
        <v>2002</v>
      </c>
      <c r="C1484" t="s">
        <v>342</v>
      </c>
      <c r="D1484">
        <v>777.58548699999994</v>
      </c>
    </row>
    <row r="1485" spans="1:4" hidden="1">
      <c r="A1485" t="s">
        <v>26</v>
      </c>
      <c r="B1485">
        <v>2002</v>
      </c>
      <c r="C1485" t="s">
        <v>343</v>
      </c>
      <c r="D1485">
        <v>2052.2713130000002</v>
      </c>
    </row>
    <row r="1486" spans="1:4" hidden="1">
      <c r="A1486" t="s">
        <v>26</v>
      </c>
      <c r="B1486">
        <v>2003</v>
      </c>
      <c r="C1486" t="s">
        <v>342</v>
      </c>
      <c r="D1486">
        <v>1198.4949610000001</v>
      </c>
    </row>
    <row r="1487" spans="1:4" hidden="1">
      <c r="A1487" t="s">
        <v>26</v>
      </c>
      <c r="B1487">
        <v>2003</v>
      </c>
      <c r="C1487" t="s">
        <v>343</v>
      </c>
      <c r="D1487">
        <v>2863.2973579999998</v>
      </c>
    </row>
    <row r="1488" spans="1:4" hidden="1">
      <c r="A1488" t="s">
        <v>26</v>
      </c>
      <c r="B1488">
        <v>2004</v>
      </c>
      <c r="C1488" t="s">
        <v>342</v>
      </c>
      <c r="D1488">
        <v>1259.373998</v>
      </c>
    </row>
    <row r="1489" spans="1:4" hidden="1">
      <c r="A1489" t="s">
        <v>26</v>
      </c>
      <c r="B1489">
        <v>2004</v>
      </c>
      <c r="C1489" t="s">
        <v>343</v>
      </c>
      <c r="D1489">
        <v>2877.7209280000002</v>
      </c>
    </row>
    <row r="1490" spans="1:4" hidden="1">
      <c r="A1490" t="s">
        <v>26</v>
      </c>
      <c r="B1490">
        <v>2005</v>
      </c>
      <c r="C1490" t="s">
        <v>342</v>
      </c>
      <c r="D1490">
        <v>2087.0578180000002</v>
      </c>
    </row>
    <row r="1491" spans="1:4" hidden="1">
      <c r="A1491" t="s">
        <v>26</v>
      </c>
      <c r="B1491">
        <v>2005</v>
      </c>
      <c r="C1491" t="s">
        <v>343</v>
      </c>
      <c r="D1491">
        <v>4195.7223219999996</v>
      </c>
    </row>
    <row r="1492" spans="1:4" hidden="1">
      <c r="A1492" t="s">
        <v>26</v>
      </c>
      <c r="B1492">
        <v>2006</v>
      </c>
      <c r="C1492" t="s">
        <v>342</v>
      </c>
      <c r="D1492">
        <v>2762.8512040000001</v>
      </c>
    </row>
    <row r="1493" spans="1:4" hidden="1">
      <c r="A1493" t="s">
        <v>26</v>
      </c>
      <c r="B1493">
        <v>2006</v>
      </c>
      <c r="C1493" t="s">
        <v>343</v>
      </c>
      <c r="D1493">
        <v>4722.9168530000006</v>
      </c>
    </row>
    <row r="1494" spans="1:4" hidden="1">
      <c r="A1494" t="s">
        <v>26</v>
      </c>
      <c r="B1494">
        <v>2007</v>
      </c>
      <c r="C1494" t="s">
        <v>345</v>
      </c>
      <c r="D1494">
        <v>34.914135999999999</v>
      </c>
    </row>
    <row r="1495" spans="1:4" hidden="1">
      <c r="A1495" t="s">
        <v>26</v>
      </c>
      <c r="B1495">
        <v>2007</v>
      </c>
      <c r="C1495" t="s">
        <v>344</v>
      </c>
      <c r="D1495">
        <v>10.358896</v>
      </c>
    </row>
    <row r="1496" spans="1:4" hidden="1">
      <c r="A1496" t="s">
        <v>26</v>
      </c>
      <c r="B1496">
        <v>2007</v>
      </c>
      <c r="C1496" t="s">
        <v>342</v>
      </c>
      <c r="D1496">
        <v>3371.7466100000001</v>
      </c>
    </row>
    <row r="1497" spans="1:4" hidden="1">
      <c r="A1497" t="s">
        <v>26</v>
      </c>
      <c r="B1497">
        <v>2007</v>
      </c>
      <c r="C1497" t="s">
        <v>343</v>
      </c>
      <c r="D1497">
        <v>5411.8332909999999</v>
      </c>
    </row>
    <row r="1498" spans="1:4" hidden="1">
      <c r="A1498" t="s">
        <v>26</v>
      </c>
      <c r="B1498">
        <v>2008</v>
      </c>
      <c r="C1498" t="s">
        <v>345</v>
      </c>
      <c r="D1498">
        <v>271.05484300000001</v>
      </c>
    </row>
    <row r="1499" spans="1:4" hidden="1">
      <c r="A1499" t="s">
        <v>26</v>
      </c>
      <c r="B1499">
        <v>2008</v>
      </c>
      <c r="C1499" t="s">
        <v>344</v>
      </c>
      <c r="D1499">
        <v>75.723990000000001</v>
      </c>
    </row>
    <row r="1500" spans="1:4" hidden="1">
      <c r="A1500" t="s">
        <v>26</v>
      </c>
      <c r="B1500">
        <v>2008</v>
      </c>
      <c r="C1500" t="s">
        <v>342</v>
      </c>
      <c r="D1500">
        <v>4631.3125250000003</v>
      </c>
    </row>
    <row r="1501" spans="1:4" hidden="1">
      <c r="A1501" t="s">
        <v>26</v>
      </c>
      <c r="B1501">
        <v>2008</v>
      </c>
      <c r="C1501" t="s">
        <v>343</v>
      </c>
      <c r="D1501">
        <v>6699.1050199999991</v>
      </c>
    </row>
    <row r="1502" spans="1:4" hidden="1">
      <c r="A1502" t="s">
        <v>26</v>
      </c>
      <c r="B1502">
        <v>2009</v>
      </c>
      <c r="C1502" t="s">
        <v>345</v>
      </c>
      <c r="D1502">
        <v>393.93570399999999</v>
      </c>
    </row>
    <row r="1503" spans="1:4" hidden="1">
      <c r="A1503" t="s">
        <v>26</v>
      </c>
      <c r="B1503">
        <v>2009</v>
      </c>
      <c r="C1503" t="s">
        <v>344</v>
      </c>
      <c r="D1503">
        <v>122.461907</v>
      </c>
    </row>
    <row r="1504" spans="1:4" hidden="1">
      <c r="A1504" t="s">
        <v>26</v>
      </c>
      <c r="B1504">
        <v>2009</v>
      </c>
      <c r="C1504" t="s">
        <v>342</v>
      </c>
      <c r="D1504">
        <v>5266.1430929999997</v>
      </c>
    </row>
    <row r="1505" spans="1:4" hidden="1">
      <c r="A1505" t="s">
        <v>26</v>
      </c>
      <c r="B1505">
        <v>2009</v>
      </c>
      <c r="C1505" t="s">
        <v>343</v>
      </c>
      <c r="D1505">
        <v>7607.3418060000004</v>
      </c>
    </row>
    <row r="1506" spans="1:4" hidden="1">
      <c r="A1506" t="s">
        <v>26</v>
      </c>
      <c r="B1506">
        <v>2010</v>
      </c>
      <c r="C1506" t="s">
        <v>345</v>
      </c>
      <c r="D1506">
        <v>486.52737999999999</v>
      </c>
    </row>
    <row r="1507" spans="1:4" hidden="1">
      <c r="A1507" t="s">
        <v>26</v>
      </c>
      <c r="B1507">
        <v>2010</v>
      </c>
      <c r="C1507" t="s">
        <v>344</v>
      </c>
      <c r="D1507">
        <v>191.13898399999999</v>
      </c>
    </row>
    <row r="1508" spans="1:4" hidden="1">
      <c r="A1508" t="s">
        <v>26</v>
      </c>
      <c r="B1508">
        <v>2010</v>
      </c>
      <c r="C1508" t="s">
        <v>342</v>
      </c>
      <c r="D1508">
        <v>5447.2926010000001</v>
      </c>
    </row>
    <row r="1509" spans="1:4" hidden="1">
      <c r="A1509" t="s">
        <v>26</v>
      </c>
      <c r="B1509">
        <v>2010</v>
      </c>
      <c r="C1509" t="s">
        <v>343</v>
      </c>
      <c r="D1509">
        <v>8001.1245259999996</v>
      </c>
    </row>
    <row r="1510" spans="1:4" hidden="1">
      <c r="A1510" t="s">
        <v>26</v>
      </c>
      <c r="B1510">
        <v>2011</v>
      </c>
      <c r="C1510" t="s">
        <v>345</v>
      </c>
      <c r="D1510">
        <v>563.33358999999996</v>
      </c>
    </row>
    <row r="1511" spans="1:4" hidden="1">
      <c r="A1511" t="s">
        <v>26</v>
      </c>
      <c r="B1511">
        <v>2011</v>
      </c>
      <c r="C1511" t="s">
        <v>344</v>
      </c>
      <c r="D1511">
        <v>225.87912700000001</v>
      </c>
    </row>
    <row r="1512" spans="1:4" hidden="1">
      <c r="A1512" t="s">
        <v>26</v>
      </c>
      <c r="B1512">
        <v>2011</v>
      </c>
      <c r="C1512" t="s">
        <v>342</v>
      </c>
      <c r="D1512">
        <v>5987.3345609999997</v>
      </c>
    </row>
    <row r="1513" spans="1:4" hidden="1">
      <c r="A1513" t="s">
        <v>26</v>
      </c>
      <c r="B1513">
        <v>2011</v>
      </c>
      <c r="C1513" t="s">
        <v>343</v>
      </c>
      <c r="D1513">
        <v>8845.257321000001</v>
      </c>
    </row>
    <row r="1514" spans="1:4" hidden="1">
      <c r="A1514" t="s">
        <v>26</v>
      </c>
      <c r="B1514">
        <v>2012</v>
      </c>
      <c r="C1514" t="s">
        <v>345</v>
      </c>
      <c r="D1514">
        <v>585.42290100000002</v>
      </c>
    </row>
    <row r="1515" spans="1:4" hidden="1">
      <c r="A1515" t="s">
        <v>26</v>
      </c>
      <c r="B1515">
        <v>2012</v>
      </c>
      <c r="C1515" t="s">
        <v>344</v>
      </c>
      <c r="D1515">
        <v>219.452145</v>
      </c>
    </row>
    <row r="1516" spans="1:4" hidden="1">
      <c r="A1516" t="s">
        <v>26</v>
      </c>
      <c r="B1516">
        <v>2012</v>
      </c>
      <c r="C1516" t="s">
        <v>342</v>
      </c>
      <c r="D1516">
        <v>5704.5405700000001</v>
      </c>
    </row>
    <row r="1517" spans="1:4" hidden="1">
      <c r="A1517" t="s">
        <v>26</v>
      </c>
      <c r="B1517">
        <v>2012</v>
      </c>
      <c r="C1517" t="s">
        <v>343</v>
      </c>
      <c r="D1517">
        <v>8487.0595790000007</v>
      </c>
    </row>
    <row r="1518" spans="1:4" hidden="1">
      <c r="A1518" t="s">
        <v>26</v>
      </c>
      <c r="B1518">
        <v>2013</v>
      </c>
      <c r="C1518" t="s">
        <v>345</v>
      </c>
      <c r="D1518">
        <v>562.17612099999997</v>
      </c>
    </row>
    <row r="1519" spans="1:4">
      <c r="A1519" t="s">
        <v>26</v>
      </c>
      <c r="B1519">
        <v>2013</v>
      </c>
      <c r="C1519" t="s">
        <v>344</v>
      </c>
      <c r="D1519">
        <v>237.39847700000001</v>
      </c>
    </row>
    <row r="1520" spans="1:4" hidden="1">
      <c r="A1520" t="s">
        <v>26</v>
      </c>
      <c r="B1520">
        <v>2013</v>
      </c>
      <c r="C1520" t="s">
        <v>342</v>
      </c>
      <c r="D1520">
        <v>5850.1691039999996</v>
      </c>
    </row>
    <row r="1521" spans="1:4" hidden="1">
      <c r="A1521" t="s">
        <v>26</v>
      </c>
      <c r="B1521">
        <v>2013</v>
      </c>
      <c r="C1521" t="s">
        <v>343</v>
      </c>
      <c r="D1521">
        <v>8846.9335909999991</v>
      </c>
    </row>
    <row r="1522" spans="1:4" hidden="1">
      <c r="A1522" t="s">
        <v>26</v>
      </c>
      <c r="B1522">
        <v>2014</v>
      </c>
      <c r="C1522" t="s">
        <v>345</v>
      </c>
      <c r="D1522">
        <v>784.04097000000002</v>
      </c>
    </row>
    <row r="1523" spans="1:4">
      <c r="A1523" t="s">
        <v>26</v>
      </c>
      <c r="B1523">
        <v>2014</v>
      </c>
      <c r="C1523" t="s">
        <v>344</v>
      </c>
      <c r="D1523">
        <v>283.12980199999998</v>
      </c>
    </row>
    <row r="1524" spans="1:4" hidden="1">
      <c r="A1524" t="s">
        <v>26</v>
      </c>
      <c r="B1524">
        <v>2014</v>
      </c>
      <c r="C1524" t="s">
        <v>342</v>
      </c>
      <c r="D1524">
        <v>5474.6494849999999</v>
      </c>
    </row>
    <row r="1525" spans="1:4" hidden="1">
      <c r="A1525" t="s">
        <v>26</v>
      </c>
      <c r="B1525">
        <v>2014</v>
      </c>
      <c r="C1525" t="s">
        <v>343</v>
      </c>
      <c r="D1525">
        <v>8673.4639200000001</v>
      </c>
    </row>
    <row r="1526" spans="1:4" hidden="1">
      <c r="A1526" t="s">
        <v>26</v>
      </c>
      <c r="B1526">
        <v>2015</v>
      </c>
      <c r="C1526" t="s">
        <v>345</v>
      </c>
      <c r="D1526">
        <v>742.13797799999998</v>
      </c>
    </row>
    <row r="1527" spans="1:4">
      <c r="A1527" t="s">
        <v>26</v>
      </c>
      <c r="B1527">
        <v>2015</v>
      </c>
      <c r="C1527" t="s">
        <v>344</v>
      </c>
      <c r="D1527">
        <v>226.28288000000001</v>
      </c>
    </row>
    <row r="1528" spans="1:4" hidden="1">
      <c r="A1528" t="s">
        <v>26</v>
      </c>
      <c r="B1528">
        <v>2015</v>
      </c>
      <c r="C1528" t="s">
        <v>342</v>
      </c>
      <c r="D1528">
        <v>4786.5853729999999</v>
      </c>
    </row>
    <row r="1529" spans="1:4" hidden="1">
      <c r="A1529" t="s">
        <v>26</v>
      </c>
      <c r="B1529">
        <v>2015</v>
      </c>
      <c r="C1529" t="s">
        <v>343</v>
      </c>
      <c r="D1529">
        <v>8516.3607300000003</v>
      </c>
    </row>
    <row r="1530" spans="1:4" hidden="1">
      <c r="A1530" t="s">
        <v>26</v>
      </c>
      <c r="B1530">
        <v>2016</v>
      </c>
      <c r="C1530" t="s">
        <v>345</v>
      </c>
      <c r="D1530">
        <v>701.963528</v>
      </c>
    </row>
    <row r="1531" spans="1:4">
      <c r="A1531" t="s">
        <v>26</v>
      </c>
      <c r="B1531">
        <v>2016</v>
      </c>
      <c r="C1531" t="s">
        <v>344</v>
      </c>
      <c r="D1531">
        <v>201.669534</v>
      </c>
    </row>
    <row r="1532" spans="1:4" hidden="1">
      <c r="A1532" t="s">
        <v>26</v>
      </c>
      <c r="B1532">
        <v>2016</v>
      </c>
      <c r="C1532" t="s">
        <v>342</v>
      </c>
      <c r="D1532">
        <v>5437.7930749999996</v>
      </c>
    </row>
    <row r="1533" spans="1:4" hidden="1">
      <c r="A1533" t="s">
        <v>26</v>
      </c>
      <c r="B1533">
        <v>2016</v>
      </c>
      <c r="C1533" t="s">
        <v>343</v>
      </c>
      <c r="D1533">
        <v>9169.750016</v>
      </c>
    </row>
    <row r="1534" spans="1:4" hidden="1">
      <c r="A1534" t="s">
        <v>26</v>
      </c>
      <c r="B1534">
        <v>2017</v>
      </c>
      <c r="C1534" t="s">
        <v>345</v>
      </c>
      <c r="D1534">
        <v>584.27859899999999</v>
      </c>
    </row>
    <row r="1535" spans="1:4">
      <c r="A1535" t="s">
        <v>26</v>
      </c>
      <c r="B1535">
        <v>2017</v>
      </c>
      <c r="C1535" t="s">
        <v>344</v>
      </c>
      <c r="D1535">
        <v>274.36458800000003</v>
      </c>
    </row>
    <row r="1536" spans="1:4" hidden="1">
      <c r="A1536" t="s">
        <v>26</v>
      </c>
      <c r="B1536">
        <v>2017</v>
      </c>
      <c r="C1536" t="s">
        <v>342</v>
      </c>
      <c r="D1536">
        <v>6406.4280150000004</v>
      </c>
    </row>
    <row r="1537" spans="1:4" hidden="1">
      <c r="A1537" t="s">
        <v>26</v>
      </c>
      <c r="B1537">
        <v>2017</v>
      </c>
      <c r="C1537" t="s">
        <v>343</v>
      </c>
      <c r="D1537">
        <v>9956.3578550000002</v>
      </c>
    </row>
    <row r="1538" spans="1:4" hidden="1">
      <c r="A1538" t="s">
        <v>26</v>
      </c>
      <c r="B1538">
        <v>2018</v>
      </c>
      <c r="C1538" t="s">
        <v>345</v>
      </c>
      <c r="D1538">
        <v>612.57593799999995</v>
      </c>
    </row>
    <row r="1539" spans="1:4">
      <c r="A1539" t="s">
        <v>26</v>
      </c>
      <c r="B1539">
        <v>2018</v>
      </c>
      <c r="C1539" t="s">
        <v>344</v>
      </c>
      <c r="D1539">
        <v>282.81268599999999</v>
      </c>
    </row>
    <row r="1540" spans="1:4" hidden="1">
      <c r="A1540" t="s">
        <v>26</v>
      </c>
      <c r="B1540">
        <v>2018</v>
      </c>
      <c r="C1540" t="s">
        <v>342</v>
      </c>
      <c r="D1540">
        <v>5838.3912549999995</v>
      </c>
    </row>
    <row r="1541" spans="1:4" hidden="1">
      <c r="A1541" t="s">
        <v>26</v>
      </c>
      <c r="B1541">
        <v>2018</v>
      </c>
      <c r="C1541" t="s">
        <v>343</v>
      </c>
      <c r="D1541">
        <v>9261.4409429999996</v>
      </c>
    </row>
    <row r="1542" spans="1:4" hidden="1">
      <c r="A1542" t="s">
        <v>26</v>
      </c>
      <c r="B1542">
        <v>2019</v>
      </c>
      <c r="C1542" t="s">
        <v>345</v>
      </c>
      <c r="D1542">
        <v>919.31854299999998</v>
      </c>
    </row>
    <row r="1543" spans="1:4">
      <c r="A1543" t="s">
        <v>26</v>
      </c>
      <c r="B1543">
        <v>2019</v>
      </c>
      <c r="C1543" t="s">
        <v>344</v>
      </c>
      <c r="D1543">
        <v>210.85760200000001</v>
      </c>
    </row>
    <row r="1544" spans="1:4" hidden="1">
      <c r="A1544" t="s">
        <v>26</v>
      </c>
      <c r="B1544">
        <v>2019</v>
      </c>
      <c r="C1544" t="s">
        <v>342</v>
      </c>
      <c r="D1544">
        <v>3823.2294350000002</v>
      </c>
    </row>
    <row r="1545" spans="1:4" hidden="1">
      <c r="A1545" t="s">
        <v>26</v>
      </c>
      <c r="B1545">
        <v>2019</v>
      </c>
      <c r="C1545" t="s">
        <v>343</v>
      </c>
      <c r="D1545">
        <v>6915.5257419999998</v>
      </c>
    </row>
    <row r="1546" spans="1:4" hidden="1">
      <c r="A1546" t="s">
        <v>26</v>
      </c>
      <c r="B1546">
        <v>2020</v>
      </c>
      <c r="C1546" t="s">
        <v>345</v>
      </c>
      <c r="D1546">
        <v>739.53001400000005</v>
      </c>
    </row>
    <row r="1547" spans="1:4">
      <c r="A1547" t="s">
        <v>26</v>
      </c>
      <c r="B1547">
        <v>2020</v>
      </c>
      <c r="C1547" t="s">
        <v>344</v>
      </c>
      <c r="D1547">
        <v>239.24613099999999</v>
      </c>
    </row>
    <row r="1548" spans="1:4" hidden="1">
      <c r="A1548" t="s">
        <v>26</v>
      </c>
      <c r="B1548">
        <v>2020</v>
      </c>
      <c r="C1548" t="s">
        <v>342</v>
      </c>
      <c r="D1548">
        <v>5138.4423610000003</v>
      </c>
    </row>
    <row r="1549" spans="1:4" hidden="1">
      <c r="A1549" t="s">
        <v>26</v>
      </c>
      <c r="B1549">
        <v>2020</v>
      </c>
      <c r="C1549" t="s">
        <v>343</v>
      </c>
      <c r="D1549">
        <v>8178.7706840000001</v>
      </c>
    </row>
    <row r="1550" spans="1:4" hidden="1">
      <c r="A1550" t="s">
        <v>26</v>
      </c>
      <c r="B1550">
        <v>2021</v>
      </c>
      <c r="C1550" t="s">
        <v>345</v>
      </c>
      <c r="D1550">
        <v>696.20324000000005</v>
      </c>
    </row>
    <row r="1551" spans="1:4">
      <c r="A1551" t="s">
        <v>26</v>
      </c>
      <c r="B1551">
        <v>2021</v>
      </c>
      <c r="C1551" t="s">
        <v>344</v>
      </c>
      <c r="D1551">
        <v>237.18778</v>
      </c>
    </row>
    <row r="1552" spans="1:4" hidden="1">
      <c r="A1552" t="s">
        <v>26</v>
      </c>
      <c r="B1552">
        <v>2021</v>
      </c>
      <c r="C1552" t="s">
        <v>342</v>
      </c>
      <c r="D1552">
        <v>4585.9412400000001</v>
      </c>
    </row>
    <row r="1553" spans="1:4" hidden="1">
      <c r="A1553" t="s">
        <v>26</v>
      </c>
      <c r="B1553">
        <v>2021</v>
      </c>
      <c r="C1553" t="s">
        <v>343</v>
      </c>
      <c r="D1553">
        <v>8235.7268500000009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077F-8B39-458E-A883-72184BB5BC43}">
  <dimension ref="A1:C81"/>
  <sheetViews>
    <sheetView workbookViewId="0">
      <selection activeCell="C2" sqref="C2"/>
    </sheetView>
  </sheetViews>
  <sheetFormatPr baseColWidth="10" defaultColWidth="8.83203125" defaultRowHeight="15"/>
  <cols>
    <col min="1" max="1" width="81.1640625" bestFit="1" customWidth="1"/>
    <col min="2" max="2" width="15" bestFit="1" customWidth="1"/>
    <col min="3" max="3" width="12" bestFit="1" customWidth="1"/>
  </cols>
  <sheetData>
    <row r="1" spans="1:3">
      <c r="A1" t="s">
        <v>18</v>
      </c>
      <c r="B1" t="s">
        <v>372</v>
      </c>
      <c r="C1" t="s">
        <v>373</v>
      </c>
    </row>
    <row r="2" spans="1:3">
      <c r="A2" t="s">
        <v>26</v>
      </c>
      <c r="B2">
        <v>8180000000</v>
      </c>
      <c r="C2">
        <f>Pledge_treemap[[#This Row],[Pledge (USD)]]/SUM(B:B)</f>
        <v>0.4390706190904814</v>
      </c>
    </row>
    <row r="3" spans="1:3">
      <c r="A3" t="s">
        <v>34</v>
      </c>
      <c r="B3">
        <v>1789544646.6800001</v>
      </c>
      <c r="C3">
        <f>Pledge_treemap[[#This Row],[Pledge (USD)]]/SUM(B:B)</f>
        <v>9.6055803900714484E-2</v>
      </c>
    </row>
    <row r="4" spans="1:3">
      <c r="A4" t="s">
        <v>353</v>
      </c>
      <c r="B4">
        <v>1615838526.4200001</v>
      </c>
      <c r="C4">
        <f>Pledge_treemap[[#This Row],[Pledge (USD)]]/SUM(B:B)</f>
        <v>8.6731934247613773E-2</v>
      </c>
    </row>
    <row r="5" spans="1:3">
      <c r="A5" t="s">
        <v>352</v>
      </c>
      <c r="B5">
        <v>1429438041.1400001</v>
      </c>
      <c r="C5">
        <f>Pledge_treemap[[#This Row],[Pledge (USD)]]/SUM(B:B)</f>
        <v>7.6726680400345346E-2</v>
      </c>
    </row>
    <row r="6" spans="1:3">
      <c r="A6" t="s">
        <v>348</v>
      </c>
      <c r="B6">
        <v>868591189.26999986</v>
      </c>
      <c r="C6">
        <f>Pledge_treemap[[#This Row],[Pledge (USD)]]/SUM(B:B)</f>
        <v>4.6622600392336962E-2</v>
      </c>
    </row>
    <row r="7" spans="1:3">
      <c r="A7" t="s">
        <v>359</v>
      </c>
      <c r="B7">
        <v>840000000</v>
      </c>
      <c r="C7">
        <f>Pledge_treemap[[#This Row],[Pledge (USD)]]/SUM(B:B)</f>
        <v>4.508793643471936E-2</v>
      </c>
    </row>
    <row r="8" spans="1:3">
      <c r="A8" t="s">
        <v>374</v>
      </c>
      <c r="B8">
        <v>772073016.04000008</v>
      </c>
      <c r="C8">
        <f>Pledge_treemap[[#This Row],[Pledge (USD)]]/SUM(B:B)</f>
        <v>4.144187984544475E-2</v>
      </c>
    </row>
    <row r="9" spans="1:3">
      <c r="A9" t="s">
        <v>375</v>
      </c>
      <c r="B9">
        <v>760000000</v>
      </c>
      <c r="C9">
        <f>Pledge_treemap[[#This Row],[Pledge (USD)]]/SUM(B:B)</f>
        <v>4.0793847250460376E-2</v>
      </c>
    </row>
    <row r="10" spans="1:3">
      <c r="A10" t="s">
        <v>364</v>
      </c>
      <c r="B10">
        <v>303371402.86000001</v>
      </c>
      <c r="C10">
        <f>Pledge_treemap[[#This Row],[Pledge (USD)]]/SUM(B:B)</f>
        <v>1.6283798247932524E-2</v>
      </c>
    </row>
    <row r="11" spans="1:3">
      <c r="A11" t="s">
        <v>370</v>
      </c>
      <c r="B11">
        <v>300340046</v>
      </c>
      <c r="C11">
        <f>Pledge_treemap[[#This Row],[Pledge (USD)]]/SUM(B:B)</f>
        <v>1.6121086789105583E-2</v>
      </c>
    </row>
    <row r="12" spans="1:3">
      <c r="A12" t="s">
        <v>362</v>
      </c>
      <c r="B12">
        <v>201841945.61000001</v>
      </c>
      <c r="C12">
        <f>Pledge_treemap[[#This Row],[Pledge (USD)]]/SUM(B:B)</f>
        <v>1.0834091444671148E-2</v>
      </c>
    </row>
    <row r="13" spans="1:3">
      <c r="A13" t="s">
        <v>358</v>
      </c>
      <c r="B13">
        <v>177576793.69</v>
      </c>
      <c r="C13">
        <f>Pledge_treemap[[#This Row],[Pledge (USD)]]/SUM(B:B)</f>
        <v>9.5316323644952308E-3</v>
      </c>
    </row>
    <row r="14" spans="1:3">
      <c r="A14" t="s">
        <v>341</v>
      </c>
      <c r="B14">
        <v>163773559.36000001</v>
      </c>
      <c r="C14">
        <f>Pledge_treemap[[#This Row],[Pledge (USD)]]/SUM(B:B)</f>
        <v>8.7907283739421648E-3</v>
      </c>
    </row>
    <row r="15" spans="1:3">
      <c r="A15" t="s">
        <v>376</v>
      </c>
      <c r="B15">
        <v>150000000</v>
      </c>
      <c r="C15">
        <f>Pledge_treemap[[#This Row],[Pledge (USD)]]/SUM(B:B)</f>
        <v>8.0514172204856002E-3</v>
      </c>
    </row>
    <row r="16" spans="1:3">
      <c r="A16" t="s">
        <v>371</v>
      </c>
      <c r="B16">
        <v>114954119.18000001</v>
      </c>
      <c r="C16">
        <f>Pledge_treemap[[#This Row],[Pledge (USD)]]/SUM(B:B)</f>
        <v>6.1702904982107072E-3</v>
      </c>
    </row>
    <row r="17" spans="1:3">
      <c r="A17" t="s">
        <v>369</v>
      </c>
      <c r="B17">
        <v>110296145</v>
      </c>
      <c r="C17">
        <f>Pledge_treemap[[#This Row],[Pledge (USD)]]/SUM(B:B)</f>
        <v>5.9202685413745114E-3</v>
      </c>
    </row>
    <row r="18" spans="1:3">
      <c r="A18" t="s">
        <v>377</v>
      </c>
      <c r="B18">
        <v>96724259.640000001</v>
      </c>
      <c r="C18">
        <f>Pledge_treemap[[#This Row],[Pledge (USD)]]/SUM(B:B)</f>
        <v>5.1917824646947755E-3</v>
      </c>
    </row>
    <row r="19" spans="1:3">
      <c r="A19" t="s">
        <v>378</v>
      </c>
      <c r="B19">
        <v>86390000</v>
      </c>
      <c r="C19">
        <f>Pledge_treemap[[#This Row],[Pledge (USD)]]/SUM(B:B)</f>
        <v>4.6370795578516734E-3</v>
      </c>
    </row>
    <row r="20" spans="1:3">
      <c r="A20" t="s">
        <v>350</v>
      </c>
      <c r="B20">
        <v>55382434.160000004</v>
      </c>
      <c r="C20">
        <f>Pledge_treemap[[#This Row],[Pledge (USD)]]/SUM(B:B)</f>
        <v>2.9727138940548936E-3</v>
      </c>
    </row>
    <row r="21" spans="1:3">
      <c r="A21" t="s">
        <v>357</v>
      </c>
      <c r="B21">
        <v>55148072.57</v>
      </c>
      <c r="C21">
        <f>Pledge_treemap[[#This Row],[Pledge (USD)]]/SUM(B:B)</f>
        <v>2.9601342744445839E-3</v>
      </c>
    </row>
    <row r="22" spans="1:3">
      <c r="A22" t="s">
        <v>379</v>
      </c>
      <c r="B22">
        <v>55148072.57</v>
      </c>
      <c r="C22">
        <f>Pledge_treemap[[#This Row],[Pledge (USD)]]/SUM(B:B)</f>
        <v>2.9601342744445839E-3</v>
      </c>
    </row>
    <row r="23" spans="1:3">
      <c r="A23" t="s">
        <v>380</v>
      </c>
      <c r="B23">
        <v>50000000</v>
      </c>
      <c r="C23">
        <f>Pledge_treemap[[#This Row],[Pledge (USD)]]/SUM(B:B)</f>
        <v>2.6838057401618667E-3</v>
      </c>
    </row>
    <row r="24" spans="1:3">
      <c r="A24" t="s">
        <v>347</v>
      </c>
      <c r="B24">
        <v>49633265.310000002</v>
      </c>
      <c r="C24">
        <f>Pledge_treemap[[#This Row],[Pledge (USD)]]/SUM(B:B)</f>
        <v>2.6641208468390974E-3</v>
      </c>
    </row>
    <row r="25" spans="1:3">
      <c r="A25" t="s">
        <v>381</v>
      </c>
      <c r="B25">
        <v>30896408.530000001</v>
      </c>
      <c r="C25">
        <f>Pledge_treemap[[#This Row],[Pledge (USD)]]/SUM(B:B)</f>
        <v>1.6583991712640013E-3</v>
      </c>
    </row>
    <row r="26" spans="1:3">
      <c r="A26" t="s">
        <v>382</v>
      </c>
      <c r="B26">
        <v>30000000</v>
      </c>
      <c r="C26">
        <f>Pledge_treemap[[#This Row],[Pledge (USD)]]/SUM(B:B)</f>
        <v>1.6102834440971201E-3</v>
      </c>
    </row>
    <row r="27" spans="1:3">
      <c r="A27" t="s">
        <v>383</v>
      </c>
      <c r="B27">
        <v>30000000</v>
      </c>
      <c r="C27">
        <f>Pledge_treemap[[#This Row],[Pledge (USD)]]/SUM(B:B)</f>
        <v>1.6102834440971201E-3</v>
      </c>
    </row>
    <row r="28" spans="1:3">
      <c r="A28" t="s">
        <v>384</v>
      </c>
      <c r="B28">
        <v>25000000</v>
      </c>
      <c r="C28">
        <f>Pledge_treemap[[#This Row],[Pledge (USD)]]/SUM(B:B)</f>
        <v>1.3419028700809334E-3</v>
      </c>
    </row>
    <row r="29" spans="1:3">
      <c r="A29" t="s">
        <v>385</v>
      </c>
      <c r="B29">
        <v>25000000</v>
      </c>
      <c r="C29">
        <f>Pledge_treemap[[#This Row],[Pledge (USD)]]/SUM(B:B)</f>
        <v>1.3419028700809334E-3</v>
      </c>
    </row>
    <row r="30" spans="1:3">
      <c r="A30" t="s">
        <v>82</v>
      </c>
      <c r="B30">
        <v>22000000</v>
      </c>
      <c r="C30">
        <f>Pledge_treemap[[#This Row],[Pledge (USD)]]/SUM(B:B)</f>
        <v>1.1808745256712213E-3</v>
      </c>
    </row>
    <row r="31" spans="1:3">
      <c r="A31" t="s">
        <v>32</v>
      </c>
      <c r="B31">
        <v>20000000</v>
      </c>
      <c r="C31">
        <f>Pledge_treemap[[#This Row],[Pledge (USD)]]/SUM(B:B)</f>
        <v>1.0735222960647467E-3</v>
      </c>
    </row>
    <row r="32" spans="1:3">
      <c r="A32" t="s">
        <v>196</v>
      </c>
      <c r="B32">
        <v>18000000</v>
      </c>
      <c r="C32">
        <f>Pledge_treemap[[#This Row],[Pledge (USD)]]/SUM(B:B)</f>
        <v>9.6617006645827207E-4</v>
      </c>
    </row>
    <row r="33" spans="1:3">
      <c r="A33" t="s">
        <v>386</v>
      </c>
      <c r="B33">
        <v>17000000</v>
      </c>
      <c r="C33">
        <f>Pledge_treemap[[#This Row],[Pledge (USD)]]/SUM(B:B)</f>
        <v>9.1249395165503473E-4</v>
      </c>
    </row>
    <row r="34" spans="1:3">
      <c r="A34" t="s">
        <v>31</v>
      </c>
      <c r="B34">
        <v>15000000</v>
      </c>
      <c r="C34">
        <f>Pledge_treemap[[#This Row],[Pledge (USD)]]/SUM(B:B)</f>
        <v>8.0514172204856004E-4</v>
      </c>
    </row>
    <row r="35" spans="1:3">
      <c r="A35" t="s">
        <v>387</v>
      </c>
      <c r="B35">
        <v>15000000</v>
      </c>
      <c r="C35">
        <f>Pledge_treemap[[#This Row],[Pledge (USD)]]/SUM(B:B)</f>
        <v>8.0514172204856004E-4</v>
      </c>
    </row>
    <row r="36" spans="1:3">
      <c r="A36" t="s">
        <v>361</v>
      </c>
      <c r="B36">
        <v>12132575.960000001</v>
      </c>
      <c r="C36">
        <f>Pledge_treemap[[#This Row],[Pledge (USD)]]/SUM(B:B)</f>
        <v>6.5122954008795745E-4</v>
      </c>
    </row>
    <row r="37" spans="1:3">
      <c r="A37" t="s">
        <v>118</v>
      </c>
      <c r="B37">
        <v>12000000</v>
      </c>
      <c r="C37">
        <f>Pledge_treemap[[#This Row],[Pledge (USD)]]/SUM(B:B)</f>
        <v>6.4411337763884801E-4</v>
      </c>
    </row>
    <row r="38" spans="1:3">
      <c r="A38" t="s">
        <v>136</v>
      </c>
      <c r="B38">
        <v>10000000</v>
      </c>
      <c r="C38">
        <f>Pledge_treemap[[#This Row],[Pledge (USD)]]/SUM(B:B)</f>
        <v>5.3676114803237333E-4</v>
      </c>
    </row>
    <row r="39" spans="1:3">
      <c r="A39" t="s">
        <v>388</v>
      </c>
      <c r="B39">
        <v>10000000</v>
      </c>
      <c r="C39">
        <f>Pledge_treemap[[#This Row],[Pledge (USD)]]/SUM(B:B)</f>
        <v>5.3676114803237333E-4</v>
      </c>
    </row>
    <row r="40" spans="1:3">
      <c r="A40" t="s">
        <v>389</v>
      </c>
      <c r="B40">
        <v>7200000</v>
      </c>
      <c r="C40">
        <f>Pledge_treemap[[#This Row],[Pledge (USD)]]/SUM(B:B)</f>
        <v>3.8646802658330885E-4</v>
      </c>
    </row>
    <row r="41" spans="1:3">
      <c r="A41" t="s">
        <v>363</v>
      </c>
      <c r="B41">
        <v>6649778.3300000001</v>
      </c>
      <c r="C41">
        <f>Pledge_treemap[[#This Row],[Pledge (USD)]]/SUM(B:B)</f>
        <v>3.5693426505715986E-4</v>
      </c>
    </row>
    <row r="42" spans="1:3">
      <c r="A42" t="s">
        <v>390</v>
      </c>
      <c r="B42">
        <v>6500000</v>
      </c>
      <c r="C42">
        <f>Pledge_treemap[[#This Row],[Pledge (USD)]]/SUM(B:B)</f>
        <v>3.4889474622104268E-4</v>
      </c>
    </row>
    <row r="43" spans="1:3">
      <c r="A43" t="s">
        <v>89</v>
      </c>
      <c r="B43">
        <v>6000000</v>
      </c>
      <c r="C43">
        <f>Pledge_treemap[[#This Row],[Pledge (USD)]]/SUM(B:B)</f>
        <v>3.2205668881942401E-4</v>
      </c>
    </row>
    <row r="44" spans="1:3">
      <c r="A44" t="s">
        <v>68</v>
      </c>
      <c r="B44">
        <v>6000000</v>
      </c>
      <c r="C44">
        <f>Pledge_treemap[[#This Row],[Pledge (USD)]]/SUM(B:B)</f>
        <v>3.2205668881942401E-4</v>
      </c>
    </row>
    <row r="45" spans="1:3">
      <c r="A45" t="s">
        <v>391</v>
      </c>
      <c r="B45">
        <v>6000000</v>
      </c>
      <c r="C45">
        <f>Pledge_treemap[[#This Row],[Pledge (USD)]]/SUM(B:B)</f>
        <v>3.2205668881942401E-4</v>
      </c>
    </row>
    <row r="46" spans="1:3">
      <c r="A46" t="s">
        <v>53</v>
      </c>
      <c r="B46">
        <v>5500000</v>
      </c>
      <c r="C46">
        <f>Pledge_treemap[[#This Row],[Pledge (USD)]]/SUM(B:B)</f>
        <v>2.9521863141780533E-4</v>
      </c>
    </row>
    <row r="47" spans="1:3">
      <c r="A47" t="s">
        <v>162</v>
      </c>
      <c r="B47">
        <v>5500000</v>
      </c>
      <c r="C47">
        <f>Pledge_treemap[[#This Row],[Pledge (USD)]]/SUM(B:B)</f>
        <v>2.9521863141780533E-4</v>
      </c>
    </row>
    <row r="48" spans="1:3">
      <c r="A48" t="s">
        <v>392</v>
      </c>
      <c r="B48">
        <v>5500000</v>
      </c>
      <c r="C48">
        <f>Pledge_treemap[[#This Row],[Pledge (USD)]]/SUM(B:B)</f>
        <v>2.9521863141780533E-4</v>
      </c>
    </row>
    <row r="49" spans="1:3">
      <c r="A49" t="s">
        <v>393</v>
      </c>
      <c r="B49">
        <v>5252130.18</v>
      </c>
      <c r="C49">
        <f>Pledge_treemap[[#This Row],[Pledge (USD)]]/SUM(B:B)</f>
        <v>2.8191394250322755E-4</v>
      </c>
    </row>
    <row r="50" spans="1:3">
      <c r="A50" t="s">
        <v>394</v>
      </c>
      <c r="B50">
        <v>5050000</v>
      </c>
      <c r="C50">
        <f>Pledge_treemap[[#This Row],[Pledge (USD)]]/SUM(B:B)</f>
        <v>2.7106437975634855E-4</v>
      </c>
    </row>
    <row r="51" spans="1:3">
      <c r="A51" t="s">
        <v>395</v>
      </c>
      <c r="B51">
        <v>5000000</v>
      </c>
      <c r="C51">
        <f>Pledge_treemap[[#This Row],[Pledge (USD)]]/SUM(B:B)</f>
        <v>2.6838057401618666E-4</v>
      </c>
    </row>
    <row r="52" spans="1:3">
      <c r="A52" t="s">
        <v>47</v>
      </c>
      <c r="B52">
        <v>4995004.99</v>
      </c>
      <c r="C52">
        <f>Pledge_treemap[[#This Row],[Pledge (USD)]]/SUM(B:B)</f>
        <v>2.6811246128598335E-4</v>
      </c>
    </row>
    <row r="53" spans="1:3">
      <c r="A53" t="s">
        <v>144</v>
      </c>
      <c r="B53">
        <v>4500000</v>
      </c>
      <c r="C53">
        <f>Pledge_treemap[[#This Row],[Pledge (USD)]]/SUM(B:B)</f>
        <v>2.4154251661456802E-4</v>
      </c>
    </row>
    <row r="54" spans="1:3">
      <c r="A54" t="s">
        <v>396</v>
      </c>
      <c r="B54">
        <v>3000000</v>
      </c>
      <c r="C54">
        <f>Pledge_treemap[[#This Row],[Pledge (USD)]]/SUM(B:B)</f>
        <v>1.61028344409712E-4</v>
      </c>
    </row>
    <row r="55" spans="1:3">
      <c r="A55" t="s">
        <v>397</v>
      </c>
      <c r="B55">
        <v>2931889.94</v>
      </c>
      <c r="C55">
        <f>Pledge_treemap[[#This Row],[Pledge (USD)]]/SUM(B:B)</f>
        <v>1.5737246100989662E-4</v>
      </c>
    </row>
    <row r="56" spans="1:3">
      <c r="A56" t="s">
        <v>126</v>
      </c>
      <c r="B56">
        <v>2500000</v>
      </c>
      <c r="C56">
        <f>Pledge_treemap[[#This Row],[Pledge (USD)]]/SUM(B:B)</f>
        <v>1.3419028700809333E-4</v>
      </c>
    </row>
    <row r="57" spans="1:3">
      <c r="A57" t="s">
        <v>66</v>
      </c>
      <c r="B57">
        <v>2205922.9</v>
      </c>
      <c r="C57">
        <f>Pledge_treemap[[#This Row],[Pledge (USD)]]/SUM(B:B)</f>
        <v>1.1840537082749023E-4</v>
      </c>
    </row>
    <row r="58" spans="1:3">
      <c r="A58" t="s">
        <v>152</v>
      </c>
      <c r="B58">
        <v>2000000</v>
      </c>
      <c r="C58">
        <f>Pledge_treemap[[#This Row],[Pledge (USD)]]/SUM(B:B)</f>
        <v>1.0735222960647467E-4</v>
      </c>
    </row>
    <row r="59" spans="1:3">
      <c r="A59" t="s">
        <v>56</v>
      </c>
      <c r="B59">
        <v>1500000</v>
      </c>
      <c r="C59">
        <f>Pledge_treemap[[#This Row],[Pledge (USD)]]/SUM(B:B)</f>
        <v>8.0514172204856002E-5</v>
      </c>
    </row>
    <row r="60" spans="1:3">
      <c r="A60" t="s">
        <v>114</v>
      </c>
      <c r="B60">
        <v>1500000</v>
      </c>
      <c r="C60">
        <f>Pledge_treemap[[#This Row],[Pledge (USD)]]/SUM(B:B)</f>
        <v>8.0514172204856002E-5</v>
      </c>
    </row>
    <row r="61" spans="1:3">
      <c r="A61" t="s">
        <v>398</v>
      </c>
      <c r="B61">
        <v>1500000</v>
      </c>
      <c r="C61">
        <f>Pledge_treemap[[#This Row],[Pledge (USD)]]/SUM(B:B)</f>
        <v>8.0514172204856002E-5</v>
      </c>
    </row>
    <row r="62" spans="1:3">
      <c r="A62" t="s">
        <v>399</v>
      </c>
      <c r="B62">
        <v>1500000</v>
      </c>
      <c r="C62">
        <f>Pledge_treemap[[#This Row],[Pledge (USD)]]/SUM(B:B)</f>
        <v>8.0514172204856002E-5</v>
      </c>
    </row>
    <row r="63" spans="1:3">
      <c r="A63" t="s">
        <v>366</v>
      </c>
      <c r="B63">
        <v>1231180.7</v>
      </c>
      <c r="C63">
        <f>Pledge_treemap[[#This Row],[Pledge (USD)]]/SUM(B:B)</f>
        <v>6.6084996596730108E-5</v>
      </c>
    </row>
    <row r="64" spans="1:3">
      <c r="A64" t="s">
        <v>43</v>
      </c>
      <c r="B64">
        <v>1000832.15</v>
      </c>
      <c r="C64">
        <f>Pledge_treemap[[#This Row],[Pledge (USD)]]/SUM(B:B)</f>
        <v>5.3720781382170854E-5</v>
      </c>
    </row>
    <row r="65" spans="1:3">
      <c r="A65" t="s">
        <v>117</v>
      </c>
      <c r="B65">
        <v>1000000</v>
      </c>
      <c r="C65">
        <f>Pledge_treemap[[#This Row],[Pledge (USD)]]/SUM(B:B)</f>
        <v>5.3676114803237337E-5</v>
      </c>
    </row>
    <row r="66" spans="1:3">
      <c r="A66" t="s">
        <v>37</v>
      </c>
      <c r="B66">
        <v>1000000</v>
      </c>
      <c r="C66">
        <f>Pledge_treemap[[#This Row],[Pledge (USD)]]/SUM(B:B)</f>
        <v>5.3676114803237337E-5</v>
      </c>
    </row>
    <row r="67" spans="1:3">
      <c r="A67" t="s">
        <v>44</v>
      </c>
      <c r="B67">
        <v>1000000</v>
      </c>
      <c r="C67">
        <f>Pledge_treemap[[#This Row],[Pledge (USD)]]/SUM(B:B)</f>
        <v>5.3676114803237337E-5</v>
      </c>
    </row>
    <row r="68" spans="1:3">
      <c r="A68" t="s">
        <v>163</v>
      </c>
      <c r="B68">
        <v>1000000</v>
      </c>
      <c r="C68">
        <f>Pledge_treemap[[#This Row],[Pledge (USD)]]/SUM(B:B)</f>
        <v>5.3676114803237337E-5</v>
      </c>
    </row>
    <row r="69" spans="1:3">
      <c r="A69" t="s">
        <v>146</v>
      </c>
      <c r="B69">
        <v>1000000</v>
      </c>
      <c r="C69">
        <f>Pledge_treemap[[#This Row],[Pledge (USD)]]/SUM(B:B)</f>
        <v>5.3676114803237337E-5</v>
      </c>
    </row>
    <row r="70" spans="1:3">
      <c r="A70" t="s">
        <v>131</v>
      </c>
      <c r="B70">
        <v>1000000</v>
      </c>
      <c r="C70">
        <f>Pledge_treemap[[#This Row],[Pledge (USD)]]/SUM(B:B)</f>
        <v>5.3676114803237337E-5</v>
      </c>
    </row>
    <row r="71" spans="1:3">
      <c r="A71" t="s">
        <v>98</v>
      </c>
      <c r="B71">
        <v>1000000</v>
      </c>
      <c r="C71">
        <f>Pledge_treemap[[#This Row],[Pledge (USD)]]/SUM(B:B)</f>
        <v>5.3676114803237337E-5</v>
      </c>
    </row>
    <row r="72" spans="1:3">
      <c r="A72" t="s">
        <v>400</v>
      </c>
      <c r="B72">
        <v>1000000</v>
      </c>
      <c r="C72">
        <f>Pledge_treemap[[#This Row],[Pledge (USD)]]/SUM(B:B)</f>
        <v>5.3676114803237337E-5</v>
      </c>
    </row>
    <row r="73" spans="1:3">
      <c r="A73" t="s">
        <v>48</v>
      </c>
      <c r="B73">
        <v>999000.99</v>
      </c>
      <c r="C73">
        <f>Pledge_treemap[[#This Row],[Pledge (USD)]]/SUM(B:B)</f>
        <v>5.3622491827787755E-5</v>
      </c>
    </row>
    <row r="74" spans="1:3">
      <c r="A74" t="s">
        <v>49</v>
      </c>
      <c r="B74">
        <v>551480.72</v>
      </c>
      <c r="C74">
        <f>Pledge_treemap[[#This Row],[Pledge (USD)]]/SUM(B:B)</f>
        <v>2.9601342438491985E-5</v>
      </c>
    </row>
    <row r="75" spans="1:3">
      <c r="A75" t="s">
        <v>102</v>
      </c>
      <c r="B75">
        <v>551480.72</v>
      </c>
      <c r="C75">
        <f>Pledge_treemap[[#This Row],[Pledge (USD)]]/SUM(B:B)</f>
        <v>2.9601342438491985E-5</v>
      </c>
    </row>
    <row r="76" spans="1:3">
      <c r="A76" t="s">
        <v>401</v>
      </c>
      <c r="B76">
        <v>500000</v>
      </c>
      <c r="C76">
        <f>Pledge_treemap[[#This Row],[Pledge (USD)]]/SUM(B:B)</f>
        <v>2.6838057401618668E-5</v>
      </c>
    </row>
    <row r="77" spans="1:3">
      <c r="A77" t="s">
        <v>402</v>
      </c>
      <c r="B77">
        <v>441184.58</v>
      </c>
      <c r="C77">
        <f>Pledge_treemap[[#This Row],[Pledge (USD)]]/SUM(B:B)</f>
        <v>2.3681074165498049E-5</v>
      </c>
    </row>
    <row r="78" spans="1:3">
      <c r="A78" t="s">
        <v>403</v>
      </c>
      <c r="B78">
        <v>330888.43</v>
      </c>
      <c r="C78">
        <f>Pledge_treemap[[#This Row],[Pledge (USD)]]/SUM(B:B)</f>
        <v>1.776080535574296E-5</v>
      </c>
    </row>
    <row r="79" spans="1:3">
      <c r="A79" t="s">
        <v>404</v>
      </c>
      <c r="B79">
        <v>140031</v>
      </c>
      <c r="C79">
        <f>Pledge_treemap[[#This Row],[Pledge (USD)]]/SUM(B:B)</f>
        <v>7.5163200320121271E-6</v>
      </c>
    </row>
    <row r="80" spans="1:3">
      <c r="A80" t="s">
        <v>153</v>
      </c>
      <c r="B80">
        <v>80000</v>
      </c>
      <c r="C80">
        <f>Pledge_treemap[[#This Row],[Pledge (USD)]]/SUM(B:B)</f>
        <v>4.2940891842589869E-6</v>
      </c>
    </row>
    <row r="81" spans="1:3">
      <c r="A81" t="s">
        <v>354</v>
      </c>
      <c r="B81">
        <v>55148.07</v>
      </c>
      <c r="C81">
        <f>Pledge_treemap[[#This Row],[Pledge (USD)]]/SUM(B:B)</f>
        <v>2.960134136496969E-6</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2BDFB-E921-4045-8CF8-693F6A3DA4A6}">
  <dimension ref="A1:D81"/>
  <sheetViews>
    <sheetView topLeftCell="A14" workbookViewId="0">
      <selection activeCell="D3" sqref="D3"/>
    </sheetView>
  </sheetViews>
  <sheetFormatPr baseColWidth="10" defaultRowHeight="15"/>
  <cols>
    <col min="1" max="1" width="80.6640625" bestFit="1" customWidth="1"/>
    <col min="2" max="2" width="14.1640625" bestFit="1" customWidth="1"/>
    <col min="3" max="3" width="19" bestFit="1" customWidth="1"/>
  </cols>
  <sheetData>
    <row r="1" spans="1:4">
      <c r="A1" t="s">
        <v>18</v>
      </c>
      <c r="B1" t="s">
        <v>454</v>
      </c>
      <c r="C1" t="s">
        <v>455</v>
      </c>
      <c r="D1" t="s">
        <v>472</v>
      </c>
    </row>
    <row r="2" spans="1:4">
      <c r="A2" t="s">
        <v>31</v>
      </c>
      <c r="B2">
        <v>15000000</v>
      </c>
      <c r="C2">
        <v>0</v>
      </c>
      <c r="D2">
        <f>pledges_contributions_donor_2020_22_download_2023_10_26[[#This Row],[Contributions (USD)]]/SUM(C:C)</f>
        <v>0</v>
      </c>
    </row>
    <row r="3" spans="1:4">
      <c r="A3" t="s">
        <v>341</v>
      </c>
      <c r="B3">
        <v>163773559.36000001</v>
      </c>
      <c r="C3">
        <v>147396203.38999999</v>
      </c>
      <c r="D3">
        <f>pledges_contributions_donor_2020_22_download_2023_10_26[[#This Row],[Contributions (USD)]]/SUM(C:C)</f>
        <v>8.6014531601957163E-3</v>
      </c>
    </row>
    <row r="4" spans="1:4">
      <c r="A4" t="s">
        <v>32</v>
      </c>
      <c r="B4">
        <v>20000000</v>
      </c>
      <c r="C4">
        <v>5800000</v>
      </c>
      <c r="D4">
        <f>pledges_contributions_donor_2020_22_download_2023_10_26[[#This Row],[Contributions (USD)]]/SUM(C:C)</f>
        <v>3.3846481240180849E-4</v>
      </c>
    </row>
    <row r="5" spans="1:4">
      <c r="A5" t="s">
        <v>347</v>
      </c>
      <c r="B5">
        <v>49633265.310000002</v>
      </c>
      <c r="C5">
        <v>49633265.310000002</v>
      </c>
      <c r="D5">
        <f>pledges_contributions_donor_2020_22_download_2023_10_26[[#This Row],[Contributions (USD)]]/SUM(C:C)</f>
        <v>2.8963989365583345E-3</v>
      </c>
    </row>
    <row r="6" spans="1:4">
      <c r="A6" t="s">
        <v>37</v>
      </c>
      <c r="B6">
        <v>1000000</v>
      </c>
      <c r="C6">
        <v>0</v>
      </c>
      <c r="D6">
        <f>pledges_contributions_donor_2020_22_download_2023_10_26[[#This Row],[Contributions (USD)]]/SUM(C:C)</f>
        <v>0</v>
      </c>
    </row>
    <row r="7" spans="1:4">
      <c r="A7" t="s">
        <v>375</v>
      </c>
      <c r="B7">
        <v>760000000</v>
      </c>
      <c r="C7">
        <v>759400000</v>
      </c>
      <c r="D7">
        <f>pledges_contributions_donor_2020_22_download_2023_10_26[[#This Row],[Contributions (USD)]]/SUM(C:C)</f>
        <v>4.4315548023781619E-2</v>
      </c>
    </row>
    <row r="8" spans="1:4">
      <c r="A8" t="s">
        <v>43</v>
      </c>
      <c r="B8">
        <v>1000832.15</v>
      </c>
      <c r="C8">
        <v>1000832.15</v>
      </c>
      <c r="D8">
        <f>pledges_contributions_donor_2020_22_download_2023_10_26[[#This Row],[Contributions (USD)]]/SUM(C:C)</f>
        <v>5.8404563085422187E-5</v>
      </c>
    </row>
    <row r="9" spans="1:4">
      <c r="A9" t="s">
        <v>44</v>
      </c>
      <c r="B9">
        <v>1000000</v>
      </c>
      <c r="C9">
        <v>596080.38</v>
      </c>
      <c r="D9">
        <f>pledges_contributions_donor_2020_22_download_2023_10_26[[#This Row],[Contributions (USD)]]/SUM(C:C)</f>
        <v>3.478486792984461E-5</v>
      </c>
    </row>
    <row r="10" spans="1:4">
      <c r="A10" t="s">
        <v>47</v>
      </c>
      <c r="B10">
        <v>4995004.99</v>
      </c>
      <c r="C10">
        <v>0</v>
      </c>
      <c r="D10">
        <f>pledges_contributions_donor_2020_22_download_2023_10_26[[#This Row],[Contributions (USD)]]/SUM(C:C)</f>
        <v>0</v>
      </c>
    </row>
    <row r="11" spans="1:4">
      <c r="A11" t="s">
        <v>348</v>
      </c>
      <c r="B11">
        <v>868591189.26999998</v>
      </c>
      <c r="C11">
        <v>868591189.26999998</v>
      </c>
      <c r="D11">
        <f>pledges_contributions_donor_2020_22_download_2023_10_26[[#This Row],[Contributions (USD)]]/SUM(C:C)</f>
        <v>5.0687509298299016E-2</v>
      </c>
    </row>
    <row r="12" spans="1:4">
      <c r="A12" t="s">
        <v>396</v>
      </c>
      <c r="B12">
        <v>3000000</v>
      </c>
      <c r="C12">
        <v>3000000</v>
      </c>
      <c r="D12">
        <f>pledges_contributions_donor_2020_22_download_2023_10_26[[#This Row],[Contributions (USD)]]/SUM(C:C)</f>
        <v>1.7506800641472854E-4</v>
      </c>
    </row>
    <row r="13" spans="1:4">
      <c r="A13" t="s">
        <v>48</v>
      </c>
      <c r="B13">
        <v>999000.99</v>
      </c>
      <c r="C13">
        <v>423016.72</v>
      </c>
      <c r="D13">
        <f>pledges_contributions_donor_2020_22_download_2023_10_26[[#This Row],[Contributions (USD)]]/SUM(C:C)</f>
        <v>2.4685564616832473E-5</v>
      </c>
    </row>
    <row r="14" spans="1:4">
      <c r="A14" t="s">
        <v>49</v>
      </c>
      <c r="B14">
        <v>551480.72</v>
      </c>
      <c r="C14">
        <v>551480.72</v>
      </c>
      <c r="D14">
        <f>pledges_contributions_donor_2020_22_download_2023_10_26[[#This Row],[Contributions (USD)]]/SUM(C:C)</f>
        <v>3.2182210075519701E-5</v>
      </c>
    </row>
    <row r="15" spans="1:4">
      <c r="A15" t="s">
        <v>385</v>
      </c>
      <c r="B15">
        <v>25000000</v>
      </c>
      <c r="C15">
        <v>25000000</v>
      </c>
      <c r="D15">
        <f>pledges_contributions_donor_2020_22_download_2023_10_26[[#This Row],[Contributions (USD)]]/SUM(C:C)</f>
        <v>1.4589000534560711E-3</v>
      </c>
    </row>
    <row r="16" spans="1:4">
      <c r="A16" t="s">
        <v>196</v>
      </c>
      <c r="B16">
        <v>18000000</v>
      </c>
      <c r="C16">
        <v>18000000</v>
      </c>
      <c r="D16">
        <f>pledges_contributions_donor_2020_22_download_2023_10_26[[#This Row],[Contributions (USD)]]/SUM(C:C)</f>
        <v>1.0504080384883712E-3</v>
      </c>
    </row>
    <row r="17" spans="1:4">
      <c r="A17" t="s">
        <v>394</v>
      </c>
      <c r="B17">
        <v>5050000</v>
      </c>
      <c r="C17">
        <v>3700000</v>
      </c>
      <c r="D17">
        <f>pledges_contributions_donor_2020_22_download_2023_10_26[[#This Row],[Contributions (USD)]]/SUM(C:C)</f>
        <v>2.1591720791149852E-4</v>
      </c>
    </row>
    <row r="18" spans="1:4">
      <c r="A18" t="s">
        <v>386</v>
      </c>
      <c r="B18">
        <v>17000000</v>
      </c>
      <c r="C18">
        <v>14208006.5</v>
      </c>
      <c r="D18">
        <f>pledges_contributions_donor_2020_22_download_2023_10_26[[#This Row],[Contributions (USD)]]/SUM(C:C)</f>
        <v>8.2912245769416822E-4</v>
      </c>
    </row>
    <row r="19" spans="1:4">
      <c r="A19" t="s">
        <v>377</v>
      </c>
      <c r="B19">
        <v>96724259.640000001</v>
      </c>
      <c r="C19">
        <v>0</v>
      </c>
      <c r="D19">
        <f>pledges_contributions_donor_2020_22_download_2023_10_26[[#This Row],[Contributions (USD)]]/SUM(C:C)</f>
        <v>0</v>
      </c>
    </row>
    <row r="20" spans="1:4">
      <c r="A20" t="s">
        <v>53</v>
      </c>
      <c r="B20">
        <v>5500000</v>
      </c>
      <c r="C20">
        <v>0</v>
      </c>
      <c r="D20">
        <f>pledges_contributions_donor_2020_22_download_2023_10_26[[#This Row],[Contributions (USD)]]/SUM(C:C)</f>
        <v>0</v>
      </c>
    </row>
    <row r="21" spans="1:4">
      <c r="A21" t="s">
        <v>391</v>
      </c>
      <c r="B21">
        <v>6000000</v>
      </c>
      <c r="C21">
        <v>4000000</v>
      </c>
      <c r="D21">
        <f>pledges_contributions_donor_2020_22_download_2023_10_26[[#This Row],[Contributions (USD)]]/SUM(C:C)</f>
        <v>2.3342400855297138E-4</v>
      </c>
    </row>
    <row r="22" spans="1:4">
      <c r="A22" t="s">
        <v>395</v>
      </c>
      <c r="B22">
        <v>5000000</v>
      </c>
      <c r="C22">
        <v>0</v>
      </c>
      <c r="D22">
        <f>pledges_contributions_donor_2020_22_download_2023_10_26[[#This Row],[Contributions (USD)]]/SUM(C:C)</f>
        <v>0</v>
      </c>
    </row>
    <row r="23" spans="1:4">
      <c r="A23" t="s">
        <v>56</v>
      </c>
      <c r="B23">
        <v>1500000</v>
      </c>
      <c r="C23">
        <v>1419022.95</v>
      </c>
      <c r="D23">
        <f>pledges_contributions_donor_2020_22_download_2023_10_26[[#This Row],[Contributions (USD)]]/SUM(C:C)</f>
        <v>8.2808506304415667E-5</v>
      </c>
    </row>
    <row r="24" spans="1:4">
      <c r="A24" t="s">
        <v>350</v>
      </c>
      <c r="B24">
        <v>55382434.159999996</v>
      </c>
      <c r="C24">
        <v>55382434.140000001</v>
      </c>
      <c r="D24">
        <f>pledges_contributions_donor_2020_22_download_2023_10_26[[#This Row],[Contributions (USD)]]/SUM(C:C)</f>
        <v>3.2318974450949336E-3</v>
      </c>
    </row>
    <row r="25" spans="1:4">
      <c r="A25" t="s">
        <v>66</v>
      </c>
      <c r="B25">
        <v>2205922.9</v>
      </c>
      <c r="C25">
        <v>0</v>
      </c>
      <c r="D25">
        <f>pledges_contributions_donor_2020_22_download_2023_10_26[[#This Row],[Contributions (USD)]]/SUM(C:C)</f>
        <v>0</v>
      </c>
    </row>
    <row r="26" spans="1:4">
      <c r="A26" t="s">
        <v>68</v>
      </c>
      <c r="B26">
        <v>6000000</v>
      </c>
      <c r="C26">
        <v>6000000</v>
      </c>
      <c r="D26">
        <f>pledges_contributions_donor_2020_22_download_2023_10_26[[#This Row],[Contributions (USD)]]/SUM(C:C)</f>
        <v>3.5013601282945708E-4</v>
      </c>
    </row>
    <row r="27" spans="1:4">
      <c r="A27" t="s">
        <v>374</v>
      </c>
      <c r="B27">
        <v>772073016.03999996</v>
      </c>
      <c r="C27">
        <v>772073016.01999998</v>
      </c>
      <c r="D27">
        <f>pledges_contributions_donor_2020_22_download_2023_10_26[[#This Row],[Contributions (USD)]]/SUM(C:C)</f>
        <v>4.5055094573742724E-2</v>
      </c>
    </row>
    <row r="28" spans="1:4">
      <c r="A28" t="s">
        <v>399</v>
      </c>
      <c r="B28">
        <v>1500000</v>
      </c>
      <c r="C28">
        <v>0</v>
      </c>
      <c r="D28">
        <f>pledges_contributions_donor_2020_22_download_2023_10_26[[#This Row],[Contributions (USD)]]/SUM(C:C)</f>
        <v>0</v>
      </c>
    </row>
    <row r="29" spans="1:4">
      <c r="A29" t="s">
        <v>398</v>
      </c>
      <c r="B29">
        <v>1500000</v>
      </c>
      <c r="C29">
        <v>1500000</v>
      </c>
      <c r="D29">
        <f>pledges_contributions_donor_2020_22_download_2023_10_26[[#This Row],[Contributions (USD)]]/SUM(C:C)</f>
        <v>8.7534003207364271E-5</v>
      </c>
    </row>
    <row r="30" spans="1:4">
      <c r="A30" t="s">
        <v>352</v>
      </c>
      <c r="B30">
        <v>1429438041.1400001</v>
      </c>
      <c r="C30">
        <v>1300700380.45</v>
      </c>
      <c r="D30">
        <f>pledges_contributions_donor_2020_22_download_2023_10_26[[#This Row],[Contributions (USD)]]/SUM(C:C)</f>
        <v>7.5903674182753483E-2</v>
      </c>
    </row>
    <row r="31" spans="1:4">
      <c r="A31" t="s">
        <v>353</v>
      </c>
      <c r="B31">
        <v>1615838526.4200001</v>
      </c>
      <c r="C31">
        <v>1615838526.3800001</v>
      </c>
      <c r="D31">
        <f>pledges_contributions_donor_2020_22_download_2023_10_26[[#This Row],[Contributions (USD)]]/SUM(C:C)</f>
        <v>9.4293876500486457E-2</v>
      </c>
    </row>
    <row r="32" spans="1:4">
      <c r="A32" t="s">
        <v>392</v>
      </c>
      <c r="B32">
        <v>5500000</v>
      </c>
      <c r="C32">
        <v>3217873.93</v>
      </c>
      <c r="D32">
        <f>pledges_contributions_donor_2020_22_download_2023_10_26[[#This Row],[Contributions (USD)]]/SUM(C:C)</f>
        <v>1.8778225793967591E-4</v>
      </c>
    </row>
    <row r="33" spans="1:4">
      <c r="A33" t="s">
        <v>354</v>
      </c>
      <c r="B33">
        <v>55148.07</v>
      </c>
      <c r="C33">
        <v>55148.07</v>
      </c>
      <c r="D33">
        <f>pledges_contributions_donor_2020_22_download_2023_10_26[[#This Row],[Contributions (USD)]]/SUM(C:C)</f>
        <v>3.2182208908399663E-6</v>
      </c>
    </row>
    <row r="34" spans="1:4">
      <c r="A34" t="s">
        <v>388</v>
      </c>
      <c r="B34">
        <v>10000000</v>
      </c>
      <c r="C34">
        <v>0</v>
      </c>
      <c r="D34">
        <f>pledges_contributions_donor_2020_22_download_2023_10_26[[#This Row],[Contributions (USD)]]/SUM(C:C)</f>
        <v>0</v>
      </c>
    </row>
    <row r="35" spans="1:4">
      <c r="A35" t="s">
        <v>82</v>
      </c>
      <c r="B35">
        <v>22000000</v>
      </c>
      <c r="C35">
        <v>22000000</v>
      </c>
      <c r="D35">
        <f>pledges_contributions_donor_2020_22_download_2023_10_26[[#This Row],[Contributions (USD)]]/SUM(C:C)</f>
        <v>1.2838320470413426E-3</v>
      </c>
    </row>
    <row r="36" spans="1:4">
      <c r="A36" t="s">
        <v>357</v>
      </c>
      <c r="B36">
        <v>55148072.57</v>
      </c>
      <c r="C36">
        <v>55148072.560000002</v>
      </c>
      <c r="D36">
        <f>pledges_contributions_donor_2020_22_download_2023_10_26[[#This Row],[Contributions (USD)]]/SUM(C:C)</f>
        <v>3.2182210402313316E-3</v>
      </c>
    </row>
    <row r="37" spans="1:4">
      <c r="A37" t="s">
        <v>358</v>
      </c>
      <c r="B37">
        <v>177576793.69</v>
      </c>
      <c r="C37">
        <v>169296654.90000001</v>
      </c>
      <c r="D37">
        <f>pledges_contributions_donor_2020_22_download_2023_10_26[[#This Row],[Contributions (USD)]]/SUM(C:C)</f>
        <v>9.879475955341761E-3</v>
      </c>
    </row>
    <row r="38" spans="1:4">
      <c r="A38" t="s">
        <v>359</v>
      </c>
      <c r="B38">
        <v>840000000</v>
      </c>
      <c r="C38">
        <v>840000000</v>
      </c>
      <c r="D38">
        <f>pledges_contributions_donor_2020_22_download_2023_10_26[[#This Row],[Contributions (USD)]]/SUM(C:C)</f>
        <v>4.9019041796123992E-2</v>
      </c>
    </row>
    <row r="39" spans="1:4">
      <c r="A39" t="s">
        <v>89</v>
      </c>
      <c r="B39">
        <v>6000000</v>
      </c>
      <c r="C39">
        <v>6000000</v>
      </c>
      <c r="D39">
        <f>pledges_contributions_donor_2020_22_download_2023_10_26[[#This Row],[Contributions (USD)]]/SUM(C:C)</f>
        <v>3.5013601282945708E-4</v>
      </c>
    </row>
    <row r="40" spans="1:4">
      <c r="A40" t="s">
        <v>400</v>
      </c>
      <c r="B40">
        <v>1000000</v>
      </c>
      <c r="C40">
        <v>1000000</v>
      </c>
      <c r="D40">
        <f>pledges_contributions_donor_2020_22_download_2023_10_26[[#This Row],[Contributions (USD)]]/SUM(C:C)</f>
        <v>5.8356002138242845E-5</v>
      </c>
    </row>
    <row r="41" spans="1:4">
      <c r="A41" t="s">
        <v>384</v>
      </c>
      <c r="B41">
        <v>25000000</v>
      </c>
      <c r="C41">
        <v>17000000</v>
      </c>
      <c r="D41">
        <f>pledges_contributions_donor_2020_22_download_2023_10_26[[#This Row],[Contributions (USD)]]/SUM(C:C)</f>
        <v>9.9205203635012841E-4</v>
      </c>
    </row>
    <row r="42" spans="1:4">
      <c r="A42" t="s">
        <v>390</v>
      </c>
      <c r="B42">
        <v>6500000</v>
      </c>
      <c r="C42">
        <v>6500000</v>
      </c>
      <c r="D42">
        <f>pledges_contributions_donor_2020_22_download_2023_10_26[[#This Row],[Contributions (USD)]]/SUM(C:C)</f>
        <v>3.7931401389857848E-4</v>
      </c>
    </row>
    <row r="43" spans="1:4">
      <c r="A43" t="s">
        <v>361</v>
      </c>
      <c r="B43">
        <v>12132575.960000001</v>
      </c>
      <c r="C43">
        <v>12132575.939999999</v>
      </c>
      <c r="D43">
        <f>pledges_contributions_donor_2020_22_download_2023_10_26[[#This Row],[Contributions (USD)]]/SUM(C:C)</f>
        <v>7.0800862749703371E-4</v>
      </c>
    </row>
    <row r="44" spans="1:4">
      <c r="A44" t="s">
        <v>98</v>
      </c>
      <c r="B44">
        <v>1000000</v>
      </c>
      <c r="C44">
        <v>0</v>
      </c>
      <c r="D44">
        <f>pledges_contributions_donor_2020_22_download_2023_10_26[[#This Row],[Contributions (USD)]]/SUM(C:C)</f>
        <v>0</v>
      </c>
    </row>
    <row r="45" spans="1:4">
      <c r="A45" t="s">
        <v>102</v>
      </c>
      <c r="B45">
        <v>551480.72</v>
      </c>
      <c r="C45">
        <v>0</v>
      </c>
      <c r="D45">
        <f>pledges_contributions_donor_2020_22_download_2023_10_26[[#This Row],[Contributions (USD)]]/SUM(C:C)</f>
        <v>0</v>
      </c>
    </row>
    <row r="46" spans="1:4">
      <c r="A46" t="s">
        <v>403</v>
      </c>
      <c r="B46">
        <v>330888.43</v>
      </c>
      <c r="C46">
        <v>330888.42</v>
      </c>
      <c r="D46">
        <f>pledges_contributions_donor_2020_22_download_2023_10_26[[#This Row],[Contributions (USD)]]/SUM(C:C)</f>
        <v>1.9309325345039796E-5</v>
      </c>
    </row>
    <row r="47" spans="1:4">
      <c r="A47" t="s">
        <v>402</v>
      </c>
      <c r="B47">
        <v>441184.58</v>
      </c>
      <c r="C47">
        <v>441184.58</v>
      </c>
      <c r="D47">
        <f>pledges_contributions_donor_2020_22_download_2023_10_26[[#This Row],[Contributions (USD)]]/SUM(C:C)</f>
        <v>2.5745768293839774E-5</v>
      </c>
    </row>
    <row r="48" spans="1:4">
      <c r="A48" t="s">
        <v>114</v>
      </c>
      <c r="B48">
        <v>1500000</v>
      </c>
      <c r="C48">
        <v>575871.01</v>
      </c>
      <c r="D48">
        <f>pledges_contributions_donor_2020_22_download_2023_10_26[[#This Row],[Contributions (USD)]]/SUM(C:C)</f>
        <v>3.3605529890912067E-5</v>
      </c>
    </row>
    <row r="49" spans="1:4">
      <c r="A49" t="s">
        <v>362</v>
      </c>
      <c r="B49">
        <v>201841945.61000001</v>
      </c>
      <c r="C49">
        <v>201841945.59</v>
      </c>
      <c r="D49">
        <f>pledges_contributions_donor_2020_22_download_2023_10_26[[#This Row],[Contributions (USD)]]/SUM(C:C)</f>
        <v>1.1778689008437137E-2</v>
      </c>
    </row>
    <row r="50" spans="1:4">
      <c r="A50" t="s">
        <v>363</v>
      </c>
      <c r="B50">
        <v>6649778.3300000001</v>
      </c>
      <c r="C50">
        <v>6649778.3300000001</v>
      </c>
      <c r="D50">
        <f>pledges_contributions_donor_2020_22_download_2023_10_26[[#This Row],[Contributions (USD)]]/SUM(C:C)</f>
        <v>3.8805447844432093E-4</v>
      </c>
    </row>
    <row r="51" spans="1:4">
      <c r="A51" t="s">
        <v>117</v>
      </c>
      <c r="B51">
        <v>1000000</v>
      </c>
      <c r="C51">
        <v>1102394.78</v>
      </c>
      <c r="D51">
        <f>pledges_contributions_donor_2020_22_download_2023_10_26[[#This Row],[Contributions (USD)]]/SUM(C:C)</f>
        <v>6.4331352138867752E-5</v>
      </c>
    </row>
    <row r="52" spans="1:4">
      <c r="A52" t="s">
        <v>118</v>
      </c>
      <c r="B52">
        <v>12000000</v>
      </c>
      <c r="C52">
        <v>10167052.5</v>
      </c>
      <c r="D52">
        <f>pledges_contributions_donor_2020_22_download_2023_10_26[[#This Row],[Contributions (USD)]]/SUM(C:C)</f>
        <v>5.9330853742962724E-4</v>
      </c>
    </row>
    <row r="53" spans="1:4">
      <c r="A53" t="s">
        <v>364</v>
      </c>
      <c r="B53">
        <v>303371402.86000001</v>
      </c>
      <c r="C53">
        <v>303371402.83999997</v>
      </c>
      <c r="D53">
        <f>pledges_contributions_donor_2020_22_download_2023_10_26[[#This Row],[Contributions (USD)]]/SUM(C:C)</f>
        <v>1.7703542232812772E-2</v>
      </c>
    </row>
    <row r="54" spans="1:4">
      <c r="A54" t="s">
        <v>378</v>
      </c>
      <c r="B54">
        <v>87062345</v>
      </c>
      <c r="C54">
        <v>11977168</v>
      </c>
      <c r="D54">
        <f>pledges_contributions_donor_2020_22_download_2023_10_26[[#This Row],[Contributions (USD)]]/SUM(C:C)</f>
        <v>6.9893964141809375E-4</v>
      </c>
    </row>
    <row r="55" spans="1:4">
      <c r="A55" t="s">
        <v>381</v>
      </c>
      <c r="B55">
        <v>30896408.530000001</v>
      </c>
      <c r="C55">
        <v>0</v>
      </c>
      <c r="D55">
        <f>pledges_contributions_donor_2020_22_download_2023_10_26[[#This Row],[Contributions (USD)]]/SUM(C:C)</f>
        <v>0</v>
      </c>
    </row>
    <row r="56" spans="1:4">
      <c r="A56" t="s">
        <v>397</v>
      </c>
      <c r="B56">
        <v>2931889.94</v>
      </c>
      <c r="C56">
        <v>1804239.96</v>
      </c>
      <c r="D56">
        <f>pledges_contributions_donor_2020_22_download_2023_10_26[[#This Row],[Contributions (USD)]]/SUM(C:C)</f>
        <v>1.0528823096366319E-4</v>
      </c>
    </row>
    <row r="57" spans="1:4">
      <c r="A57" t="s">
        <v>366</v>
      </c>
      <c r="B57">
        <v>1231180.7</v>
      </c>
      <c r="C57">
        <v>1231180.69</v>
      </c>
      <c r="D57">
        <f>pledges_contributions_donor_2020_22_download_2023_10_26[[#This Row],[Contributions (USD)]]/SUM(C:C)</f>
        <v>7.1846782978203299E-5</v>
      </c>
    </row>
    <row r="58" spans="1:4">
      <c r="A58" t="s">
        <v>376</v>
      </c>
      <c r="B58">
        <v>150000000</v>
      </c>
      <c r="C58">
        <v>137693850</v>
      </c>
      <c r="D58">
        <f>pledges_contributions_donor_2020_22_download_2023_10_26[[#This Row],[Contributions (USD)]]/SUM(C:C)</f>
        <v>8.035262605022889E-3</v>
      </c>
    </row>
    <row r="59" spans="1:4">
      <c r="A59" t="s">
        <v>380</v>
      </c>
      <c r="B59">
        <v>50000000</v>
      </c>
      <c r="C59">
        <v>50000000</v>
      </c>
      <c r="D59">
        <f>pledges_contributions_donor_2020_22_download_2023_10_26[[#This Row],[Contributions (USD)]]/SUM(C:C)</f>
        <v>2.9178001069121422E-3</v>
      </c>
    </row>
    <row r="60" spans="1:4">
      <c r="A60" t="s">
        <v>387</v>
      </c>
      <c r="B60">
        <v>15000000</v>
      </c>
      <c r="C60">
        <v>15000000</v>
      </c>
      <c r="D60">
        <f>pledges_contributions_donor_2020_22_download_2023_10_26[[#This Row],[Contributions (USD)]]/SUM(C:C)</f>
        <v>8.7534003207364274E-4</v>
      </c>
    </row>
    <row r="61" spans="1:4">
      <c r="A61" t="s">
        <v>389</v>
      </c>
      <c r="B61">
        <v>7200000</v>
      </c>
      <c r="C61">
        <v>0</v>
      </c>
      <c r="D61">
        <f>pledges_contributions_donor_2020_22_download_2023_10_26[[#This Row],[Contributions (USD)]]/SUM(C:C)</f>
        <v>0</v>
      </c>
    </row>
    <row r="62" spans="1:4">
      <c r="A62" t="s">
        <v>126</v>
      </c>
      <c r="B62">
        <v>2500000</v>
      </c>
      <c r="C62">
        <v>2500000</v>
      </c>
      <c r="D62">
        <f>pledges_contributions_donor_2020_22_download_2023_10_26[[#This Row],[Contributions (USD)]]/SUM(C:C)</f>
        <v>1.4589000534560712E-4</v>
      </c>
    </row>
    <row r="63" spans="1:4">
      <c r="A63" t="s">
        <v>382</v>
      </c>
      <c r="B63">
        <v>30000000</v>
      </c>
      <c r="C63">
        <v>30000000</v>
      </c>
      <c r="D63">
        <f>pledges_contributions_donor_2020_22_download_2023_10_26[[#This Row],[Contributions (USD)]]/SUM(C:C)</f>
        <v>1.7506800641472855E-3</v>
      </c>
    </row>
    <row r="64" spans="1:4">
      <c r="A64" t="s">
        <v>131</v>
      </c>
      <c r="B64">
        <v>1000000</v>
      </c>
      <c r="C64">
        <v>1059260.8</v>
      </c>
      <c r="D64">
        <f>pledges_contributions_donor_2020_22_download_2023_10_26[[#This Row],[Contributions (USD)]]/SUM(C:C)</f>
        <v>6.1814225509756825E-5</v>
      </c>
    </row>
    <row r="65" spans="1:4">
      <c r="A65" t="s">
        <v>136</v>
      </c>
      <c r="B65">
        <v>10000000</v>
      </c>
      <c r="C65">
        <v>10000000</v>
      </c>
      <c r="D65">
        <f>pledges_contributions_donor_2020_22_download_2023_10_26[[#This Row],[Contributions (USD)]]/SUM(C:C)</f>
        <v>5.8356002138242849E-4</v>
      </c>
    </row>
    <row r="66" spans="1:4">
      <c r="A66" t="s">
        <v>369</v>
      </c>
      <c r="B66">
        <v>110296145</v>
      </c>
      <c r="C66">
        <v>110296146</v>
      </c>
      <c r="D66">
        <f>pledges_contributions_donor_2020_22_download_2023_10_26[[#This Row],[Contributions (USD)]]/SUM(C:C)</f>
        <v>6.436442131815945E-3</v>
      </c>
    </row>
    <row r="67" spans="1:4">
      <c r="A67" t="s">
        <v>370</v>
      </c>
      <c r="B67">
        <v>300340046</v>
      </c>
      <c r="C67">
        <v>269796990.45999998</v>
      </c>
      <c r="D67">
        <f>pledges_contributions_donor_2020_22_download_2023_10_26[[#This Row],[Contributions (USD)]]/SUM(C:C)</f>
        <v>1.5744273752175242E-2</v>
      </c>
    </row>
    <row r="68" spans="1:4">
      <c r="A68" t="s">
        <v>371</v>
      </c>
      <c r="B68">
        <v>114954119.18000001</v>
      </c>
      <c r="C68">
        <v>114954119.17</v>
      </c>
      <c r="D68">
        <f>pledges_contributions_donor_2020_22_download_2023_10_26[[#This Row],[Contributions (USD)]]/SUM(C:C)</f>
        <v>6.7082628240843429E-3</v>
      </c>
    </row>
    <row r="69" spans="1:4">
      <c r="A69" t="s">
        <v>383</v>
      </c>
      <c r="B69">
        <v>30000000</v>
      </c>
      <c r="C69">
        <v>0</v>
      </c>
      <c r="D69">
        <f>pledges_contributions_donor_2020_22_download_2023_10_26[[#This Row],[Contributions (USD)]]/SUM(C:C)</f>
        <v>0</v>
      </c>
    </row>
    <row r="70" spans="1:4">
      <c r="A70" t="s">
        <v>393</v>
      </c>
      <c r="B70">
        <v>5252130.18</v>
      </c>
      <c r="C70">
        <v>5252130.18</v>
      </c>
      <c r="D70">
        <f>pledges_contributions_donor_2020_22_download_2023_10_26[[#This Row],[Contributions (USD)]]/SUM(C:C)</f>
        <v>3.0649332001440974E-4</v>
      </c>
    </row>
    <row r="71" spans="1:4">
      <c r="A71" t="s">
        <v>144</v>
      </c>
      <c r="B71">
        <v>4500000</v>
      </c>
      <c r="C71">
        <v>4500000</v>
      </c>
      <c r="D71">
        <f>pledges_contributions_donor_2020_22_download_2023_10_26[[#This Row],[Contributions (USD)]]/SUM(C:C)</f>
        <v>2.626020096220928E-4</v>
      </c>
    </row>
    <row r="72" spans="1:4">
      <c r="A72" t="s">
        <v>146</v>
      </c>
      <c r="B72">
        <v>1000000</v>
      </c>
      <c r="C72">
        <v>1000000</v>
      </c>
      <c r="D72">
        <f>pledges_contributions_donor_2020_22_download_2023_10_26[[#This Row],[Contributions (USD)]]/SUM(C:C)</f>
        <v>5.8356002138242845E-5</v>
      </c>
    </row>
    <row r="73" spans="1:4">
      <c r="A73" t="s">
        <v>152</v>
      </c>
      <c r="B73">
        <v>2000000</v>
      </c>
      <c r="C73">
        <v>1214817.98</v>
      </c>
      <c r="D73">
        <f>pledges_contributions_donor_2020_22_download_2023_10_26[[#This Row],[Contributions (USD)]]/SUM(C:C)</f>
        <v>7.0891920638455861E-5</v>
      </c>
    </row>
    <row r="74" spans="1:4">
      <c r="A74" t="s">
        <v>153</v>
      </c>
      <c r="B74">
        <v>80000</v>
      </c>
      <c r="C74">
        <v>80000</v>
      </c>
      <c r="D74">
        <f>pledges_contributions_donor_2020_22_download_2023_10_26[[#This Row],[Contributions (USD)]]/SUM(C:C)</f>
        <v>4.6684801710594274E-6</v>
      </c>
    </row>
    <row r="75" spans="1:4">
      <c r="A75" t="s">
        <v>488</v>
      </c>
      <c r="B75">
        <v>55148072.57</v>
      </c>
      <c r="C75">
        <v>55148072.560000002</v>
      </c>
      <c r="D75">
        <f>pledges_contributions_donor_2020_22_download_2023_10_26[[#This Row],[Contributions (USD)]]/SUM(C:C)</f>
        <v>3.2182210402313316E-3</v>
      </c>
    </row>
    <row r="76" spans="1:4">
      <c r="A76" t="s">
        <v>34</v>
      </c>
      <c r="B76">
        <v>1789544646.6800001</v>
      </c>
      <c r="C76">
        <v>1713256113.2</v>
      </c>
      <c r="D76">
        <f>pledges_contributions_donor_2020_22_download_2023_10_26[[#This Row],[Contributions (USD)]]/SUM(C:C)</f>
        <v>9.9978777405256833E-2</v>
      </c>
    </row>
    <row r="77" spans="1:4">
      <c r="A77" t="s">
        <v>404</v>
      </c>
      <c r="B77">
        <v>140031</v>
      </c>
      <c r="C77">
        <v>140031</v>
      </c>
      <c r="D77">
        <f>pledges_contributions_donor_2020_22_download_2023_10_26[[#This Row],[Contributions (USD)]]/SUM(C:C)</f>
        <v>8.1716493354202839E-6</v>
      </c>
    </row>
    <row r="78" spans="1:4">
      <c r="A78" t="s">
        <v>26</v>
      </c>
      <c r="B78">
        <v>8180000000</v>
      </c>
      <c r="C78">
        <v>7286949460</v>
      </c>
      <c r="D78">
        <f>pledges_contributions_donor_2020_22_download_2023_10_26[[#This Row],[Contributions (USD)]]/SUM(C:C)</f>
        <v>0.42523723826902754</v>
      </c>
    </row>
    <row r="79" spans="1:4">
      <c r="A79" t="s">
        <v>401</v>
      </c>
      <c r="B79">
        <v>500000</v>
      </c>
      <c r="C79">
        <v>300000</v>
      </c>
      <c r="D79">
        <f>pledges_contributions_donor_2020_22_download_2023_10_26[[#This Row],[Contributions (USD)]]/SUM(C:C)</f>
        <v>1.7506800641472854E-5</v>
      </c>
    </row>
    <row r="80" spans="1:4">
      <c r="A80" t="s">
        <v>162</v>
      </c>
      <c r="B80">
        <v>5500000</v>
      </c>
      <c r="C80">
        <v>0</v>
      </c>
      <c r="D80">
        <f>pledges_contributions_donor_2020_22_download_2023_10_26[[#This Row],[Contributions (USD)]]/SUM(C:C)</f>
        <v>0</v>
      </c>
    </row>
    <row r="81" spans="1:4">
      <c r="A81" t="s">
        <v>163</v>
      </c>
      <c r="B81">
        <v>1000000</v>
      </c>
      <c r="C81">
        <v>1000000</v>
      </c>
      <c r="D81">
        <f>pledges_contributions_donor_2020_22_download_2023_10_26[[#This Row],[Contributions (USD)]]/SUM(C:C)</f>
        <v>5.8356002138242845E-5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43785-39BD-D240-AA2C-76CD97FC28F8}">
  <dimension ref="A1:D66"/>
  <sheetViews>
    <sheetView topLeftCell="A30" workbookViewId="0">
      <selection activeCell="D3" sqref="D3"/>
    </sheetView>
  </sheetViews>
  <sheetFormatPr baseColWidth="10" defaultRowHeight="15"/>
  <cols>
    <col min="1" max="1" width="44.5" bestFit="1" customWidth="1"/>
    <col min="2" max="2" width="14.1640625" bestFit="1" customWidth="1"/>
    <col min="3" max="3" width="19" bestFit="1" customWidth="1"/>
  </cols>
  <sheetData>
    <row r="1" spans="1:4">
      <c r="A1" t="s">
        <v>18</v>
      </c>
      <c r="B1" t="s">
        <v>454</v>
      </c>
      <c r="C1" t="s">
        <v>455</v>
      </c>
      <c r="D1" t="s">
        <v>472</v>
      </c>
    </row>
    <row r="2" spans="1:4">
      <c r="A2" t="s">
        <v>26</v>
      </c>
      <c r="B2">
        <v>4300000000</v>
      </c>
      <c r="C2">
        <v>3718391382</v>
      </c>
      <c r="D2">
        <f>pledges_contributions_donor_2017_19[[#This Row],[Contributions (USD)]]/SUM(C:C)</f>
        <v>0.32470532478394326</v>
      </c>
    </row>
    <row r="3" spans="1:4">
      <c r="A3" t="s">
        <v>34</v>
      </c>
      <c r="B3">
        <v>1569242844</v>
      </c>
      <c r="C3">
        <v>1569242843.99</v>
      </c>
      <c r="D3">
        <f>pledges_contributions_donor_2017_19[[#This Row],[Contributions (USD)]]/SUM(C:C)</f>
        <v>0.13703277976310987</v>
      </c>
    </row>
    <row r="4" spans="1:4">
      <c r="A4" t="s">
        <v>352</v>
      </c>
      <c r="B4">
        <v>1211985190.8</v>
      </c>
      <c r="C4">
        <v>1127146227.4300001</v>
      </c>
      <c r="D4">
        <f>pledges_contributions_donor_2017_19[[#This Row],[Contributions (USD)]]/SUM(C:C)</f>
        <v>9.8427073499670281E-2</v>
      </c>
    </row>
    <row r="5" spans="1:4">
      <c r="A5" t="s">
        <v>353</v>
      </c>
      <c r="B5">
        <v>852878467.60000002</v>
      </c>
      <c r="C5">
        <v>813601169.72000003</v>
      </c>
      <c r="D5">
        <f>pledges_contributions_donor_2017_19[[#This Row],[Contributions (USD)]]/SUM(C:C)</f>
        <v>7.1047021391393905E-2</v>
      </c>
    </row>
    <row r="6" spans="1:4">
      <c r="A6" t="s">
        <v>359</v>
      </c>
      <c r="B6">
        <v>800000000</v>
      </c>
      <c r="C6">
        <v>800000000</v>
      </c>
      <c r="D6">
        <f>pledges_contributions_donor_2017_19[[#This Row],[Contributions (USD)]]/SUM(C:C)</f>
        <v>6.9859310960277671E-2</v>
      </c>
    </row>
    <row r="7" spans="1:4">
      <c r="A7" t="s">
        <v>375</v>
      </c>
      <c r="B7">
        <v>639526860</v>
      </c>
      <c r="C7">
        <v>639526860</v>
      </c>
      <c r="D7">
        <f>pledges_contributions_donor_2017_19[[#This Row],[Contributions (USD)]]/SUM(C:C)</f>
        <v>5.5846132225237453E-2</v>
      </c>
    </row>
    <row r="8" spans="1:4">
      <c r="A8" t="s">
        <v>348</v>
      </c>
      <c r="B8">
        <v>615714504.24000001</v>
      </c>
      <c r="C8">
        <v>615714504.23000002</v>
      </c>
      <c r="D8">
        <f>pledges_contributions_donor_2017_19[[#This Row],[Contributions (USD)]]/SUM(C:C)</f>
        <v>5.3766738767195961E-2</v>
      </c>
    </row>
    <row r="9" spans="1:4">
      <c r="A9" t="s">
        <v>374</v>
      </c>
      <c r="B9">
        <v>533049042.24000001</v>
      </c>
      <c r="C9">
        <v>533049042.23000002</v>
      </c>
      <c r="D9">
        <f>pledges_contributions_donor_2017_19[[#This Row],[Contributions (USD)]]/SUM(C:C)</f>
        <v>4.6548048497779694E-2</v>
      </c>
    </row>
    <row r="10" spans="1:4">
      <c r="A10" t="s">
        <v>370</v>
      </c>
      <c r="B10">
        <v>292952725</v>
      </c>
      <c r="C10">
        <v>292952725</v>
      </c>
      <c r="D10">
        <f>pledges_contributions_donor_2017_19[[#This Row],[Contributions (USD)]]/SUM(C:C)</f>
        <v>2.5581844390544638E-2</v>
      </c>
    </row>
    <row r="11" spans="1:4">
      <c r="A11" t="s">
        <v>364</v>
      </c>
      <c r="B11">
        <v>243128580</v>
      </c>
      <c r="C11">
        <v>243128580</v>
      </c>
      <c r="D11">
        <f>pledges_contributions_donor_2017_19[[#This Row],[Contributions (USD)]]/SUM(C:C)</f>
        <v>2.1230993841938432E-2</v>
      </c>
    </row>
    <row r="12" spans="1:4">
      <c r="A12" t="s">
        <v>362</v>
      </c>
      <c r="B12">
        <v>186286612.66</v>
      </c>
      <c r="C12">
        <v>180900011.80000001</v>
      </c>
      <c r="D12">
        <f>pledges_contributions_donor_2017_19[[#This Row],[Contributions (USD)]]/SUM(C:C)</f>
        <v>1.5796937721317624E-2</v>
      </c>
    </row>
    <row r="13" spans="1:4">
      <c r="A13" t="s">
        <v>341</v>
      </c>
      <c r="B13">
        <v>168221440.19999999</v>
      </c>
      <c r="C13">
        <v>163121271.97</v>
      </c>
      <c r="D13">
        <f>pledges_contributions_donor_2017_19[[#This Row],[Contributions (USD)]]/SUM(C:C)</f>
        <v>1.4244424578485319E-2</v>
      </c>
    </row>
    <row r="14" spans="1:4">
      <c r="A14" t="s">
        <v>358</v>
      </c>
      <c r="B14">
        <v>157109191.40000001</v>
      </c>
      <c r="C14">
        <v>150107749.31999999</v>
      </c>
      <c r="D14">
        <f>pledges_contributions_donor_2017_19[[#This Row],[Contributions (USD)]]/SUM(C:C)</f>
        <v>1.310802992161661E-2</v>
      </c>
    </row>
    <row r="15" spans="1:4">
      <c r="A15" t="s">
        <v>376</v>
      </c>
      <c r="B15">
        <v>100000000</v>
      </c>
      <c r="C15">
        <v>100000000</v>
      </c>
      <c r="D15">
        <f>pledges_contributions_donor_2017_19[[#This Row],[Contributions (USD)]]/SUM(C:C)</f>
        <v>8.7324138700347088E-3</v>
      </c>
    </row>
    <row r="16" spans="1:4">
      <c r="A16" t="s">
        <v>371</v>
      </c>
      <c r="B16">
        <v>58702368.840000004</v>
      </c>
      <c r="C16">
        <v>58702368.840000004</v>
      </c>
      <c r="D16">
        <f>pledges_contributions_donor_2017_19[[#This Row],[Contributions (USD)]]/SUM(C:C)</f>
        <v>5.1261337986230927E-3</v>
      </c>
    </row>
    <row r="17" spans="1:4">
      <c r="A17" t="s">
        <v>461</v>
      </c>
      <c r="B17">
        <v>56110425.5</v>
      </c>
      <c r="C17">
        <v>56110425.479999997</v>
      </c>
      <c r="D17">
        <f>pledges_contributions_donor_2017_19[[#This Row],[Contributions (USD)]]/SUM(C:C)</f>
        <v>4.8997945771510091E-3</v>
      </c>
    </row>
    <row r="18" spans="1:4">
      <c r="A18" t="s">
        <v>347</v>
      </c>
      <c r="B18">
        <v>50499382.950000003</v>
      </c>
      <c r="C18">
        <v>50499382.950000003</v>
      </c>
      <c r="D18">
        <f>pledges_contributions_donor_2017_19[[#This Row],[Contributions (USD)]]/SUM(C:C)</f>
        <v>4.409815121007743E-3</v>
      </c>
    </row>
    <row r="19" spans="1:4">
      <c r="A19" t="s">
        <v>350</v>
      </c>
      <c r="B19">
        <v>45181492.469999999</v>
      </c>
      <c r="C19">
        <v>45181492.469999999</v>
      </c>
      <c r="D19">
        <f>pledges_contributions_donor_2017_19[[#This Row],[Contributions (USD)]]/SUM(C:C)</f>
        <v>3.9454349151389675E-3</v>
      </c>
    </row>
    <row r="20" spans="1:4">
      <c r="A20" t="s">
        <v>383</v>
      </c>
      <c r="B20">
        <v>38227821.810000002</v>
      </c>
      <c r="C20">
        <v>12353071.24</v>
      </c>
      <c r="D20">
        <f>pledges_contributions_donor_2017_19[[#This Row],[Contributions (USD)]]/SUM(C:C)</f>
        <v>1.0787213063370286E-3</v>
      </c>
    </row>
    <row r="21" spans="1:4">
      <c r="A21" t="s">
        <v>378</v>
      </c>
      <c r="B21">
        <v>35800000</v>
      </c>
      <c r="C21">
        <v>15045987</v>
      </c>
      <c r="D21">
        <f>pledges_contributions_donor_2017_19[[#This Row],[Contributions (USD)]]/SUM(C:C)</f>
        <v>1.313877855671619E-3</v>
      </c>
    </row>
    <row r="22" spans="1:4">
      <c r="A22" t="s">
        <v>357</v>
      </c>
      <c r="B22">
        <v>33666255.299999997</v>
      </c>
      <c r="C22">
        <v>33666255.299999997</v>
      </c>
      <c r="D22">
        <f>pledges_contributions_donor_2017_19[[#This Row],[Contributions (USD)]]/SUM(C:C)</f>
        <v>2.939876747338495E-3</v>
      </c>
    </row>
    <row r="23" spans="1:4">
      <c r="A23" t="s">
        <v>386</v>
      </c>
      <c r="B23">
        <v>24692428.440000001</v>
      </c>
      <c r="C23">
        <v>24692428.41</v>
      </c>
      <c r="D23">
        <f>pledges_contributions_donor_2017_19[[#This Row],[Contributions (USD)]]/SUM(C:C)</f>
        <v>2.1562450433232306E-3</v>
      </c>
    </row>
    <row r="24" spans="1:4">
      <c r="A24" t="s">
        <v>480</v>
      </c>
      <c r="B24">
        <v>22444170.199999999</v>
      </c>
      <c r="C24">
        <v>16114812.859999999</v>
      </c>
      <c r="D24">
        <f>pledges_contributions_donor_2017_19[[#This Row],[Contributions (USD)]]/SUM(C:C)</f>
        <v>1.4072121533167767E-3</v>
      </c>
    </row>
    <row r="25" spans="1:4">
      <c r="A25" t="s">
        <v>82</v>
      </c>
      <c r="B25">
        <v>20000000</v>
      </c>
      <c r="C25">
        <v>20000000</v>
      </c>
      <c r="D25">
        <f>pledges_contributions_donor_2017_19[[#This Row],[Contributions (USD)]]/SUM(C:C)</f>
        <v>1.7464827740069416E-3</v>
      </c>
    </row>
    <row r="26" spans="1:4">
      <c r="A26" t="s">
        <v>196</v>
      </c>
      <c r="B26">
        <v>18000000</v>
      </c>
      <c r="C26">
        <v>18000000</v>
      </c>
      <c r="D26">
        <f>pledges_contributions_donor_2017_19[[#This Row],[Contributions (USD)]]/SUM(C:C)</f>
        <v>1.5718344966062475E-3</v>
      </c>
    </row>
    <row r="27" spans="1:4">
      <c r="A27" t="s">
        <v>382</v>
      </c>
      <c r="B27">
        <v>15000000</v>
      </c>
      <c r="C27">
        <v>15000000</v>
      </c>
      <c r="D27">
        <f>pledges_contributions_donor_2017_19[[#This Row],[Contributions (USD)]]/SUM(C:C)</f>
        <v>1.3098620805052062E-3</v>
      </c>
    </row>
    <row r="28" spans="1:4">
      <c r="A28" t="s">
        <v>384</v>
      </c>
      <c r="B28">
        <v>12513844.369999999</v>
      </c>
      <c r="C28">
        <v>12513844.369999999</v>
      </c>
      <c r="D28">
        <f>pledges_contributions_donor_2017_19[[#This Row],[Contributions (USD)]]/SUM(C:C)</f>
        <v>1.0927606814404374E-3</v>
      </c>
    </row>
    <row r="29" spans="1:4">
      <c r="A29" t="s">
        <v>481</v>
      </c>
      <c r="B29">
        <v>11222085.1</v>
      </c>
      <c r="C29">
        <v>11222085.07</v>
      </c>
      <c r="D29">
        <f>pledges_contributions_donor_2017_19[[#This Row],[Contributions (USD)]]/SUM(C:C)</f>
        <v>9.7995891315977432E-4</v>
      </c>
    </row>
    <row r="30" spans="1:4">
      <c r="A30" t="s">
        <v>482</v>
      </c>
      <c r="B30">
        <v>11222085.1</v>
      </c>
      <c r="C30">
        <v>11222085.09</v>
      </c>
      <c r="D30">
        <f>pledges_contributions_donor_2017_19[[#This Row],[Contributions (USD)]]/SUM(C:C)</f>
        <v>9.7995891490625705E-4</v>
      </c>
    </row>
    <row r="31" spans="1:4">
      <c r="A31" t="s">
        <v>483</v>
      </c>
      <c r="B31">
        <v>10456922.93</v>
      </c>
      <c r="C31">
        <v>10456922.93</v>
      </c>
      <c r="D31">
        <f>pledges_contributions_donor_2017_19[[#This Row],[Contributions (USD)]]/SUM(C:C)</f>
        <v>9.1314178831815979E-4</v>
      </c>
    </row>
    <row r="32" spans="1:4">
      <c r="A32" t="s">
        <v>118</v>
      </c>
      <c r="B32">
        <v>10000000</v>
      </c>
      <c r="C32">
        <v>9580042.3599999994</v>
      </c>
      <c r="D32">
        <f>pledges_contributions_donor_2017_19[[#This Row],[Contributions (USD)]]/SUM(C:C)</f>
        <v>8.3656894779984034E-4</v>
      </c>
    </row>
    <row r="33" spans="1:4">
      <c r="A33" t="s">
        <v>380</v>
      </c>
      <c r="B33">
        <v>10000000</v>
      </c>
      <c r="C33">
        <v>10000000</v>
      </c>
      <c r="D33">
        <f>pledges_contributions_donor_2017_19[[#This Row],[Contributions (USD)]]/SUM(C:C)</f>
        <v>8.732413870034708E-4</v>
      </c>
    </row>
    <row r="34" spans="1:4">
      <c r="A34" t="s">
        <v>361</v>
      </c>
      <c r="B34">
        <v>9089888.9299999997</v>
      </c>
      <c r="C34">
        <v>9089888.9100000001</v>
      </c>
      <c r="D34">
        <f>pledges_contributions_donor_2017_19[[#This Row],[Contributions (USD)]]/SUM(C:C)</f>
        <v>7.9376671994758679E-4</v>
      </c>
    </row>
    <row r="35" spans="1:4">
      <c r="A35" t="s">
        <v>463</v>
      </c>
      <c r="B35">
        <v>7914103</v>
      </c>
      <c r="C35">
        <v>3770000</v>
      </c>
      <c r="D35">
        <f>pledges_contributions_donor_2017_19[[#This Row],[Contributions (USD)]]/SUM(C:C)</f>
        <v>3.2921200290030852E-4</v>
      </c>
    </row>
    <row r="36" spans="1:4">
      <c r="A36" t="s">
        <v>390</v>
      </c>
      <c r="B36">
        <v>6500000</v>
      </c>
      <c r="C36">
        <v>6500000</v>
      </c>
      <c r="D36">
        <f>pledges_contributions_donor_2017_19[[#This Row],[Contributions (USD)]]/SUM(C:C)</f>
        <v>5.6760690155225604E-4</v>
      </c>
    </row>
    <row r="37" spans="1:4">
      <c r="A37" t="s">
        <v>396</v>
      </c>
      <c r="B37">
        <v>5000000</v>
      </c>
      <c r="C37">
        <v>5000000</v>
      </c>
      <c r="D37">
        <f>pledges_contributions_donor_2017_19[[#This Row],[Contributions (USD)]]/SUM(C:C)</f>
        <v>4.366206935017354E-4</v>
      </c>
    </row>
    <row r="38" spans="1:4">
      <c r="A38" t="s">
        <v>89</v>
      </c>
      <c r="B38">
        <v>5000000</v>
      </c>
      <c r="C38">
        <v>5000000</v>
      </c>
      <c r="D38">
        <f>pledges_contributions_donor_2017_19[[#This Row],[Contributions (USD)]]/SUM(C:C)</f>
        <v>4.366206935017354E-4</v>
      </c>
    </row>
    <row r="39" spans="1:4">
      <c r="A39" t="s">
        <v>136</v>
      </c>
      <c r="B39">
        <v>5000000</v>
      </c>
      <c r="C39">
        <v>5000000</v>
      </c>
      <c r="D39">
        <f>pledges_contributions_donor_2017_19[[#This Row],[Contributions (USD)]]/SUM(C:C)</f>
        <v>4.366206935017354E-4</v>
      </c>
    </row>
    <row r="40" spans="1:4">
      <c r="A40" t="s">
        <v>144</v>
      </c>
      <c r="B40">
        <v>4500000</v>
      </c>
      <c r="C40">
        <v>4500000</v>
      </c>
      <c r="D40">
        <f>pledges_contributions_donor_2017_19[[#This Row],[Contributions (USD)]]/SUM(C:C)</f>
        <v>3.9295862415156187E-4</v>
      </c>
    </row>
    <row r="41" spans="1:4">
      <c r="A41" t="s">
        <v>392</v>
      </c>
      <c r="B41">
        <v>4000000</v>
      </c>
      <c r="C41">
        <v>3501405.41</v>
      </c>
      <c r="D41">
        <f>pledges_contributions_donor_2017_19[[#This Row],[Contributions (USD)]]/SUM(C:C)</f>
        <v>3.0575721166898565E-4</v>
      </c>
    </row>
    <row r="42" spans="1:4">
      <c r="A42" t="s">
        <v>484</v>
      </c>
      <c r="B42">
        <v>4000000</v>
      </c>
      <c r="C42">
        <v>2000000</v>
      </c>
      <c r="D42">
        <f>pledges_contributions_donor_2017_19[[#This Row],[Contributions (USD)]]/SUM(C:C)</f>
        <v>1.7464827740069417E-4</v>
      </c>
    </row>
    <row r="43" spans="1:4">
      <c r="A43" t="s">
        <v>385</v>
      </c>
      <c r="B43">
        <v>3930611.75</v>
      </c>
      <c r="C43">
        <v>3885175.75</v>
      </c>
      <c r="D43">
        <f>pledges_contributions_donor_2017_19[[#This Row],[Contributions (USD)]]/SUM(C:C)</f>
        <v>3.3926962606822499E-4</v>
      </c>
    </row>
    <row r="44" spans="1:4">
      <c r="A44" t="s">
        <v>485</v>
      </c>
      <c r="B44">
        <v>3581142.41</v>
      </c>
      <c r="C44">
        <v>3581142.41</v>
      </c>
      <c r="D44">
        <f>pledges_contributions_donor_2017_19[[#This Row],[Contributions (USD)]]/SUM(C:C)</f>
        <v>3.1272017651653522E-4</v>
      </c>
    </row>
    <row r="45" spans="1:4">
      <c r="A45" t="s">
        <v>486</v>
      </c>
      <c r="B45">
        <v>3403543.45</v>
      </c>
      <c r="C45">
        <v>3403543.45</v>
      </c>
      <c r="D45">
        <f>pledges_contributions_donor_2017_19[[#This Row],[Contributions (USD)]]/SUM(C:C)</f>
        <v>2.9721150030045782E-4</v>
      </c>
    </row>
    <row r="46" spans="1:4">
      <c r="A46" t="s">
        <v>475</v>
      </c>
      <c r="B46">
        <v>3000000</v>
      </c>
      <c r="C46">
        <v>750000</v>
      </c>
      <c r="D46">
        <f>pledges_contributions_donor_2017_19[[#This Row],[Contributions (USD)]]/SUM(C:C)</f>
        <v>6.5493104025260307E-5</v>
      </c>
    </row>
    <row r="47" spans="1:4">
      <c r="A47" t="s">
        <v>162</v>
      </c>
      <c r="B47">
        <v>3000000</v>
      </c>
      <c r="C47">
        <v>750000</v>
      </c>
      <c r="D47">
        <f>pledges_contributions_donor_2017_19[[#This Row],[Contributions (USD)]]/SUM(C:C)</f>
        <v>6.5493104025260307E-5</v>
      </c>
    </row>
    <row r="48" spans="1:4">
      <c r="A48" t="s">
        <v>394</v>
      </c>
      <c r="B48">
        <v>2950000</v>
      </c>
      <c r="C48">
        <v>2950000</v>
      </c>
      <c r="D48">
        <f>pledges_contributions_donor_2017_19[[#This Row],[Contributions (USD)]]/SUM(C:C)</f>
        <v>2.5760620916602387E-4</v>
      </c>
    </row>
    <row r="49" spans="1:4">
      <c r="A49" t="s">
        <v>393</v>
      </c>
      <c r="B49">
        <v>2764493.85</v>
      </c>
      <c r="C49">
        <v>2764493.85</v>
      </c>
      <c r="D49">
        <f>pledges_contributions_donor_2017_19[[#This Row],[Contributions (USD)]]/SUM(C:C)</f>
        <v>2.4140704439365652E-4</v>
      </c>
    </row>
    <row r="50" spans="1:4">
      <c r="A50" t="s">
        <v>487</v>
      </c>
      <c r="B50">
        <v>2600000</v>
      </c>
      <c r="C50">
        <v>0</v>
      </c>
      <c r="D50">
        <f>pledges_contributions_donor_2017_19[[#This Row],[Contributions (USD)]]/SUM(C:C)</f>
        <v>0</v>
      </c>
    </row>
    <row r="51" spans="1:4">
      <c r="A51" t="s">
        <v>37</v>
      </c>
      <c r="B51">
        <v>2000000</v>
      </c>
      <c r="C51">
        <v>2000000</v>
      </c>
      <c r="D51">
        <f>pledges_contributions_donor_2017_19[[#This Row],[Contributions (USD)]]/SUM(C:C)</f>
        <v>1.7464827740069417E-4</v>
      </c>
    </row>
    <row r="52" spans="1:4">
      <c r="A52" t="s">
        <v>114</v>
      </c>
      <c r="B52">
        <v>1500000</v>
      </c>
      <c r="C52">
        <v>800000</v>
      </c>
      <c r="D52">
        <f>pledges_contributions_donor_2017_19[[#This Row],[Contributions (USD)]]/SUM(C:C)</f>
        <v>6.9859310960277665E-5</v>
      </c>
    </row>
    <row r="53" spans="1:4">
      <c r="A53" t="s">
        <v>152</v>
      </c>
      <c r="B53">
        <v>1500000</v>
      </c>
      <c r="C53">
        <v>1500000</v>
      </c>
      <c r="D53">
        <f>pledges_contributions_donor_2017_19[[#This Row],[Contributions (USD)]]/SUM(C:C)</f>
        <v>1.3098620805052061E-4</v>
      </c>
    </row>
    <row r="54" spans="1:4">
      <c r="A54" t="s">
        <v>466</v>
      </c>
      <c r="B54">
        <v>1213600.57</v>
      </c>
      <c r="C54">
        <v>1213600.26</v>
      </c>
      <c r="D54">
        <f>pledges_contributions_donor_2017_19[[#This Row],[Contributions (USD)]]/SUM(C:C)</f>
        <v>1.0597659743101729E-4</v>
      </c>
    </row>
    <row r="55" spans="1:4">
      <c r="A55" t="s">
        <v>363</v>
      </c>
      <c r="B55">
        <v>1100190.7</v>
      </c>
      <c r="C55">
        <v>1100190.69</v>
      </c>
      <c r="D55">
        <f>pledges_contributions_donor_2017_19[[#This Row],[Contributions (USD)]]/SUM(C:C)</f>
        <v>9.6073204410390551E-5</v>
      </c>
    </row>
    <row r="56" spans="1:4">
      <c r="A56" t="s">
        <v>56</v>
      </c>
      <c r="B56">
        <v>1026477.5</v>
      </c>
      <c r="C56">
        <v>1026477.5</v>
      </c>
      <c r="D56">
        <f>pledges_contributions_donor_2017_19[[#This Row],[Contributions (USD)]]/SUM(C:C)</f>
        <v>8.9636263582785529E-5</v>
      </c>
    </row>
    <row r="57" spans="1:4">
      <c r="A57" t="s">
        <v>131</v>
      </c>
      <c r="B57">
        <v>1000000</v>
      </c>
      <c r="C57">
        <v>855333.25</v>
      </c>
      <c r="D57">
        <f>pledges_contributions_donor_2017_19[[#This Row],[Contributions (USD)]]/SUM(C:C)</f>
        <v>7.4691239358018642E-5</v>
      </c>
    </row>
    <row r="58" spans="1:4">
      <c r="A58" t="s">
        <v>146</v>
      </c>
      <c r="B58">
        <v>1000000</v>
      </c>
      <c r="C58">
        <v>1000000</v>
      </c>
      <c r="D58">
        <f>pledges_contributions_donor_2017_19[[#This Row],[Contributions (USD)]]/SUM(C:C)</f>
        <v>8.7324138700347085E-5</v>
      </c>
    </row>
    <row r="59" spans="1:4">
      <c r="A59" t="s">
        <v>163</v>
      </c>
      <c r="B59">
        <v>1000000</v>
      </c>
      <c r="C59">
        <v>950000</v>
      </c>
      <c r="D59">
        <f>pledges_contributions_donor_2017_19[[#This Row],[Contributions (USD)]]/SUM(C:C)</f>
        <v>8.2957931765329727E-5</v>
      </c>
    </row>
    <row r="60" spans="1:4">
      <c r="A60" t="s">
        <v>478</v>
      </c>
      <c r="B60">
        <v>751500</v>
      </c>
      <c r="C60">
        <v>751500</v>
      </c>
      <c r="D60">
        <f>pledges_contributions_donor_2017_19[[#This Row],[Contributions (USD)]]/SUM(C:C)</f>
        <v>6.5624090233310834E-5</v>
      </c>
    </row>
    <row r="61" spans="1:4">
      <c r="A61" t="s">
        <v>366</v>
      </c>
      <c r="B61">
        <v>254741.31</v>
      </c>
      <c r="C61">
        <v>254741.3</v>
      </c>
      <c r="D61">
        <f>pledges_contributions_donor_2017_19[[#This Row],[Contributions (USD)]]/SUM(C:C)</f>
        <v>2.2245064613906725E-5</v>
      </c>
    </row>
    <row r="62" spans="1:4">
      <c r="A62" t="s">
        <v>404</v>
      </c>
      <c r="B62">
        <v>236288</v>
      </c>
      <c r="C62">
        <v>236288</v>
      </c>
      <c r="D62">
        <f>pledges_contributions_donor_2017_19[[#This Row],[Contributions (USD)]]/SUM(C:C)</f>
        <v>2.0633646085227612E-5</v>
      </c>
    </row>
    <row r="63" spans="1:4">
      <c r="A63" t="s">
        <v>470</v>
      </c>
      <c r="B63">
        <v>205973.22</v>
      </c>
      <c r="C63">
        <v>205973.22</v>
      </c>
      <c r="D63">
        <f>pledges_contributions_donor_2017_19[[#This Row],[Contributions (USD)]]/SUM(C:C)</f>
        <v>1.7986434031837103E-5</v>
      </c>
    </row>
    <row r="64" spans="1:4">
      <c r="A64" t="s">
        <v>459</v>
      </c>
      <c r="B64">
        <v>4000</v>
      </c>
      <c r="C64">
        <v>4000</v>
      </c>
      <c r="D64">
        <f>pledges_contributions_donor_2017_19[[#This Row],[Contributions (USD)]]/SUM(C:C)</f>
        <v>3.4929655480138833E-7</v>
      </c>
    </row>
    <row r="65" spans="1:4">
      <c r="A65" t="s">
        <v>395</v>
      </c>
      <c r="B65">
        <v>0</v>
      </c>
      <c r="C65">
        <v>0</v>
      </c>
      <c r="D65">
        <f>pledges_contributions_donor_2017_19[[#This Row],[Contributions (USD)]]/SUM(C:C)</f>
        <v>0</v>
      </c>
    </row>
    <row r="66" spans="1:4">
      <c r="A66" t="s">
        <v>388</v>
      </c>
      <c r="B66">
        <v>0</v>
      </c>
      <c r="C66">
        <v>0</v>
      </c>
      <c r="D66">
        <f>pledges_contributions_donor_2017_19[[#This Row],[Contributions (USD)]]/SUM(C:C)</f>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1EA5-80B7-6341-B7EE-B1222F6438BA}">
  <dimension ref="A1:D55"/>
  <sheetViews>
    <sheetView topLeftCell="A27" workbookViewId="0">
      <selection activeCell="D3" sqref="D3"/>
    </sheetView>
  </sheetViews>
  <sheetFormatPr baseColWidth="10" defaultRowHeight="15"/>
  <cols>
    <col min="1" max="1" width="31.33203125" bestFit="1" customWidth="1"/>
    <col min="2" max="2" width="14.1640625" bestFit="1" customWidth="1"/>
    <col min="3" max="3" width="19" bestFit="1" customWidth="1"/>
    <col min="4" max="4" width="10.83203125" style="51"/>
  </cols>
  <sheetData>
    <row r="1" spans="1:4">
      <c r="A1" t="s">
        <v>18</v>
      </c>
      <c r="B1" t="s">
        <v>454</v>
      </c>
      <c r="C1" t="s">
        <v>455</v>
      </c>
      <c r="D1" s="51" t="s">
        <v>472</v>
      </c>
    </row>
    <row r="2" spans="1:4">
      <c r="A2" t="s">
        <v>456</v>
      </c>
      <c r="B2">
        <v>104763462.40000001</v>
      </c>
      <c r="C2">
        <v>104763462.40000001</v>
      </c>
      <c r="D2" s="51">
        <f>pledges_contributions_donor_2014_16[[#This Row],[Contributions (USD)]]/SUM(C:C)</f>
        <v>8.944123370069005E-3</v>
      </c>
    </row>
    <row r="3" spans="1:4">
      <c r="A3" t="s">
        <v>341</v>
      </c>
      <c r="B3">
        <v>182165960</v>
      </c>
      <c r="C3">
        <v>177611811</v>
      </c>
      <c r="D3" s="51">
        <f>pledges_contributions_donor_2014_16[[#This Row],[Contributions (USD)]]/SUM(C:C)</f>
        <v>1.5163511334705362E-2</v>
      </c>
    </row>
    <row r="4" spans="1:4">
      <c r="A4" t="s">
        <v>347</v>
      </c>
      <c r="B4">
        <v>77466705</v>
      </c>
      <c r="C4">
        <v>77466705</v>
      </c>
      <c r="D4" s="51">
        <f>pledges_contributions_donor_2014_16[[#This Row],[Contributions (USD)]]/SUM(C:C)</f>
        <v>6.6136776192759865E-3</v>
      </c>
    </row>
    <row r="5" spans="1:4">
      <c r="A5" t="s">
        <v>473</v>
      </c>
      <c r="B5">
        <v>10000000</v>
      </c>
      <c r="C5">
        <v>10000000</v>
      </c>
      <c r="D5" s="51">
        <f>pledges_contributions_donor_2014_16[[#This Row],[Contributions (USD)]]/SUM(C:C)</f>
        <v>8.5374453699508536E-4</v>
      </c>
    </row>
    <row r="6" spans="1:4">
      <c r="A6" t="s">
        <v>375</v>
      </c>
      <c r="B6">
        <v>502773488</v>
      </c>
      <c r="C6">
        <v>501473488</v>
      </c>
      <c r="D6" s="51">
        <f>pledges_contributions_donor_2014_16[[#This Row],[Contributions (USD)]]/SUM(C:C)</f>
        <v>4.2813025082787053E-2</v>
      </c>
    </row>
    <row r="7" spans="1:4">
      <c r="A7" t="s">
        <v>348</v>
      </c>
      <c r="B7">
        <v>612341015</v>
      </c>
      <c r="C7">
        <v>612341014.99000001</v>
      </c>
      <c r="D7" s="51">
        <f>pledges_contributions_donor_2014_16[[#This Row],[Contributions (USD)]]/SUM(C:C)</f>
        <v>5.2278279632573817E-2</v>
      </c>
    </row>
    <row r="8" spans="1:4">
      <c r="A8" t="s">
        <v>459</v>
      </c>
      <c r="B8">
        <v>5000000</v>
      </c>
      <c r="C8">
        <v>5000000</v>
      </c>
      <c r="D8" s="51">
        <f>pledges_contributions_donor_2014_16[[#This Row],[Contributions (USD)]]/SUM(C:C)</f>
        <v>4.2687226849754268E-4</v>
      </c>
    </row>
    <row r="9" spans="1:4">
      <c r="A9" t="s">
        <v>385</v>
      </c>
      <c r="B9">
        <v>6160057</v>
      </c>
      <c r="C9">
        <v>6160057</v>
      </c>
      <c r="D9" s="51">
        <f>pledges_contributions_donor_2014_16[[#This Row],[Contributions (USD)]]/SUM(C:C)</f>
        <v>5.2591150113283347E-4</v>
      </c>
    </row>
    <row r="10" spans="1:4">
      <c r="A10" t="s">
        <v>196</v>
      </c>
      <c r="B10">
        <v>15000000</v>
      </c>
      <c r="C10">
        <v>15000000</v>
      </c>
      <c r="D10" s="51">
        <f>pledges_contributions_donor_2014_16[[#This Row],[Contributions (USD)]]/SUM(C:C)</f>
        <v>1.2806168054926282E-3</v>
      </c>
    </row>
    <row r="11" spans="1:4">
      <c r="A11" t="s">
        <v>386</v>
      </c>
      <c r="B11">
        <v>7208401.4800000004</v>
      </c>
      <c r="C11">
        <v>7208401.4800000004</v>
      </c>
      <c r="D11" s="51">
        <f>pledges_contributions_donor_2014_16[[#This Row],[Contributions (USD)]]/SUM(C:C)</f>
        <v>6.1541333840172882E-4</v>
      </c>
    </row>
    <row r="12" spans="1:4">
      <c r="A12" t="s">
        <v>462</v>
      </c>
      <c r="B12">
        <v>21084860.98</v>
      </c>
      <c r="C12">
        <v>21084860.969999999</v>
      </c>
      <c r="D12" s="51">
        <f>pledges_contributions_donor_2014_16[[#This Row],[Contributions (USD)]]/SUM(C:C)</f>
        <v>1.8001084866438395E-3</v>
      </c>
    </row>
    <row r="13" spans="1:4">
      <c r="A13" t="s">
        <v>466</v>
      </c>
      <c r="B13">
        <v>6441882.5599999996</v>
      </c>
      <c r="C13">
        <v>6441882.54</v>
      </c>
      <c r="D13" s="51">
        <f>pledges_contributions_donor_2014_16[[#This Row],[Contributions (USD)]]/SUM(C:C)</f>
        <v>5.4997220264890246E-4</v>
      </c>
    </row>
    <row r="14" spans="1:4">
      <c r="A14" t="s">
        <v>350</v>
      </c>
      <c r="B14">
        <v>57390637.5</v>
      </c>
      <c r="C14">
        <v>57390637.5</v>
      </c>
      <c r="D14" s="51">
        <f>pledges_contributions_donor_2014_16[[#This Row],[Contributions (USD)]]/SUM(C:C)</f>
        <v>4.8996943240290289E-3</v>
      </c>
    </row>
    <row r="15" spans="1:4">
      <c r="A15" t="s">
        <v>475</v>
      </c>
      <c r="B15">
        <v>3000000</v>
      </c>
      <c r="C15">
        <v>750000</v>
      </c>
      <c r="D15" s="51">
        <f>pledges_contributions_donor_2014_16[[#This Row],[Contributions (USD)]]/SUM(C:C)</f>
        <v>6.4030840274631405E-5</v>
      </c>
    </row>
    <row r="16" spans="1:4">
      <c r="A16" t="s">
        <v>479</v>
      </c>
      <c r="B16">
        <v>4077.19</v>
      </c>
      <c r="C16">
        <v>4077.19</v>
      </c>
      <c r="D16" s="51">
        <f>pledges_contributions_donor_2014_16[[#This Row],[Contributions (USD)]]/SUM(C:C)</f>
        <v>3.4808786887909922E-7</v>
      </c>
    </row>
    <row r="17" spans="1:4">
      <c r="A17" t="s">
        <v>374</v>
      </c>
      <c r="B17">
        <v>502854050</v>
      </c>
      <c r="C17">
        <v>502854049.99000001</v>
      </c>
      <c r="D17" s="51">
        <f>pledges_contributions_donor_2014_16[[#This Row],[Contributions (USD)]]/SUM(C:C)</f>
        <v>4.2930889808481608E-2</v>
      </c>
    </row>
    <row r="18" spans="1:4">
      <c r="A18" t="s">
        <v>352</v>
      </c>
      <c r="B18">
        <v>1467790200</v>
      </c>
      <c r="C18">
        <v>1394400689.99</v>
      </c>
      <c r="D18" s="51">
        <f>pledges_contributions_donor_2014_16[[#This Row],[Contributions (USD)]]/SUM(C:C)</f>
        <v>0.11904619714611402</v>
      </c>
    </row>
    <row r="19" spans="1:4">
      <c r="A19" t="s">
        <v>353</v>
      </c>
      <c r="B19">
        <v>903778225</v>
      </c>
      <c r="C19">
        <v>903778225</v>
      </c>
      <c r="D19" s="51">
        <f>pledges_contributions_donor_2014_16[[#This Row],[Contributions (USD)]]/SUM(C:C)</f>
        <v>7.7159572224886508E-2</v>
      </c>
    </row>
    <row r="20" spans="1:4">
      <c r="A20" t="s">
        <v>356</v>
      </c>
      <c r="B20">
        <v>50000</v>
      </c>
      <c r="C20">
        <v>50000</v>
      </c>
      <c r="D20" s="51">
        <f>pledges_contributions_donor_2014_16[[#This Row],[Contributions (USD)]]/SUM(C:C)</f>
        <v>4.2687226849754271E-6</v>
      </c>
    </row>
    <row r="21" spans="1:4">
      <c r="A21" t="s">
        <v>82</v>
      </c>
      <c r="B21">
        <v>13500000</v>
      </c>
      <c r="C21">
        <v>13500000</v>
      </c>
      <c r="D21" s="51">
        <f>pledges_contributions_donor_2014_16[[#This Row],[Contributions (USD)]]/SUM(C:C)</f>
        <v>1.1525551249433653E-3</v>
      </c>
    </row>
    <row r="22" spans="1:4">
      <c r="A22" t="s">
        <v>357</v>
      </c>
      <c r="B22">
        <v>40771950</v>
      </c>
      <c r="C22">
        <v>40771950</v>
      </c>
      <c r="D22" s="51">
        <f>pledges_contributions_donor_2014_16[[#This Row],[Contributions (USD)]]/SUM(C:C)</f>
        <v>3.4808829575136771E-3</v>
      </c>
    </row>
    <row r="23" spans="1:4">
      <c r="A23" t="s">
        <v>358</v>
      </c>
      <c r="B23">
        <v>135906500</v>
      </c>
      <c r="C23">
        <v>135906500</v>
      </c>
      <c r="D23" s="51">
        <f>pledges_contributions_donor_2014_16[[#This Row],[Contributions (USD)]]/SUM(C:C)</f>
        <v>1.1602943191712256E-2</v>
      </c>
    </row>
    <row r="24" spans="1:4">
      <c r="A24" t="s">
        <v>359</v>
      </c>
      <c r="B24">
        <v>800000000</v>
      </c>
      <c r="C24">
        <v>800000000</v>
      </c>
      <c r="D24" s="51">
        <f>pledges_contributions_donor_2014_16[[#This Row],[Contributions (USD)]]/SUM(C:C)</f>
        <v>6.8299562959606833E-2</v>
      </c>
    </row>
    <row r="25" spans="1:4">
      <c r="A25" t="s">
        <v>89</v>
      </c>
      <c r="B25">
        <v>2000000</v>
      </c>
      <c r="C25">
        <v>2000000</v>
      </c>
      <c r="D25" s="51">
        <f>pledges_contributions_donor_2014_16[[#This Row],[Contributions (USD)]]/SUM(C:C)</f>
        <v>1.7074890739901709E-4</v>
      </c>
    </row>
    <row r="26" spans="1:4">
      <c r="A26" t="s">
        <v>384</v>
      </c>
      <c r="B26">
        <v>12028481.140000001</v>
      </c>
      <c r="C26">
        <v>12028481.140000001</v>
      </c>
      <c r="D26" s="51">
        <f>pledges_contributions_donor_2014_16[[#This Row],[Contributions (USD)]]/SUM(C:C)</f>
        <v>1.0269250061623418E-3</v>
      </c>
    </row>
    <row r="27" spans="1:4">
      <c r="A27" t="s">
        <v>390</v>
      </c>
      <c r="B27">
        <v>1000000</v>
      </c>
      <c r="C27">
        <v>1000000</v>
      </c>
      <c r="D27" s="51">
        <f>pledges_contributions_donor_2014_16[[#This Row],[Contributions (USD)]]/SUM(C:C)</f>
        <v>8.5374453699508545E-5</v>
      </c>
    </row>
    <row r="28" spans="1:4">
      <c r="A28" t="s">
        <v>470</v>
      </c>
      <c r="B28">
        <v>331089.27</v>
      </c>
      <c r="C28">
        <v>331089.27</v>
      </c>
      <c r="D28" s="51">
        <f>pledges_contributions_donor_2014_16[[#This Row],[Contributions (USD)]]/SUM(C:C)</f>
        <v>2.8266565552019082E-5</v>
      </c>
    </row>
    <row r="29" spans="1:4">
      <c r="A29" t="s">
        <v>469</v>
      </c>
      <c r="B29">
        <v>11989167.050000001</v>
      </c>
      <c r="C29">
        <v>144124.44</v>
      </c>
      <c r="D29" s="51">
        <f>pledges_contributions_donor_2014_16[[#This Row],[Contributions (USD)]]/SUM(C:C)</f>
        <v>1.2304545329747597E-5</v>
      </c>
    </row>
    <row r="30" spans="1:4">
      <c r="A30" t="s">
        <v>361</v>
      </c>
      <c r="B30">
        <v>10872520</v>
      </c>
      <c r="C30">
        <v>10872520</v>
      </c>
      <c r="D30" s="51">
        <f>pledges_contributions_donor_2014_16[[#This Row],[Contributions (USD)]]/SUM(C:C)</f>
        <v>9.282354553369806E-4</v>
      </c>
    </row>
    <row r="31" spans="1:4">
      <c r="A31" t="s">
        <v>477</v>
      </c>
      <c r="B31">
        <v>2000000</v>
      </c>
      <c r="C31">
        <v>2000000</v>
      </c>
      <c r="D31" s="51">
        <f>pledges_contributions_donor_2014_16[[#This Row],[Contributions (USD)]]/SUM(C:C)</f>
        <v>1.7074890739901709E-4</v>
      </c>
    </row>
    <row r="32" spans="1:4">
      <c r="A32" t="s">
        <v>99</v>
      </c>
      <c r="B32">
        <v>500000</v>
      </c>
      <c r="C32">
        <v>0</v>
      </c>
      <c r="D32" s="51">
        <f>pledges_contributions_donor_2014_16[[#This Row],[Contributions (USD)]]/SUM(C:C)</f>
        <v>0</v>
      </c>
    </row>
    <row r="33" spans="1:4">
      <c r="A33" t="s">
        <v>478</v>
      </c>
      <c r="B33">
        <v>250500</v>
      </c>
      <c r="C33">
        <v>250500</v>
      </c>
      <c r="D33" s="51">
        <f>pledges_contributions_donor_2014_16[[#This Row],[Contributions (USD)]]/SUM(C:C)</f>
        <v>2.1386300651726888E-5</v>
      </c>
    </row>
    <row r="34" spans="1:4">
      <c r="A34" t="s">
        <v>114</v>
      </c>
      <c r="B34">
        <v>1000000</v>
      </c>
      <c r="C34">
        <v>1000000</v>
      </c>
      <c r="D34" s="51">
        <f>pledges_contributions_donor_2014_16[[#This Row],[Contributions (USD)]]/SUM(C:C)</f>
        <v>8.5374453699508545E-5</v>
      </c>
    </row>
    <row r="35" spans="1:4">
      <c r="A35" t="s">
        <v>474</v>
      </c>
      <c r="B35">
        <v>3397662.5</v>
      </c>
      <c r="C35">
        <v>3397662.5</v>
      </c>
      <c r="D35" s="51">
        <f>pledges_contributions_donor_2014_16[[#This Row],[Contributions (USD)]]/SUM(C:C)</f>
        <v>2.9007357979280644E-4</v>
      </c>
    </row>
    <row r="36" spans="1:4">
      <c r="A36" t="s">
        <v>362</v>
      </c>
      <c r="B36">
        <v>251427025</v>
      </c>
      <c r="C36">
        <v>243680354.5</v>
      </c>
      <c r="D36" s="51">
        <f>pledges_contributions_donor_2014_16[[#This Row],[Contributions (USD)]]/SUM(C:C)</f>
        <v>2.0804077142740077E-2</v>
      </c>
    </row>
    <row r="37" spans="1:4">
      <c r="A37" t="s">
        <v>118</v>
      </c>
      <c r="B37">
        <v>30000000</v>
      </c>
      <c r="C37">
        <v>0</v>
      </c>
      <c r="D37" s="51">
        <f>pledges_contributions_donor_2014_16[[#This Row],[Contributions (USD)]]/SUM(C:C)</f>
        <v>0</v>
      </c>
    </row>
    <row r="38" spans="1:4">
      <c r="A38" t="s">
        <v>364</v>
      </c>
      <c r="B38">
        <v>277415180</v>
      </c>
      <c r="C38">
        <v>277415180</v>
      </c>
      <c r="D38" s="51">
        <f>pledges_contributions_donor_2014_16[[#This Row],[Contributions (USD)]]/SUM(C:C)</f>
        <v>2.3684169440450827E-2</v>
      </c>
    </row>
    <row r="39" spans="1:4">
      <c r="A39" t="s">
        <v>378</v>
      </c>
      <c r="B39">
        <v>15020000</v>
      </c>
      <c r="C39">
        <v>602822</v>
      </c>
      <c r="D39" s="51">
        <f>pledges_contributions_donor_2014_16[[#This Row],[Contributions (USD)]]/SUM(C:C)</f>
        <v>5.1465598928045135E-5</v>
      </c>
    </row>
    <row r="40" spans="1:4">
      <c r="A40" t="s">
        <v>366</v>
      </c>
      <c r="B40">
        <v>135906.5</v>
      </c>
      <c r="C40">
        <v>135906.5</v>
      </c>
      <c r="D40" s="51">
        <f>pledges_contributions_donor_2014_16[[#This Row],[Contributions (USD)]]/SUM(C:C)</f>
        <v>1.1602943191712256E-5</v>
      </c>
    </row>
    <row r="41" spans="1:4">
      <c r="A41" t="s">
        <v>376</v>
      </c>
      <c r="B41">
        <v>100000000</v>
      </c>
      <c r="C41">
        <v>100000000</v>
      </c>
      <c r="D41" s="51">
        <f>pledges_contributions_donor_2014_16[[#This Row],[Contributions (USD)]]/SUM(C:C)</f>
        <v>8.5374453699508541E-3</v>
      </c>
    </row>
    <row r="42" spans="1:4">
      <c r="A42" t="s">
        <v>245</v>
      </c>
      <c r="B42">
        <v>0</v>
      </c>
      <c r="C42">
        <v>0</v>
      </c>
      <c r="D42" s="51">
        <f>pledges_contributions_donor_2014_16[[#This Row],[Contributions (USD)]]/SUM(C:C)</f>
        <v>0</v>
      </c>
    </row>
    <row r="43" spans="1:4">
      <c r="A43" t="s">
        <v>382</v>
      </c>
      <c r="B43">
        <v>25000000</v>
      </c>
      <c r="C43">
        <v>25000000</v>
      </c>
      <c r="D43" s="51">
        <f>pledges_contributions_donor_2014_16[[#This Row],[Contributions (USD)]]/SUM(C:C)</f>
        <v>2.1343613424877135E-3</v>
      </c>
    </row>
    <row r="44" spans="1:4">
      <c r="A44" t="s">
        <v>136</v>
      </c>
      <c r="B44">
        <v>1500000</v>
      </c>
      <c r="C44">
        <v>1500000</v>
      </c>
      <c r="D44" s="51">
        <f>pledges_contributions_donor_2014_16[[#This Row],[Contributions (USD)]]/SUM(C:C)</f>
        <v>1.2806168054926281E-4</v>
      </c>
    </row>
    <row r="45" spans="1:4">
      <c r="A45" t="s">
        <v>370</v>
      </c>
      <c r="B45">
        <v>380824750</v>
      </c>
      <c r="C45">
        <v>380824750</v>
      </c>
      <c r="D45" s="51">
        <f>pledges_contributions_donor_2014_16[[#This Row],[Contributions (USD)]]/SUM(C:C)</f>
        <v>3.2512704986501911E-2</v>
      </c>
    </row>
    <row r="46" spans="1:4">
      <c r="A46" t="s">
        <v>371</v>
      </c>
      <c r="B46">
        <v>66217854</v>
      </c>
      <c r="C46">
        <v>66217854</v>
      </c>
      <c r="D46" s="51">
        <f>pledges_contributions_donor_2014_16[[#This Row],[Contributions (USD)]]/SUM(C:C)</f>
        <v>5.6533131104038164E-3</v>
      </c>
    </row>
    <row r="47" spans="1:4">
      <c r="A47" t="s">
        <v>383</v>
      </c>
      <c r="B47">
        <v>10987334.189999999</v>
      </c>
      <c r="C47">
        <v>10987334.18</v>
      </c>
      <c r="D47" s="51">
        <f>pledges_contributions_donor_2014_16[[#This Row],[Contributions (USD)]]/SUM(C:C)</f>
        <v>9.3803765323143755E-4</v>
      </c>
    </row>
    <row r="48" spans="1:4">
      <c r="A48" t="s">
        <v>393</v>
      </c>
      <c r="B48">
        <v>2708638.37</v>
      </c>
      <c r="C48">
        <v>2708638.35</v>
      </c>
      <c r="D48" s="51">
        <f>pledges_contributions_donor_2014_16[[#This Row],[Contributions (USD)]]/SUM(C:C)</f>
        <v>2.312485194007882E-4</v>
      </c>
    </row>
    <row r="49" spans="1:4">
      <c r="A49" t="s">
        <v>144</v>
      </c>
      <c r="B49">
        <v>4500000</v>
      </c>
      <c r="C49">
        <v>4499950</v>
      </c>
      <c r="D49" s="51">
        <f>pledges_contributions_donor_2014_16[[#This Row],[Contributions (USD)]]/SUM(C:C)</f>
        <v>3.8418077292510345E-4</v>
      </c>
    </row>
    <row r="50" spans="1:4">
      <c r="A50" t="s">
        <v>34</v>
      </c>
      <c r="B50">
        <v>1636929100</v>
      </c>
      <c r="C50">
        <v>1309543280</v>
      </c>
      <c r="D50" s="51">
        <f>pledges_contributions_donor_2014_16[[#This Row],[Contributions (USD)]]/SUM(C:C)</f>
        <v>0.11180154212586255</v>
      </c>
    </row>
    <row r="51" spans="1:4">
      <c r="A51" t="s">
        <v>463</v>
      </c>
      <c r="B51">
        <v>13666853</v>
      </c>
      <c r="C51">
        <v>13666853</v>
      </c>
      <c r="D51" s="51">
        <f>pledges_contributions_donor_2014_16[[#This Row],[Contributions (USD)]]/SUM(C:C)</f>
        <v>1.1668001086664894E-3</v>
      </c>
    </row>
    <row r="52" spans="1:4">
      <c r="A52" t="s">
        <v>404</v>
      </c>
      <c r="B52">
        <v>776255</v>
      </c>
      <c r="C52">
        <v>776255</v>
      </c>
      <c r="D52" s="51">
        <f>pledges_contributions_donor_2014_16[[#This Row],[Contributions (USD)]]/SUM(C:C)</f>
        <v>6.6272346556511995E-5</v>
      </c>
    </row>
    <row r="53" spans="1:4">
      <c r="A53" t="s">
        <v>26</v>
      </c>
      <c r="B53">
        <v>4106999999.9899998</v>
      </c>
      <c r="C53">
        <v>3844564329</v>
      </c>
      <c r="D53" s="51">
        <f>pledges_contributions_donor_2014_16[[#This Row],[Contributions (USD)]]/SUM(C:C)</f>
        <v>0.32822757930099261</v>
      </c>
    </row>
    <row r="54" spans="1:4">
      <c r="A54" t="s">
        <v>476</v>
      </c>
      <c r="B54">
        <v>3000000</v>
      </c>
      <c r="C54">
        <v>3000000</v>
      </c>
      <c r="D54" s="51">
        <f>pledges_contributions_donor_2014_16[[#This Row],[Contributions (USD)]]/SUM(C:C)</f>
        <v>2.5612336109852562E-4</v>
      </c>
    </row>
    <row r="55" spans="1:4">
      <c r="A55" t="s">
        <v>163</v>
      </c>
      <c r="B55">
        <v>1000000</v>
      </c>
      <c r="C55">
        <v>1000000</v>
      </c>
      <c r="D55" s="51">
        <f>pledges_contributions_donor_2014_16[[#This Row],[Contributions (USD)]]/SUM(C:C)</f>
        <v>8.5374453699508545E-5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54BB2-BA90-8D4B-A97A-AFCC522BEC6C}">
  <dimension ref="A1:D53"/>
  <sheetViews>
    <sheetView workbookViewId="0">
      <selection activeCell="D3" sqref="D3"/>
    </sheetView>
  </sheetViews>
  <sheetFormatPr baseColWidth="10" defaultRowHeight="15"/>
  <cols>
    <col min="1" max="1" width="33.33203125" bestFit="1" customWidth="1"/>
    <col min="2" max="2" width="14.1640625" bestFit="1" customWidth="1"/>
    <col min="3" max="3" width="19" bestFit="1" customWidth="1"/>
    <col min="4" max="4" width="10.83203125" style="51"/>
  </cols>
  <sheetData>
    <row r="1" spans="1:4">
      <c r="A1" t="s">
        <v>18</v>
      </c>
      <c r="B1" t="s">
        <v>454</v>
      </c>
      <c r="C1" t="s">
        <v>455</v>
      </c>
      <c r="D1" s="51" t="s">
        <v>472</v>
      </c>
    </row>
    <row r="2" spans="1:4">
      <c r="A2" t="s">
        <v>464</v>
      </c>
      <c r="B2">
        <v>5000000</v>
      </c>
      <c r="C2">
        <v>5000000</v>
      </c>
      <c r="D2" s="51">
        <f>pledges_contributions_donor_2011_2013[[#This Row],[Contributions (USD)]]/SUM(C:C)</f>
        <v>4.8525391293804992E-4</v>
      </c>
    </row>
    <row r="3" spans="1:4">
      <c r="A3" t="s">
        <v>458</v>
      </c>
      <c r="B3">
        <v>39596763.030000001</v>
      </c>
      <c r="C3">
        <v>39596763.030000001</v>
      </c>
      <c r="D3" s="51">
        <f>pledges_contributions_donor_2011_2013[[#This Row],[Contributions (USD)]]/SUM(C:C)</f>
        <v>3.8428968399976428E-3</v>
      </c>
    </row>
    <row r="4" spans="1:4">
      <c r="A4" t="s">
        <v>456</v>
      </c>
      <c r="B4">
        <v>106242960</v>
      </c>
      <c r="C4">
        <v>106242960</v>
      </c>
      <c r="D4" s="51">
        <f>pledges_contributions_donor_2011_2013[[#This Row],[Contributions (USD)]]/SUM(C:C)</f>
        <v>1.0310962412424143E-2</v>
      </c>
    </row>
    <row r="5" spans="1:4">
      <c r="A5" t="s">
        <v>457</v>
      </c>
      <c r="B5">
        <v>70000000</v>
      </c>
      <c r="C5">
        <v>70000000</v>
      </c>
      <c r="D5" s="51">
        <f>pledges_contributions_donor_2011_2013[[#This Row],[Contributions (USD)]]/SUM(C:C)</f>
        <v>6.7935547811326987E-3</v>
      </c>
    </row>
    <row r="6" spans="1:4">
      <c r="A6" t="s">
        <v>467</v>
      </c>
      <c r="B6">
        <v>3000000</v>
      </c>
      <c r="C6">
        <v>3000000</v>
      </c>
      <c r="D6" s="51">
        <f>pledges_contributions_donor_2011_2013[[#This Row],[Contributions (USD)]]/SUM(C:C)</f>
        <v>2.9115234776282996E-4</v>
      </c>
    </row>
    <row r="7" spans="1:4">
      <c r="A7" t="s">
        <v>341</v>
      </c>
      <c r="B7">
        <v>198712176</v>
      </c>
      <c r="C7">
        <v>198712176</v>
      </c>
      <c r="D7" s="51">
        <f>pledges_contributions_donor_2011_2013[[#This Row],[Contributions (USD)]]/SUM(C:C)</f>
        <v>1.928517219048689E-2</v>
      </c>
    </row>
    <row r="8" spans="1:4">
      <c r="A8" t="s">
        <v>347</v>
      </c>
      <c r="B8">
        <v>69579195.010000005</v>
      </c>
      <c r="C8">
        <v>69579195.010000005</v>
      </c>
      <c r="D8" s="51">
        <f>pledges_contributions_donor_2011_2013[[#This Row],[Contributions (USD)]]/SUM(C:C)</f>
        <v>6.7527153275364279E-3</v>
      </c>
    </row>
    <row r="9" spans="1:4">
      <c r="A9" t="s">
        <v>375</v>
      </c>
      <c r="B9">
        <v>450000000</v>
      </c>
      <c r="C9">
        <v>450000000</v>
      </c>
      <c r="D9" s="51">
        <f>pledges_contributions_donor_2011_2013[[#This Row],[Contributions (USD)]]/SUM(C:C)</f>
        <v>4.3672852164424493E-2</v>
      </c>
    </row>
    <row r="10" spans="1:4">
      <c r="A10" t="s">
        <v>471</v>
      </c>
      <c r="B10">
        <v>100000</v>
      </c>
      <c r="C10">
        <v>100000</v>
      </c>
      <c r="D10" s="51">
        <f>pledges_contributions_donor_2011_2013[[#This Row],[Contributions (USD)]]/SUM(C:C)</f>
        <v>9.7050782587609991E-6</v>
      </c>
    </row>
    <row r="11" spans="1:4">
      <c r="A11" t="s">
        <v>348</v>
      </c>
      <c r="B11">
        <v>532988300.10000002</v>
      </c>
      <c r="C11">
        <v>532988300.10000002</v>
      </c>
      <c r="D11" s="51">
        <f>pledges_contributions_donor_2011_2013[[#This Row],[Contributions (USD)]]/SUM(C:C)</f>
        <v>5.1726931634744927E-2</v>
      </c>
    </row>
    <row r="12" spans="1:4">
      <c r="A12" t="s">
        <v>459</v>
      </c>
      <c r="B12">
        <v>25000000</v>
      </c>
      <c r="C12">
        <v>25000000</v>
      </c>
      <c r="D12" s="51">
        <f>pledges_contributions_donor_2011_2013[[#This Row],[Contributions (USD)]]/SUM(C:C)</f>
        <v>2.4262695646902494E-3</v>
      </c>
    </row>
    <row r="13" spans="1:4">
      <c r="A13" t="s">
        <v>196</v>
      </c>
      <c r="B13">
        <v>14000000</v>
      </c>
      <c r="C13">
        <v>14000000</v>
      </c>
      <c r="D13" s="51">
        <f>pledges_contributions_donor_2011_2013[[#This Row],[Contributions (USD)]]/SUM(C:C)</f>
        <v>1.3587109562265397E-3</v>
      </c>
    </row>
    <row r="14" spans="1:4">
      <c r="A14" t="s">
        <v>462</v>
      </c>
      <c r="B14">
        <v>12332754</v>
      </c>
      <c r="C14">
        <v>12332754</v>
      </c>
      <c r="D14" s="51">
        <f>pledges_contributions_donor_2011_2013[[#This Row],[Contributions (USD)]]/SUM(C:C)</f>
        <v>1.1969034271604774E-3</v>
      </c>
    </row>
    <row r="15" spans="1:4">
      <c r="A15" t="s">
        <v>466</v>
      </c>
      <c r="B15">
        <v>4223649.03</v>
      </c>
      <c r="C15">
        <v>4223649.03</v>
      </c>
      <c r="D15" s="51">
        <f>pledges_contributions_donor_2011_2013[[#This Row],[Contributions (USD)]]/SUM(C:C)</f>
        <v>4.0990844373689982E-4</v>
      </c>
    </row>
    <row r="16" spans="1:4">
      <c r="A16" t="s">
        <v>465</v>
      </c>
      <c r="B16">
        <v>4807118.2</v>
      </c>
      <c r="C16">
        <v>4807118.2</v>
      </c>
      <c r="D16" s="51">
        <f>pledges_contributions_donor_2011_2013[[#This Row],[Contributions (USD)]]/SUM(C:C)</f>
        <v>4.6653458330114307E-4</v>
      </c>
    </row>
    <row r="17" spans="1:4">
      <c r="A17" t="s">
        <v>461</v>
      </c>
      <c r="B17">
        <v>13256823.210000001</v>
      </c>
      <c r="C17">
        <v>13256823.210000001</v>
      </c>
      <c r="D17" s="51">
        <f>pledges_contributions_donor_2011_2013[[#This Row],[Contributions (USD)]]/SUM(C:C)</f>
        <v>1.2865850671560919E-3</v>
      </c>
    </row>
    <row r="18" spans="1:4">
      <c r="A18" t="s">
        <v>460</v>
      </c>
      <c r="B18">
        <v>13306578.859999999</v>
      </c>
      <c r="C18">
        <v>13306578.859999999</v>
      </c>
      <c r="D18" s="51">
        <f>pledges_contributions_donor_2011_2013[[#This Row],[Contributions (USD)]]/SUM(C:C)</f>
        <v>1.291413891926747E-3</v>
      </c>
    </row>
    <row r="19" spans="1:4">
      <c r="A19" t="s">
        <v>350</v>
      </c>
      <c r="B19">
        <v>81177898.049999997</v>
      </c>
      <c r="C19">
        <v>81177898.049999997</v>
      </c>
      <c r="D19" s="51">
        <f>pledges_contributions_donor_2011_2013[[#This Row],[Contributions (USD)]]/SUM(C:C)</f>
        <v>7.8783785345697185E-3</v>
      </c>
    </row>
    <row r="20" spans="1:4">
      <c r="A20" t="s">
        <v>374</v>
      </c>
      <c r="B20">
        <v>430103500</v>
      </c>
      <c r="C20">
        <v>430103500</v>
      </c>
      <c r="D20" s="51">
        <f>pledges_contributions_donor_2011_2013[[#This Row],[Contributions (USD)]]/SUM(C:C)</f>
        <v>4.1741881268670109E-2</v>
      </c>
    </row>
    <row r="21" spans="1:4">
      <c r="A21" t="s">
        <v>351</v>
      </c>
      <c r="B21">
        <v>13024200</v>
      </c>
      <c r="C21">
        <v>13024200</v>
      </c>
      <c r="D21" s="51">
        <f>pledges_contributions_donor_2011_2013[[#This Row],[Contributions (USD)]]/SUM(C:C)</f>
        <v>1.2640088025775501E-3</v>
      </c>
    </row>
    <row r="22" spans="1:4">
      <c r="A22" t="s">
        <v>352</v>
      </c>
      <c r="B22">
        <v>1412807890.7</v>
      </c>
      <c r="C22">
        <v>1360626235.1300001</v>
      </c>
      <c r="D22" s="51">
        <f>pledges_contributions_donor_2011_2013[[#This Row],[Contributions (USD)]]/SUM(C:C)</f>
        <v>0.13204984092859995</v>
      </c>
    </row>
    <row r="23" spans="1:4">
      <c r="A23" t="s">
        <v>73</v>
      </c>
      <c r="B23">
        <v>40000</v>
      </c>
      <c r="C23">
        <v>40000</v>
      </c>
      <c r="D23" s="51">
        <f>pledges_contributions_donor_2011_2013[[#This Row],[Contributions (USD)]]/SUM(C:C)</f>
        <v>3.8820313035043997E-6</v>
      </c>
    </row>
    <row r="24" spans="1:4">
      <c r="A24" t="s">
        <v>353</v>
      </c>
      <c r="B24">
        <v>796785000</v>
      </c>
      <c r="C24">
        <v>796785000</v>
      </c>
      <c r="D24" s="51">
        <f>pledges_contributions_donor_2011_2013[[#This Row],[Contributions (USD)]]/SUM(C:C)</f>
        <v>7.7328607804068819E-2</v>
      </c>
    </row>
    <row r="25" spans="1:4">
      <c r="A25" t="s">
        <v>468</v>
      </c>
      <c r="B25">
        <v>3000000</v>
      </c>
      <c r="C25">
        <v>1495856.61</v>
      </c>
      <c r="D25" s="51">
        <f>pledges_contributions_donor_2011_2013[[#This Row],[Contributions (USD)]]/SUM(C:C)</f>
        <v>1.4517405463934931E-4</v>
      </c>
    </row>
    <row r="26" spans="1:4">
      <c r="A26" t="s">
        <v>82</v>
      </c>
      <c r="B26">
        <v>3000000</v>
      </c>
      <c r="C26">
        <v>3000000</v>
      </c>
      <c r="D26" s="51">
        <f>pledges_contributions_donor_2011_2013[[#This Row],[Contributions (USD)]]/SUM(C:C)</f>
        <v>2.9115234776282996E-4</v>
      </c>
    </row>
    <row r="27" spans="1:4">
      <c r="A27" t="s">
        <v>359</v>
      </c>
      <c r="B27">
        <v>579379493</v>
      </c>
      <c r="C27">
        <v>579379493</v>
      </c>
      <c r="D27" s="51">
        <f>pledges_contributions_donor_2011_2013[[#This Row],[Contributions (USD)]]/SUM(C:C)</f>
        <v>5.6229233210862699E-2</v>
      </c>
    </row>
    <row r="28" spans="1:4">
      <c r="A28" t="s">
        <v>384</v>
      </c>
      <c r="B28">
        <v>8080161.4299999997</v>
      </c>
      <c r="C28">
        <v>8080161.4299999997</v>
      </c>
      <c r="D28" s="51">
        <f>pledges_contributions_donor_2011_2013[[#This Row],[Contributions (USD)]]/SUM(C:C)</f>
        <v>7.8418599021572177E-4</v>
      </c>
    </row>
    <row r="29" spans="1:4">
      <c r="A29" t="s">
        <v>390</v>
      </c>
      <c r="B29">
        <v>1499965</v>
      </c>
      <c r="C29">
        <v>1499965</v>
      </c>
      <c r="D29" s="51">
        <f>pledges_contributions_donor_2011_2013[[#This Row],[Contributions (USD)]]/SUM(C:C)</f>
        <v>1.4557277710402442E-4</v>
      </c>
    </row>
    <row r="30" spans="1:4">
      <c r="A30" t="s">
        <v>470</v>
      </c>
      <c r="B30">
        <v>325900.58</v>
      </c>
      <c r="C30">
        <v>325900.58</v>
      </c>
      <c r="D30" s="51">
        <f>pledges_contributions_donor_2011_2013[[#This Row],[Contributions (USD)]]/SUM(C:C)</f>
        <v>3.1628906334755994E-5</v>
      </c>
    </row>
    <row r="31" spans="1:4">
      <c r="A31" t="s">
        <v>469</v>
      </c>
      <c r="B31">
        <v>1510832.95</v>
      </c>
      <c r="C31">
        <v>1510832.95</v>
      </c>
      <c r="D31" s="51">
        <f>pledges_contributions_donor_2011_2013[[#This Row],[Contributions (USD)]]/SUM(C:C)</f>
        <v>1.4662752015664741E-4</v>
      </c>
    </row>
    <row r="32" spans="1:4">
      <c r="A32" t="s">
        <v>361</v>
      </c>
      <c r="B32">
        <v>9913000</v>
      </c>
      <c r="C32">
        <v>9913000</v>
      </c>
      <c r="D32" s="51">
        <f>pledges_contributions_donor_2011_2013[[#This Row],[Contributions (USD)]]/SUM(C:C)</f>
        <v>9.6206440779097774E-4</v>
      </c>
    </row>
    <row r="33" spans="1:4">
      <c r="A33" t="s">
        <v>100</v>
      </c>
      <c r="B33">
        <v>32216.49</v>
      </c>
      <c r="C33">
        <v>32216.49</v>
      </c>
      <c r="D33" s="51">
        <f>pledges_contributions_donor_2011_2013[[#This Row],[Contributions (USD)]]/SUM(C:C)</f>
        <v>3.1266355667259114E-6</v>
      </c>
    </row>
    <row r="34" spans="1:4">
      <c r="A34" t="s">
        <v>114</v>
      </c>
      <c r="B34">
        <v>750000</v>
      </c>
      <c r="C34">
        <v>750000</v>
      </c>
      <c r="D34" s="51">
        <f>pledges_contributions_donor_2011_2013[[#This Row],[Contributions (USD)]]/SUM(C:C)</f>
        <v>7.278808694070749E-5</v>
      </c>
    </row>
    <row r="35" spans="1:4">
      <c r="A35" t="s">
        <v>362</v>
      </c>
      <c r="B35">
        <v>209654640</v>
      </c>
      <c r="C35">
        <v>209654640</v>
      </c>
      <c r="D35" s="51">
        <f>pledges_contributions_donor_2011_2013[[#This Row],[Contributions (USD)]]/SUM(C:C)</f>
        <v>2.0347146885123641E-2</v>
      </c>
    </row>
    <row r="36" spans="1:4">
      <c r="A36" t="s">
        <v>118</v>
      </c>
      <c r="B36">
        <v>10000000</v>
      </c>
      <c r="C36">
        <v>0</v>
      </c>
      <c r="D36" s="51">
        <f>pledges_contributions_donor_2011_2013[[#This Row],[Contributions (USD)]]/SUM(C:C)</f>
        <v>0</v>
      </c>
    </row>
    <row r="37" spans="1:4">
      <c r="A37" t="s">
        <v>364</v>
      </c>
      <c r="B37">
        <v>228239731.90000001</v>
      </c>
      <c r="C37">
        <v>228239731.90000001</v>
      </c>
      <c r="D37" s="51">
        <f>pledges_contributions_donor_2011_2013[[#This Row],[Contributions (USD)]]/SUM(C:C)</f>
        <v>2.2150844598481292E-2</v>
      </c>
    </row>
    <row r="38" spans="1:4">
      <c r="A38" t="s">
        <v>378</v>
      </c>
      <c r="B38">
        <v>94840</v>
      </c>
      <c r="C38">
        <v>94840</v>
      </c>
      <c r="D38" s="51">
        <f>pledges_contributions_donor_2011_2013[[#This Row],[Contributions (USD)]]/SUM(C:C)</f>
        <v>9.2042962206089315E-6</v>
      </c>
    </row>
    <row r="39" spans="1:4">
      <c r="A39" t="s">
        <v>376</v>
      </c>
      <c r="B39">
        <v>0</v>
      </c>
      <c r="C39">
        <v>59895892</v>
      </c>
      <c r="D39" s="51">
        <f>pledges_contributions_donor_2011_2013[[#This Row],[Contributions (USD)]]/SUM(C:C)</f>
        <v>5.8129431923829682E-3</v>
      </c>
    </row>
    <row r="40" spans="1:4">
      <c r="A40" t="s">
        <v>313</v>
      </c>
      <c r="B40">
        <v>142300</v>
      </c>
      <c r="C40">
        <v>142300</v>
      </c>
      <c r="D40" s="51">
        <f>pledges_contributions_donor_2011_2013[[#This Row],[Contributions (USD)]]/SUM(C:C)</f>
        <v>1.3810326362216901E-5</v>
      </c>
    </row>
    <row r="41" spans="1:4">
      <c r="A41" t="s">
        <v>245</v>
      </c>
      <c r="B41">
        <v>60000000</v>
      </c>
      <c r="C41">
        <v>60000000</v>
      </c>
      <c r="D41" s="51">
        <f>pledges_contributions_donor_2011_2013[[#This Row],[Contributions (USD)]]/SUM(C:C)</f>
        <v>5.8230469552565988E-3</v>
      </c>
    </row>
    <row r="42" spans="1:4">
      <c r="A42" t="s">
        <v>126</v>
      </c>
      <c r="B42">
        <v>1000000</v>
      </c>
      <c r="C42">
        <v>1000000</v>
      </c>
      <c r="D42" s="51">
        <f>pledges_contributions_donor_2011_2013[[#This Row],[Contributions (USD)]]/SUM(C:C)</f>
        <v>9.7050782587609978E-5</v>
      </c>
    </row>
    <row r="43" spans="1:4">
      <c r="A43" t="s">
        <v>382</v>
      </c>
      <c r="B43">
        <v>25000000</v>
      </c>
      <c r="C43">
        <v>25000000</v>
      </c>
      <c r="D43" s="51">
        <f>pledges_contributions_donor_2011_2013[[#This Row],[Contributions (USD)]]/SUM(C:C)</f>
        <v>2.4262695646902494E-3</v>
      </c>
    </row>
    <row r="44" spans="1:4">
      <c r="A44" t="s">
        <v>136</v>
      </c>
      <c r="B44">
        <v>1524855.14</v>
      </c>
      <c r="C44">
        <v>1524855.14</v>
      </c>
      <c r="D44" s="51">
        <f>pledges_contributions_donor_2011_2013[[#This Row],[Contributions (USD)]]/SUM(C:C)</f>
        <v>1.4798838466973958E-4</v>
      </c>
    </row>
    <row r="45" spans="1:4">
      <c r="A45" t="s">
        <v>370</v>
      </c>
      <c r="B45">
        <v>297992375.62</v>
      </c>
      <c r="C45">
        <v>297992375.62</v>
      </c>
      <c r="D45" s="51">
        <f>pledges_contributions_donor_2011_2013[[#This Row],[Contributions (USD)]]/SUM(C:C)</f>
        <v>2.8920393259062031E-2</v>
      </c>
    </row>
    <row r="46" spans="1:4">
      <c r="A46" t="s">
        <v>371</v>
      </c>
      <c r="B46">
        <v>27935312.859999999</v>
      </c>
      <c r="C46">
        <v>27935312.859999999</v>
      </c>
      <c r="D46" s="51">
        <f>pledges_contributions_donor_2011_2013[[#This Row],[Contributions (USD)]]/SUM(C:C)</f>
        <v>2.7111439748927252E-3</v>
      </c>
    </row>
    <row r="47" spans="1:4">
      <c r="A47" t="s">
        <v>393</v>
      </c>
      <c r="B47">
        <v>3215894.59</v>
      </c>
      <c r="C47">
        <v>3215894.59</v>
      </c>
      <c r="D47" s="51">
        <f>pledges_contributions_donor_2011_2013[[#This Row],[Contributions (USD)]]/SUM(C:C)</f>
        <v>3.1210508667876114E-4</v>
      </c>
    </row>
    <row r="48" spans="1:4">
      <c r="A48" t="s">
        <v>144</v>
      </c>
      <c r="B48">
        <v>1999941</v>
      </c>
      <c r="C48">
        <v>1999941</v>
      </c>
      <c r="D48" s="51">
        <f>pledges_contributions_donor_2011_2013[[#This Row],[Contributions (USD)]]/SUM(C:C)</f>
        <v>1.940958391790473E-4</v>
      </c>
    </row>
    <row r="49" spans="1:4">
      <c r="A49" t="s">
        <v>148</v>
      </c>
      <c r="B49">
        <v>2000000</v>
      </c>
      <c r="C49">
        <v>2000000</v>
      </c>
      <c r="D49" s="51">
        <f>pledges_contributions_donor_2011_2013[[#This Row],[Contributions (USD)]]/SUM(C:C)</f>
        <v>1.9410156517521996E-4</v>
      </c>
    </row>
    <row r="50" spans="1:4">
      <c r="A50" t="s">
        <v>34</v>
      </c>
      <c r="B50">
        <v>847928373.5</v>
      </c>
      <c r="C50">
        <v>847928373.5</v>
      </c>
      <c r="D50" s="51">
        <f>pledges_contributions_donor_2011_2013[[#This Row],[Contributions (USD)]]/SUM(C:C)</f>
        <v>8.2292112226414249E-2</v>
      </c>
    </row>
    <row r="51" spans="1:4">
      <c r="A51" t="s">
        <v>463</v>
      </c>
      <c r="B51">
        <v>6419044</v>
      </c>
      <c r="C51">
        <v>6419044</v>
      </c>
      <c r="D51" s="51">
        <f>pledges_contributions_donor_2011_2013[[#This Row],[Contributions (USD)]]/SUM(C:C)</f>
        <v>6.2297324366430236E-4</v>
      </c>
    </row>
    <row r="52" spans="1:4">
      <c r="A52" t="s">
        <v>404</v>
      </c>
      <c r="B52">
        <v>1436806</v>
      </c>
      <c r="C52">
        <v>1436806</v>
      </c>
      <c r="D52" s="51">
        <f>pledges_contributions_donor_2011_2013[[#This Row],[Contributions (USD)]]/SUM(C:C)</f>
        <v>1.3944314672657354E-4</v>
      </c>
    </row>
    <row r="53" spans="1:4">
      <c r="A53" t="s">
        <v>26</v>
      </c>
      <c r="B53">
        <v>3679513356</v>
      </c>
      <c r="C53">
        <v>3679513356</v>
      </c>
      <c r="D53" s="51">
        <f>pledges_contributions_donor_2011_2013[[#This Row],[Contributions (USD)]]/SUM(C:C)</f>
        <v>0.35709965074136318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DE9C0-3BD8-4025-A5D3-B1CFD5A06895}">
  <dimension ref="A1:O37"/>
  <sheetViews>
    <sheetView workbookViewId="0">
      <selection activeCell="E24" sqref="E24"/>
    </sheetView>
  </sheetViews>
  <sheetFormatPr baseColWidth="10" defaultColWidth="8.83203125" defaultRowHeight="15"/>
  <cols>
    <col min="1" max="1" width="7.33203125" bestFit="1" customWidth="1"/>
    <col min="2" max="2" width="28.5" bestFit="1" customWidth="1"/>
    <col min="3" max="3" width="15.5" bestFit="1" customWidth="1"/>
    <col min="4" max="4" width="13.1640625" bestFit="1" customWidth="1"/>
    <col min="5" max="5" width="11" bestFit="1" customWidth="1"/>
    <col min="6" max="6" width="11.5" bestFit="1" customWidth="1"/>
  </cols>
  <sheetData>
    <row r="1" spans="1:8">
      <c r="H1" t="s">
        <v>405</v>
      </c>
    </row>
    <row r="2" spans="1:8">
      <c r="A2" s="1" t="s">
        <v>406</v>
      </c>
      <c r="B2" t="s">
        <v>59</v>
      </c>
    </row>
    <row r="4" spans="1:8">
      <c r="A4" s="1" t="s">
        <v>407</v>
      </c>
      <c r="B4" s="1" t="s">
        <v>18</v>
      </c>
    </row>
    <row r="5" spans="1:8">
      <c r="A5" s="1" t="s">
        <v>20</v>
      </c>
      <c r="B5" t="s">
        <v>24</v>
      </c>
      <c r="C5" t="s">
        <v>34</v>
      </c>
      <c r="D5" t="s">
        <v>26</v>
      </c>
      <c r="E5" t="s">
        <v>25</v>
      </c>
    </row>
    <row r="6" spans="1:8">
      <c r="A6">
        <v>2013</v>
      </c>
      <c r="B6">
        <v>806.08129299999996</v>
      </c>
      <c r="C6">
        <v>18.880499</v>
      </c>
      <c r="D6">
        <v>237.39847700000001</v>
      </c>
      <c r="E6">
        <v>72.791979999999967</v>
      </c>
    </row>
    <row r="7" spans="1:8">
      <c r="A7">
        <v>2014</v>
      </c>
      <c r="B7">
        <v>452.54148600000002</v>
      </c>
      <c r="C7">
        <v>33.730024</v>
      </c>
      <c r="D7">
        <v>283.12980199999998</v>
      </c>
      <c r="E7">
        <v>54.289656000000036</v>
      </c>
    </row>
    <row r="8" spans="1:8">
      <c r="A8">
        <v>2015</v>
      </c>
      <c r="B8">
        <v>548.80294900000001</v>
      </c>
      <c r="C8">
        <v>22.424513999999999</v>
      </c>
      <c r="D8">
        <v>226.28288000000001</v>
      </c>
      <c r="E8">
        <v>56.660808999999972</v>
      </c>
    </row>
    <row r="9" spans="1:8">
      <c r="A9">
        <v>2016</v>
      </c>
      <c r="B9">
        <v>688.31678199999999</v>
      </c>
      <c r="C9">
        <v>8.4734370000000006</v>
      </c>
      <c r="D9">
        <v>201.669534</v>
      </c>
      <c r="E9">
        <v>93.19310500000006</v>
      </c>
    </row>
    <row r="10" spans="1:8">
      <c r="A10">
        <v>2017</v>
      </c>
      <c r="B10">
        <v>822.84479399999998</v>
      </c>
      <c r="C10">
        <v>6.2043080000000002</v>
      </c>
      <c r="D10">
        <v>274.36458800000003</v>
      </c>
      <c r="E10">
        <v>85.025700999999799</v>
      </c>
    </row>
    <row r="11" spans="1:8">
      <c r="A11">
        <v>2018</v>
      </c>
      <c r="B11">
        <v>546.54311900000005</v>
      </c>
      <c r="C11">
        <v>7.113092</v>
      </c>
      <c r="D11">
        <v>282.81268599999999</v>
      </c>
      <c r="E11">
        <v>109.68738699999994</v>
      </c>
    </row>
    <row r="12" spans="1:8">
      <c r="A12">
        <v>2019</v>
      </c>
      <c r="B12">
        <v>578.94678399999998</v>
      </c>
      <c r="C12">
        <v>5.1529530000000001</v>
      </c>
      <c r="D12">
        <v>210.85760200000001</v>
      </c>
      <c r="E12">
        <v>106.76936799999999</v>
      </c>
    </row>
    <row r="13" spans="1:8">
      <c r="A13">
        <v>2020</v>
      </c>
      <c r="B13">
        <v>654.58752100000004</v>
      </c>
      <c r="C13">
        <v>4.0904600000000002</v>
      </c>
      <c r="D13">
        <v>239.24613099999999</v>
      </c>
      <c r="E13">
        <v>79.433646999999951</v>
      </c>
    </row>
    <row r="14" spans="1:8">
      <c r="A14">
        <v>2021</v>
      </c>
      <c r="B14">
        <v>613.16586900000004</v>
      </c>
      <c r="C14">
        <v>3.2050369999999999</v>
      </c>
      <c r="D14">
        <v>237.18778</v>
      </c>
      <c r="E14">
        <v>119.23894600000006</v>
      </c>
    </row>
    <row r="18" spans="4:15">
      <c r="E18" t="s">
        <v>408</v>
      </c>
    </row>
    <row r="20" spans="4:15">
      <c r="D20">
        <v>2021</v>
      </c>
      <c r="E20" s="31">
        <f>+F20/F21</f>
        <v>0.63031184372784332</v>
      </c>
      <c r="F20" s="36">
        <f>GETPIVOTDATA("Value",$A$4,"Donor","Global Fund","Year",D20)</f>
        <v>613.16586900000004</v>
      </c>
      <c r="G20" t="s">
        <v>409</v>
      </c>
    </row>
    <row r="21" spans="4:15">
      <c r="F21" s="36">
        <f>SUM(B14:E14)</f>
        <v>972.79763200000002</v>
      </c>
      <c r="G21" t="s">
        <v>410</v>
      </c>
    </row>
    <row r="22" spans="4:15">
      <c r="F22" s="1"/>
      <c r="G22" s="1"/>
      <c r="H22" s="1"/>
      <c r="I22" s="1"/>
      <c r="J22" s="1"/>
      <c r="K22" s="1"/>
      <c r="L22" s="1"/>
      <c r="M22" s="1"/>
      <c r="N22" s="1"/>
      <c r="O22" s="1"/>
    </row>
    <row r="24" spans="4:15">
      <c r="D24">
        <v>2021</v>
      </c>
      <c r="E24" s="31">
        <f>+F24/F21</f>
        <v>0.24382026867433823</v>
      </c>
      <c r="F24" s="36">
        <f>GETPIVOTDATA("Value",$A$4,"Donor","United States","Year",D24)</f>
        <v>237.18778</v>
      </c>
      <c r="G24" t="s">
        <v>411</v>
      </c>
    </row>
    <row r="26" spans="4:15">
      <c r="D26" t="s">
        <v>412</v>
      </c>
      <c r="F26" s="41">
        <f>SUM(B6:B17)</f>
        <v>5711.830597000001</v>
      </c>
      <c r="G26" t="s">
        <v>409</v>
      </c>
    </row>
    <row r="27" spans="4:15">
      <c r="E27" s="31">
        <f>+F26/F27</f>
        <v>0.6497254449790103</v>
      </c>
      <c r="F27" s="41">
        <f>SUM(B6:E17)</f>
        <v>8791.1449999999986</v>
      </c>
      <c r="G27" t="s">
        <v>410</v>
      </c>
    </row>
    <row r="37" spans="1:1">
      <c r="A37" t="s">
        <v>405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8A8E-04EF-47A5-8D2A-FE48DBDC39ED}">
  <dimension ref="A1:D5"/>
  <sheetViews>
    <sheetView workbookViewId="0">
      <selection activeCell="A7" sqref="A7"/>
    </sheetView>
  </sheetViews>
  <sheetFormatPr baseColWidth="10" defaultColWidth="8.83203125" defaultRowHeight="15"/>
  <cols>
    <col min="1" max="1" width="26.1640625" bestFit="1" customWidth="1"/>
    <col min="2" max="2" width="16.33203125" bestFit="1" customWidth="1"/>
    <col min="3" max="3" width="19.83203125" bestFit="1" customWidth="1"/>
    <col min="4" max="5" width="13.1640625" bestFit="1" customWidth="1"/>
    <col min="6" max="6" width="12" bestFit="1" customWidth="1"/>
  </cols>
  <sheetData>
    <row r="1" spans="1:4">
      <c r="A1" s="1" t="s">
        <v>20</v>
      </c>
      <c r="B1" s="2">
        <v>2019</v>
      </c>
    </row>
    <row r="3" spans="1:4">
      <c r="A3" s="1" t="s">
        <v>165</v>
      </c>
      <c r="B3" s="1" t="s">
        <v>413</v>
      </c>
    </row>
    <row r="4" spans="1:4">
      <c r="A4" s="1" t="s">
        <v>164</v>
      </c>
      <c r="B4" t="s">
        <v>24</v>
      </c>
      <c r="C4" t="s">
        <v>22</v>
      </c>
      <c r="D4" t="s">
        <v>26</v>
      </c>
    </row>
    <row r="5" spans="1:4">
      <c r="A5" s="2" t="s">
        <v>59</v>
      </c>
      <c r="B5">
        <v>578.94678399999998</v>
      </c>
      <c r="C5">
        <v>901.72670700000003</v>
      </c>
      <c r="D5">
        <v>210.85760200000001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7ACF-2486-47D9-AF82-8BE4EEE16AB0}">
  <dimension ref="A1:R161"/>
  <sheetViews>
    <sheetView tabSelected="1" topLeftCell="J1" zoomScale="110" zoomScaleNormal="110" workbookViewId="0">
      <selection activeCell="N13" sqref="N13"/>
    </sheetView>
  </sheetViews>
  <sheetFormatPr baseColWidth="10" defaultColWidth="8.83203125" defaultRowHeight="15"/>
  <cols>
    <col min="1" max="1" width="16.6640625" bestFit="1" customWidth="1"/>
    <col min="2" max="2" width="19.33203125" bestFit="1" customWidth="1"/>
    <col min="3" max="3" width="12.1640625" bestFit="1" customWidth="1"/>
    <col min="4" max="4" width="11" bestFit="1" customWidth="1"/>
    <col min="5" max="5" width="11" customWidth="1"/>
    <col min="6" max="6" width="11" style="53" customWidth="1"/>
    <col min="7" max="11" width="11" customWidth="1"/>
    <col min="12" max="12" width="11" bestFit="1" customWidth="1"/>
    <col min="13" max="13" width="11" customWidth="1"/>
    <col min="14" max="14" width="14.5" bestFit="1" customWidth="1"/>
    <col min="15" max="15" width="14.5" customWidth="1"/>
    <col min="16" max="16" width="11" bestFit="1" customWidth="1"/>
    <col min="17" max="18" width="10" bestFit="1" customWidth="1"/>
    <col min="19" max="19" width="12" bestFit="1" customWidth="1"/>
    <col min="20" max="20" width="10" bestFit="1" customWidth="1"/>
    <col min="21" max="21" width="9" bestFit="1" customWidth="1"/>
    <col min="22" max="23" width="11" bestFit="1" customWidth="1"/>
    <col min="24" max="24" width="10" bestFit="1" customWidth="1"/>
    <col min="25" max="25" width="11" bestFit="1" customWidth="1"/>
    <col min="26" max="27" width="12" bestFit="1" customWidth="1"/>
    <col min="28" max="28" width="12.5" bestFit="1" customWidth="1"/>
    <col min="29" max="29" width="11" bestFit="1" customWidth="1"/>
    <col min="30" max="30" width="19.83203125" bestFit="1" customWidth="1"/>
    <col min="31" max="32" width="9" bestFit="1" customWidth="1"/>
    <col min="33" max="33" width="15" bestFit="1" customWidth="1"/>
    <col min="34" max="34" width="9" bestFit="1" customWidth="1"/>
    <col min="35" max="36" width="11" bestFit="1" customWidth="1"/>
    <col min="37" max="37" width="11.5" bestFit="1" customWidth="1"/>
    <col min="38" max="38" width="15.5" bestFit="1" customWidth="1"/>
    <col min="39" max="39" width="13.1640625" bestFit="1" customWidth="1"/>
    <col min="40" max="40" width="12" bestFit="1" customWidth="1"/>
  </cols>
  <sheetData>
    <row r="1" spans="1:18">
      <c r="L1" s="64">
        <f>'Fig 7.1.3 of OECD Box'!D19</f>
        <v>8791.1449999999986</v>
      </c>
      <c r="M1" s="29" t="s">
        <v>500</v>
      </c>
      <c r="O1" s="30" cm="1">
        <f t="array" ref="O1">SUMPRODUCT(SUMIFS(TB!$D:$D,TB!$A:$A,"Global Fund",TB!$B:$B,"developing countries, total",TB!$C:$C,_xlfn.UNIQUE(A5:A155)))</f>
        <v>5711.830597000001</v>
      </c>
      <c r="P1" s="29" t="s">
        <v>414</v>
      </c>
    </row>
    <row r="2" spans="1:18" ht="144">
      <c r="A2" s="1" t="s">
        <v>340</v>
      </c>
      <c r="B2" t="s">
        <v>344</v>
      </c>
      <c r="E2" s="52" t="s">
        <v>496</v>
      </c>
      <c r="F2" s="54" t="s">
        <v>492</v>
      </c>
      <c r="G2" s="42" t="s">
        <v>490</v>
      </c>
      <c r="H2" s="42" t="s">
        <v>489</v>
      </c>
      <c r="N2" s="10" t="s">
        <v>415</v>
      </c>
      <c r="O2" s="10" t="s">
        <v>416</v>
      </c>
      <c r="P2" s="10" t="s">
        <v>417</v>
      </c>
      <c r="Q2" s="10" t="s">
        <v>418</v>
      </c>
      <c r="R2" s="10" t="s">
        <v>419</v>
      </c>
    </row>
    <row r="3" spans="1:18">
      <c r="L3" t="s">
        <v>420</v>
      </c>
      <c r="M3" s="29" t="s">
        <v>494</v>
      </c>
      <c r="N3" t="s">
        <v>421</v>
      </c>
      <c r="O3" t="s">
        <v>491</v>
      </c>
      <c r="P3" t="s">
        <v>493</v>
      </c>
      <c r="Q3" t="s">
        <v>422</v>
      </c>
      <c r="R3" t="s">
        <v>419</v>
      </c>
    </row>
    <row r="4" spans="1:18">
      <c r="A4" s="1" t="s">
        <v>20</v>
      </c>
      <c r="B4" s="1" t="s">
        <v>18</v>
      </c>
      <c r="C4" t="s">
        <v>165</v>
      </c>
      <c r="L4" t="s">
        <v>26</v>
      </c>
      <c r="M4" s="29">
        <f>COUNTIFS(B:B,L4)</f>
        <v>9</v>
      </c>
      <c r="N4">
        <f>SUMIFS(C:C,B:B,L4)</f>
        <v>2192.9494800000002</v>
      </c>
      <c r="O4">
        <f>SUMIFS(H:H,B:B,L4)</f>
        <v>2014.1753602411338</v>
      </c>
      <c r="P4">
        <f>SUM(N4:O4)</f>
        <v>4207.1248402411338</v>
      </c>
      <c r="Q4" s="65">
        <f>P4/$P$16</f>
        <v>0.47856392315689644</v>
      </c>
      <c r="R4" s="43" t="str">
        <f>CONCATENATE(L4," of America")</f>
        <v>United States of America</v>
      </c>
    </row>
    <row r="5" spans="1:18">
      <c r="A5">
        <v>2013</v>
      </c>
      <c r="B5" t="s">
        <v>341</v>
      </c>
      <c r="C5">
        <v>0.55849099999999996</v>
      </c>
      <c r="D5" s="39"/>
      <c r="E5" t="str">
        <f>VLOOKUP(B5,pledges_contributions_donor_2011_2013[#All],1,FALSE)</f>
        <v>Australia</v>
      </c>
      <c r="F5" s="53">
        <f>VLOOKUP(E5,pledges_contributions_donor_2011_2013[#All],4,FALSE)</f>
        <v>1.928517219048689E-2</v>
      </c>
      <c r="G5">
        <f>SUMIFS(TB!$D:$D,TB!$A:$A,"Global Fund",TB!$B:$B,"developing countries, total",TB!$C:$C,A5)</f>
        <v>806.08129299999996</v>
      </c>
      <c r="H5">
        <f>IF(ISNA(F5),0,F5*G5)</f>
        <v>15.545416535035313</v>
      </c>
      <c r="L5" t="s">
        <v>34</v>
      </c>
      <c r="M5" s="29">
        <f t="shared" ref="M5:M13" si="0">COUNTIFS(B:B,L5)</f>
        <v>9</v>
      </c>
      <c r="N5">
        <f t="shared" ref="N5:N13" si="1">SUMIFS(C:C,B:B,L5)</f>
        <v>109.27432400000001</v>
      </c>
      <c r="O5">
        <f>SUMIFS(H:H,B:B,L5)</f>
        <v>648.97501538042707</v>
      </c>
      <c r="P5">
        <f t="shared" ref="P5:P27" si="2">SUM(N5:O5)</f>
        <v>758.24933938042705</v>
      </c>
      <c r="Q5" s="51">
        <f>P5/$P$16</f>
        <v>8.6251488216884969E-2</v>
      </c>
      <c r="R5" t="str">
        <f>L5</f>
        <v>United Kingdom</v>
      </c>
    </row>
    <row r="6" spans="1:18">
      <c r="A6">
        <v>2013</v>
      </c>
      <c r="B6" t="s">
        <v>347</v>
      </c>
      <c r="C6">
        <v>12.752838000000001</v>
      </c>
      <c r="E6" t="str">
        <f>VLOOKUP(B6,pledges_contributions_donor_2011_2013[#All],1,FALSE)</f>
        <v>Belgium</v>
      </c>
      <c r="F6" s="53">
        <f>VLOOKUP(E6,pledges_contributions_donor_2011_2013[#All],4,FALSE)</f>
        <v>6.7527153275364279E-3</v>
      </c>
      <c r="G6">
        <f>SUMIFS(TB!$D:$D,TB!$A:$A,"Global Fund",TB!$B:$B,"developing countries, total",TB!$C:$C,A6)</f>
        <v>806.08129299999996</v>
      </c>
      <c r="H6">
        <f t="shared" ref="H6:H69" si="3">IF(ISNA(F6),0,F6*G6)</f>
        <v>5.4432375024814821</v>
      </c>
      <c r="L6" t="s">
        <v>353</v>
      </c>
      <c r="M6" s="29">
        <f t="shared" si="0"/>
        <v>9</v>
      </c>
      <c r="N6">
        <f t="shared" si="1"/>
        <v>34.465362999999996</v>
      </c>
      <c r="O6">
        <f>SUMIFS(H:H,B:B,L6)</f>
        <v>450.67143935838186</v>
      </c>
      <c r="P6">
        <f t="shared" si="2"/>
        <v>485.13680235838183</v>
      </c>
      <c r="Q6" s="51">
        <f>P6/$P$16</f>
        <v>5.5184711702330233E-2</v>
      </c>
      <c r="R6" t="str">
        <f t="shared" ref="R6:R15" si="4">L6</f>
        <v>Germany</v>
      </c>
    </row>
    <row r="7" spans="1:18">
      <c r="A7">
        <v>2013</v>
      </c>
      <c r="B7" t="s">
        <v>348</v>
      </c>
      <c r="C7">
        <v>18.344187999999999</v>
      </c>
      <c r="E7" t="str">
        <f>VLOOKUP(B7,pledges_contributions_donor_2011_2013[#All],1,FALSE)</f>
        <v>Canada</v>
      </c>
      <c r="F7" s="53">
        <f>VLOOKUP(E7,pledges_contributions_donor_2011_2013[#All],4,FALSE)</f>
        <v>5.1726931634744927E-2</v>
      </c>
      <c r="G7">
        <f>SUMIFS(TB!$D:$D,TB!$A:$A,"Global Fund",TB!$B:$B,"developing countries, total",TB!$C:$C,A7)</f>
        <v>806.08129299999996</v>
      </c>
      <c r="H7">
        <f t="shared" si="3"/>
        <v>41.696111935057793</v>
      </c>
      <c r="L7" t="s">
        <v>348</v>
      </c>
      <c r="M7" s="29">
        <f t="shared" si="0"/>
        <v>8</v>
      </c>
      <c r="N7">
        <f t="shared" si="1"/>
        <v>97.449523999999997</v>
      </c>
      <c r="O7">
        <f t="shared" ref="O5:O27" si="5">SUMIFS(H:H,B:B,L7)</f>
        <v>267.96370726359964</v>
      </c>
      <c r="P7">
        <f t="shared" si="2"/>
        <v>365.41323126359964</v>
      </c>
      <c r="Q7" s="51">
        <f>P7/$P$16</f>
        <v>4.1566056669933175E-2</v>
      </c>
      <c r="R7" t="str">
        <f t="shared" si="4"/>
        <v>Canada</v>
      </c>
    </row>
    <row r="8" spans="1:18">
      <c r="A8">
        <v>2013</v>
      </c>
      <c r="B8" t="s">
        <v>351</v>
      </c>
      <c r="C8">
        <v>0.30834699999999998</v>
      </c>
      <c r="E8" t="str">
        <f>VLOOKUP(B8,pledges_contributions_donor_2011_2013[#All],1,FALSE)</f>
        <v>Finland</v>
      </c>
      <c r="F8" s="53">
        <f>VLOOKUP(E8,pledges_contributions_donor_2011_2013[#All],4,FALSE)</f>
        <v>1.2640088025775501E-3</v>
      </c>
      <c r="G8">
        <f>SUMIFS(TB!$D:$D,TB!$A:$A,"Global Fund",TB!$B:$B,"developing countries, total",TB!$C:$C,A8)</f>
        <v>806.08129299999996</v>
      </c>
      <c r="H8">
        <f t="shared" si="3"/>
        <v>1.0188938499450932</v>
      </c>
      <c r="L8" t="s">
        <v>352</v>
      </c>
      <c r="M8" s="29">
        <f t="shared" si="0"/>
        <v>5</v>
      </c>
      <c r="N8">
        <f t="shared" si="1"/>
        <v>6.1583570000000005</v>
      </c>
      <c r="O8">
        <f t="shared" si="5"/>
        <v>357.27624678337543</v>
      </c>
      <c r="P8">
        <f t="shared" si="2"/>
        <v>363.43460378337545</v>
      </c>
      <c r="Q8" s="51">
        <f>P8/$P$16</f>
        <v>4.1340986160889791E-2</v>
      </c>
      <c r="R8" t="str">
        <f t="shared" si="4"/>
        <v>France</v>
      </c>
    </row>
    <row r="9" spans="1:18">
      <c r="A9">
        <v>2013</v>
      </c>
      <c r="B9" t="s">
        <v>352</v>
      </c>
      <c r="C9">
        <v>1.1706000000000001</v>
      </c>
      <c r="E9" t="str">
        <f>VLOOKUP(B9,pledges_contributions_donor_2011_2013[#All],1,FALSE)</f>
        <v>France</v>
      </c>
      <c r="F9" s="53">
        <f>VLOOKUP(E9,pledges_contributions_donor_2011_2013[#All],4,FALSE)</f>
        <v>0.13204984092859995</v>
      </c>
      <c r="G9">
        <f>SUMIFS(TB!$D:$D,TB!$A:$A,"Global Fund",TB!$B:$B,"developing countries, total",TB!$C:$C,A9)</f>
        <v>806.08129299999996</v>
      </c>
      <c r="H9">
        <f t="shared" si="3"/>
        <v>106.44290651617017</v>
      </c>
      <c r="L9" t="s">
        <v>359</v>
      </c>
      <c r="M9" s="29">
        <f t="shared" si="0"/>
        <v>9</v>
      </c>
      <c r="N9">
        <f t="shared" si="1"/>
        <v>42.988219000000001</v>
      </c>
      <c r="O9">
        <f t="shared" si="5"/>
        <v>358.98183154591737</v>
      </c>
      <c r="P9">
        <f t="shared" si="2"/>
        <v>401.97005054591739</v>
      </c>
      <c r="Q9" s="51">
        <f>P9/$P$16</f>
        <v>4.5724425037457286E-2</v>
      </c>
      <c r="R9" t="str">
        <f t="shared" si="4"/>
        <v>Japan</v>
      </c>
    </row>
    <row r="10" spans="1:18">
      <c r="A10">
        <v>2013</v>
      </c>
      <c r="B10" t="s">
        <v>353</v>
      </c>
      <c r="C10">
        <v>1.8170230000000001</v>
      </c>
      <c r="E10" t="str">
        <f>VLOOKUP(B10,pledges_contributions_donor_2011_2013[#All],1,FALSE)</f>
        <v>Germany</v>
      </c>
      <c r="F10" s="53">
        <f>VLOOKUP(E10,pledges_contributions_donor_2011_2013[#All],4,FALSE)</f>
        <v>7.7328607804068819E-2</v>
      </c>
      <c r="G10">
        <f>SUMIFS(TB!$D:$D,TB!$A:$A,"Global Fund",TB!$B:$B,"developing countries, total",TB!$C:$C,A10)</f>
        <v>806.08129299999996</v>
      </c>
      <c r="H10">
        <f t="shared" si="3"/>
        <v>62.333144164593683</v>
      </c>
      <c r="L10" t="s">
        <v>370</v>
      </c>
      <c r="M10" s="29">
        <f t="shared" si="0"/>
        <v>8</v>
      </c>
      <c r="N10">
        <f t="shared" si="1"/>
        <v>3.2777530000000001</v>
      </c>
      <c r="O10">
        <f t="shared" si="5"/>
        <v>124.73730813721592</v>
      </c>
      <c r="P10">
        <f t="shared" si="2"/>
        <v>128.01506113721592</v>
      </c>
      <c r="Q10" s="51">
        <f>P10/$P$16</f>
        <v>1.4561818868556479E-2</v>
      </c>
      <c r="R10" t="str">
        <f t="shared" si="4"/>
        <v>Sweden</v>
      </c>
    </row>
    <row r="11" spans="1:18">
      <c r="A11">
        <v>2013</v>
      </c>
      <c r="B11" t="s">
        <v>358</v>
      </c>
      <c r="C11">
        <v>0.117326</v>
      </c>
      <c r="E11" t="e">
        <f>VLOOKUP(B11,pledges_contributions_donor_2011_2013[#All],1,FALSE)</f>
        <v>#N/A</v>
      </c>
      <c r="F11" s="53" t="e">
        <f>VLOOKUP(E11,pledges_contributions_donor_2011_2013[#All],4,FALSE)</f>
        <v>#N/A</v>
      </c>
      <c r="G11">
        <f>SUMIFS(TB!$D:$D,TB!$A:$A,"Global Fund",TB!$B:$B,"developing countries, total",TB!$C:$C,A11)</f>
        <v>806.08129299999996</v>
      </c>
      <c r="H11">
        <f t="shared" si="3"/>
        <v>0</v>
      </c>
      <c r="L11" t="s">
        <v>364</v>
      </c>
      <c r="M11" s="29">
        <f t="shared" si="0"/>
        <v>9</v>
      </c>
      <c r="N11">
        <f t="shared" si="1"/>
        <v>26.028998000000001</v>
      </c>
      <c r="O11">
        <f t="shared" si="5"/>
        <v>121.68241165007076</v>
      </c>
      <c r="P11">
        <f t="shared" si="2"/>
        <v>147.71140965007078</v>
      </c>
      <c r="Q11" s="51">
        <f>P11/$P$16</f>
        <v>1.6802294769346974E-2</v>
      </c>
      <c r="R11" t="str">
        <f t="shared" si="4"/>
        <v>Norway</v>
      </c>
    </row>
    <row r="12" spans="1:18">
      <c r="A12">
        <v>2013</v>
      </c>
      <c r="B12" t="s">
        <v>359</v>
      </c>
      <c r="C12">
        <v>3.5692050000000002</v>
      </c>
      <c r="E12" t="str">
        <f>VLOOKUP(B12,pledges_contributions_donor_2011_2013[#All],1,FALSE)</f>
        <v>Japan</v>
      </c>
      <c r="F12" s="53">
        <f>VLOOKUP(E12,pledges_contributions_donor_2011_2013[#All],4,FALSE)</f>
        <v>5.6229233210862699E-2</v>
      </c>
      <c r="G12">
        <f>SUMIFS(TB!$D:$D,TB!$A:$A,"Global Fund",TB!$B:$B,"developing countries, total",TB!$C:$C,A12)</f>
        <v>806.08129299999996</v>
      </c>
      <c r="H12">
        <f t="shared" si="3"/>
        <v>45.325333011010741</v>
      </c>
      <c r="L12" t="s">
        <v>341</v>
      </c>
      <c r="M12" s="29">
        <f t="shared" si="0"/>
        <v>8</v>
      </c>
      <c r="N12">
        <f t="shared" si="1"/>
        <v>96.270095999999995</v>
      </c>
      <c r="O12">
        <f t="shared" si="5"/>
        <v>72.961923646268346</v>
      </c>
      <c r="P12">
        <f t="shared" si="2"/>
        <v>169.23201964626833</v>
      </c>
      <c r="Q12" s="51">
        <f>P12/$P$16</f>
        <v>1.9250281919621203E-2</v>
      </c>
      <c r="R12" t="str">
        <f t="shared" si="4"/>
        <v>Australia</v>
      </c>
    </row>
    <row r="13" spans="1:18">
      <c r="A13">
        <v>2013</v>
      </c>
      <c r="B13" t="s">
        <v>360</v>
      </c>
      <c r="C13">
        <v>2.2943180000000001</v>
      </c>
      <c r="E13" t="s">
        <v>384</v>
      </c>
      <c r="F13" s="53">
        <f>VLOOKUP(E13,pledges_contributions_donor_2011_2013[#All],4,FALSE)</f>
        <v>7.8418599021572177E-4</v>
      </c>
      <c r="G13">
        <f>SUMIFS(TB!$D:$D,TB!$A:$A,"Global Fund",TB!$B:$B,"developing countries, total",TB!$C:$C,A13)</f>
        <v>806.08129299999996</v>
      </c>
      <c r="H13">
        <f t="shared" si="3"/>
        <v>0.63211765694557431</v>
      </c>
      <c r="L13" t="s">
        <v>347</v>
      </c>
      <c r="M13" s="29">
        <f t="shared" si="0"/>
        <v>9</v>
      </c>
      <c r="N13">
        <f t="shared" si="1"/>
        <v>80.627084999999994</v>
      </c>
      <c r="O13">
        <f>SUMIFS(H:H,B:B,L13)</f>
        <v>28.881827455741874</v>
      </c>
      <c r="P13">
        <f t="shared" si="2"/>
        <v>109.50891245574186</v>
      </c>
      <c r="Q13" s="51">
        <f>P13/$P$16</f>
        <v>1.2456729180981759E-2</v>
      </c>
      <c r="R13" t="str">
        <f t="shared" si="4"/>
        <v>Belgium</v>
      </c>
    </row>
    <row r="14" spans="1:18">
      <c r="A14">
        <v>2013</v>
      </c>
      <c r="B14" t="s">
        <v>361</v>
      </c>
      <c r="C14">
        <v>6.2950999999999993E-2</v>
      </c>
      <c r="E14" t="str">
        <f>VLOOKUP(B14,pledges_contributions_donor_2011_2013[#All],1,FALSE)</f>
        <v>Luxembourg</v>
      </c>
      <c r="F14" s="53">
        <f>VLOOKUP(E14,pledges_contributions_donor_2011_2013[#All],4,FALSE)</f>
        <v>9.6206440779097774E-4</v>
      </c>
      <c r="G14">
        <f>SUMIFS(TB!$D:$D,TB!$A:$A,"Global Fund",TB!$B:$B,"developing countries, total",TB!$C:$C,A14)</f>
        <v>806.08129299999996</v>
      </c>
      <c r="H14">
        <f t="shared" si="3"/>
        <v>0.77550212178143052</v>
      </c>
      <c r="L14" s="10" t="s">
        <v>501</v>
      </c>
      <c r="M14" s="29"/>
      <c r="N14" s="63">
        <f>N30</f>
        <v>389.82520399999885</v>
      </c>
      <c r="O14">
        <f>SUM(O17:O29)</f>
        <v>1265.5235255378677</v>
      </c>
      <c r="P14">
        <f>SUM(N14:O14)</f>
        <v>1655.3487295378666</v>
      </c>
      <c r="Q14" s="65">
        <f>P14/$P$16</f>
        <v>0.18829728431710169</v>
      </c>
      <c r="R14" t="str">
        <f t="shared" si="4"/>
        <v>Other reporting entities</v>
      </c>
    </row>
    <row r="15" spans="1:18">
      <c r="A15">
        <v>2013</v>
      </c>
      <c r="B15" t="s">
        <v>362</v>
      </c>
      <c r="C15">
        <v>4.480334</v>
      </c>
      <c r="E15" t="str">
        <f>VLOOKUP(B15,pledges_contributions_donor_2011_2013[#All],1,FALSE)</f>
        <v>Netherlands</v>
      </c>
      <c r="F15" s="53">
        <f>VLOOKUP(E15,pledges_contributions_donor_2011_2013[#All],4,FALSE)</f>
        <v>2.0347146885123641E-2</v>
      </c>
      <c r="G15">
        <f>SUMIFS(TB!$D:$D,TB!$A:$A,"Global Fund",TB!$B:$B,"developing countries, total",TB!$C:$C,A15)</f>
        <v>806.08129299999996</v>
      </c>
      <c r="H15">
        <f t="shared" si="3"/>
        <v>16.401454470021385</v>
      </c>
      <c r="L15" s="10"/>
      <c r="M15" s="55"/>
      <c r="N15" s="10"/>
      <c r="O15" s="10"/>
      <c r="P15" s="10"/>
      <c r="Q15" s="51"/>
    </row>
    <row r="16" spans="1:18" ht="16" thickBot="1">
      <c r="A16">
        <v>2013</v>
      </c>
      <c r="B16" t="s">
        <v>364</v>
      </c>
      <c r="C16">
        <v>2.266521</v>
      </c>
      <c r="E16" t="str">
        <f>VLOOKUP(B16,pledges_contributions_donor_2011_2013[#All],1,FALSE)</f>
        <v>Norway</v>
      </c>
      <c r="F16" s="53">
        <f>VLOOKUP(E16,pledges_contributions_donor_2011_2013[#All],4,FALSE)</f>
        <v>2.2150844598481292E-2</v>
      </c>
      <c r="G16">
        <f>SUMIFS(TB!$D:$D,TB!$A:$A,"Global Fund",TB!$B:$B,"developing countries, total",TB!$C:$C,A16)</f>
        <v>806.08129299999996</v>
      </c>
      <c r="H16">
        <f t="shared" si="3"/>
        <v>17.855381454985864</v>
      </c>
      <c r="L16" s="10" t="s">
        <v>493</v>
      </c>
      <c r="M16" s="55"/>
      <c r="N16" s="59"/>
      <c r="O16" s="10"/>
      <c r="P16" s="60">
        <f>SUM(P4:P14)</f>
        <v>8791.1449999999986</v>
      </c>
      <c r="Q16" s="31"/>
    </row>
    <row r="17" spans="1:18" ht="16" thickTop="1">
      <c r="A17">
        <v>2013</v>
      </c>
      <c r="B17" t="s">
        <v>366</v>
      </c>
      <c r="C17">
        <v>2.2690000000000002E-3</v>
      </c>
      <c r="E17" t="e">
        <f>VLOOKUP(B17,pledges_contributions_donor_2011_2013[#All],1,FALSE)</f>
        <v>#N/A</v>
      </c>
      <c r="F17" s="53" t="e">
        <f>VLOOKUP(E17,pledges_contributions_donor_2011_2013[#All],4,FALSE)</f>
        <v>#N/A</v>
      </c>
      <c r="G17">
        <f>SUMIFS(TB!$D:$D,TB!$A:$A,"Global Fund",TB!$B:$B,"developing countries, total",TB!$C:$C,A17)</f>
        <v>806.08129299999996</v>
      </c>
      <c r="H17">
        <f t="shared" si="3"/>
        <v>0</v>
      </c>
      <c r="L17" s="29" t="s">
        <v>362</v>
      </c>
      <c r="M17" s="29">
        <f t="shared" ref="M17:M27" si="6">COUNTIFS(B:B,L17)</f>
        <v>5</v>
      </c>
      <c r="N17" s="29">
        <f t="shared" ref="N17:N27" si="7">SUMIFS(C:C,B:B,L17)</f>
        <v>15.179246000000003</v>
      </c>
      <c r="O17" s="29">
        <f t="shared" si="5"/>
        <v>53.601377714559092</v>
      </c>
      <c r="P17" s="29">
        <f t="shared" si="2"/>
        <v>68.780623714559098</v>
      </c>
      <c r="Q17" s="31">
        <f>P30/$P$16</f>
        <v>4.4342938718448952E-2</v>
      </c>
      <c r="R17" t="str">
        <f>L30</f>
        <v>Funding from other multilaterals</v>
      </c>
    </row>
    <row r="18" spans="1:18">
      <c r="A18">
        <v>2013</v>
      </c>
      <c r="B18" t="s">
        <v>369</v>
      </c>
      <c r="C18">
        <v>3.8470999999999998E-2</v>
      </c>
      <c r="E18" t="e">
        <f>VLOOKUP(B18,pledges_contributions_donor_2011_2013[#All],1,FALSE)</f>
        <v>#N/A</v>
      </c>
      <c r="F18" s="53" t="e">
        <f>VLOOKUP(E18,pledges_contributions_donor_2011_2013[#All],4,FALSE)</f>
        <v>#N/A</v>
      </c>
      <c r="G18">
        <f>SUMIFS(TB!$D:$D,TB!$A:$A,"Global Fund",TB!$B:$B,"developing countries, total",TB!$C:$C,A18)</f>
        <v>806.08129299999996</v>
      </c>
      <c r="H18">
        <f t="shared" si="3"/>
        <v>0</v>
      </c>
      <c r="L18" s="29" t="s">
        <v>358</v>
      </c>
      <c r="M18" s="29">
        <f t="shared" si="6"/>
        <v>9</v>
      </c>
      <c r="N18" s="29">
        <f t="shared" si="7"/>
        <v>5.3404449999999999</v>
      </c>
      <c r="O18" s="29">
        <f t="shared" si="5"/>
        <v>57.668611753498233</v>
      </c>
      <c r="P18" s="29">
        <f t="shared" si="2"/>
        <v>63.009056753498236</v>
      </c>
      <c r="Q18" s="31"/>
      <c r="R18" t="str">
        <f>L16</f>
        <v>Total</v>
      </c>
    </row>
    <row r="19" spans="1:18">
      <c r="A19">
        <v>2013</v>
      </c>
      <c r="B19" t="s">
        <v>34</v>
      </c>
      <c r="C19">
        <v>18.880499</v>
      </c>
      <c r="E19" t="str">
        <f>VLOOKUP(B19,pledges_contributions_donor_2011_2013[#All],1,FALSE)</f>
        <v>United Kingdom</v>
      </c>
      <c r="F19" s="53">
        <f>VLOOKUP(E19,pledges_contributions_donor_2011_2013[#All],4,FALSE)</f>
        <v>8.2292112226414249E-2</v>
      </c>
      <c r="G19">
        <f>SUMIFS(TB!$D:$D,TB!$A:$A,"Global Fund",TB!$B:$B,"developing countries, total",TB!$C:$C,A19)</f>
        <v>806.08129299999996</v>
      </c>
      <c r="H19">
        <f t="shared" si="3"/>
        <v>66.334132227169107</v>
      </c>
      <c r="L19" s="29" t="s">
        <v>360</v>
      </c>
      <c r="M19" s="29">
        <f t="shared" si="6"/>
        <v>9</v>
      </c>
      <c r="N19" s="29">
        <f t="shared" si="7"/>
        <v>15.689142</v>
      </c>
      <c r="O19" s="29">
        <f t="shared" si="5"/>
        <v>5.7540138959326157</v>
      </c>
      <c r="P19" s="29">
        <f t="shared" si="2"/>
        <v>21.443155895932616</v>
      </c>
      <c r="Q19" s="56">
        <f>P17/SUM(P$4:P$15)</f>
        <v>7.8238527193623935E-3</v>
      </c>
      <c r="R19" s="29" t="str">
        <f>CONCATENATE(L17,", ",ROUND(P17,0))</f>
        <v>Netherlands, 69</v>
      </c>
    </row>
    <row r="20" spans="1:18">
      <c r="A20">
        <v>2013</v>
      </c>
      <c r="B20" t="s">
        <v>26</v>
      </c>
      <c r="C20">
        <v>237.39847700000001</v>
      </c>
      <c r="E20" t="str">
        <f>VLOOKUP(B20,pledges_contributions_donor_2011_2013[#All],1,FALSE)</f>
        <v>United States</v>
      </c>
      <c r="F20" s="53">
        <f>VLOOKUP(E20,pledges_contributions_donor_2011_2013[#All],4,FALSE)</f>
        <v>0.35709965074136318</v>
      </c>
      <c r="G20">
        <f>SUMIFS(TB!$D:$D,TB!$A:$A,"Global Fund",TB!$B:$B,"developing countries, total",TB!$C:$C,A20)</f>
        <v>806.08129299999996</v>
      </c>
      <c r="H20">
        <f t="shared" si="3"/>
        <v>287.85134819944642</v>
      </c>
      <c r="L20" s="29" t="s">
        <v>357</v>
      </c>
      <c r="M20" s="29">
        <f t="shared" si="6"/>
        <v>7</v>
      </c>
      <c r="N20" s="29">
        <f t="shared" si="7"/>
        <v>8.5424860000000002</v>
      </c>
      <c r="O20" s="29">
        <f t="shared" si="5"/>
        <v>14.114043493307493</v>
      </c>
      <c r="P20" s="29">
        <f t="shared" si="2"/>
        <v>22.656529493307495</v>
      </c>
      <c r="Q20" s="56">
        <f>P18/SUM(P$4:P$15)</f>
        <v>7.1673322136648005E-3</v>
      </c>
      <c r="R20" s="29" t="str">
        <f>CONCATENATE(L18,", ",ROUND(P18,0))</f>
        <v>Italy, 63</v>
      </c>
    </row>
    <row r="21" spans="1:18">
      <c r="A21">
        <v>2014</v>
      </c>
      <c r="B21" t="s">
        <v>346</v>
      </c>
      <c r="C21">
        <v>1.2097999999999999E-2</v>
      </c>
      <c r="E21" t="e">
        <f>VLOOKUP(B21,pledges_contributions_donor_2014_16[#All],1,FALSE)</f>
        <v>#N/A</v>
      </c>
      <c r="F21" s="53" t="e">
        <f>VLOOKUP(E21,pledges_contributions_donor_2014_16[#All],4,FALSE)</f>
        <v>#N/A</v>
      </c>
      <c r="G21">
        <f>SUMIFS(TB!$D:$D,TB!$A:$A,"Global Fund",TB!$B:$B,"developing countries, total",TB!$C:$C,A21)</f>
        <v>452.54148600000002</v>
      </c>
      <c r="H21">
        <f t="shared" si="3"/>
        <v>0</v>
      </c>
      <c r="L21" s="57" t="s">
        <v>351</v>
      </c>
      <c r="M21" s="29">
        <f t="shared" si="6"/>
        <v>9</v>
      </c>
      <c r="N21" s="29">
        <f t="shared" si="7"/>
        <v>2.445719</v>
      </c>
      <c r="O21" s="29">
        <f t="shared" si="5"/>
        <v>1.0188938499450932</v>
      </c>
      <c r="P21" s="29">
        <f t="shared" si="2"/>
        <v>3.4646128499450932</v>
      </c>
      <c r="Q21" s="56">
        <f>P19/SUM(P$4:P$15)</f>
        <v>2.4391766824381376E-3</v>
      </c>
      <c r="R21" s="29" t="str">
        <f>CONCATENATE(L19,", ",ROUND(P19,0))</f>
        <v>Korea, 21</v>
      </c>
    </row>
    <row r="22" spans="1:18">
      <c r="A22">
        <v>2014</v>
      </c>
      <c r="B22" t="s">
        <v>347</v>
      </c>
      <c r="C22">
        <v>11.663672999999999</v>
      </c>
      <c r="E22" t="str">
        <f>VLOOKUP(B22,pledges_contributions_donor_2014_16[#All],1,FALSE)</f>
        <v>Belgium</v>
      </c>
      <c r="F22" s="53">
        <f>VLOOKUP(E22,pledges_contributions_donor_2014_16[#All],4,FALSE)</f>
        <v>6.6136776192759865E-3</v>
      </c>
      <c r="G22">
        <f>SUMIFS(TB!$D:$D,TB!$A:$A,"Global Fund",TB!$B:$B,"developing countries, total",TB!$C:$C,A22)</f>
        <v>452.54148600000002</v>
      </c>
      <c r="H22">
        <f t="shared" si="3"/>
        <v>2.9929634977520974</v>
      </c>
      <c r="L22" s="29" t="s">
        <v>371</v>
      </c>
      <c r="M22" s="29">
        <f t="shared" si="6"/>
        <v>4</v>
      </c>
      <c r="N22" s="29">
        <f t="shared" si="7"/>
        <v>1.3411300000000002</v>
      </c>
      <c r="O22" s="29">
        <f t="shared" si="5"/>
        <v>14.273834768021224</v>
      </c>
      <c r="P22" s="29">
        <f t="shared" si="2"/>
        <v>15.614964768021224</v>
      </c>
      <c r="Q22" s="56">
        <f>P20/SUM(P$4:P$15)</f>
        <v>2.5771989306634688E-3</v>
      </c>
      <c r="R22" s="29" t="str">
        <f>CONCATENATE(L20,", ",ROUND(P20,0))</f>
        <v>Ireland, 23</v>
      </c>
    </row>
    <row r="23" spans="1:18">
      <c r="A23">
        <v>2014</v>
      </c>
      <c r="B23" t="s">
        <v>348</v>
      </c>
      <c r="C23">
        <v>0.66805000000000003</v>
      </c>
      <c r="E23" t="str">
        <f>VLOOKUP(B23,pledges_contributions_donor_2014_16[#All],1,FALSE)</f>
        <v>Canada</v>
      </c>
      <c r="F23" s="53">
        <f>VLOOKUP(E23,pledges_contributions_donor_2014_16[#All],4,FALSE)</f>
        <v>5.2278279632573817E-2</v>
      </c>
      <c r="G23">
        <f>SUMIFS(TB!$D:$D,TB!$A:$A,"Global Fund",TB!$B:$B,"developing countries, total",TB!$C:$C,A23)</f>
        <v>452.54148600000002</v>
      </c>
      <c r="H23">
        <f t="shared" si="3"/>
        <v>23.658090350448489</v>
      </c>
      <c r="L23" s="29" t="s">
        <v>361</v>
      </c>
      <c r="M23" s="29">
        <f t="shared" si="6"/>
        <v>6</v>
      </c>
      <c r="N23" s="29">
        <f t="shared" si="7"/>
        <v>0.73751399999999989</v>
      </c>
      <c r="O23" s="29">
        <f t="shared" si="5"/>
        <v>3.4605059963878859</v>
      </c>
      <c r="P23" s="29">
        <f t="shared" si="2"/>
        <v>4.1980199963878855</v>
      </c>
      <c r="Q23" s="56">
        <f>P21/SUM(P$4:P$15)</f>
        <v>3.9410257138803803E-4</v>
      </c>
      <c r="R23" s="29" t="str">
        <f t="shared" ref="R23:R29" si="8">CONCATENATE(L21,", ",ROUND(P21,0))</f>
        <v>Finland, 3</v>
      </c>
    </row>
    <row r="24" spans="1:18">
      <c r="A24">
        <v>2014</v>
      </c>
      <c r="B24" t="s">
        <v>351</v>
      </c>
      <c r="C24">
        <v>0.35738900000000001</v>
      </c>
      <c r="E24" t="e">
        <f>VLOOKUP(B24,pledges_contributions_donor_2014_16[#All],1,FALSE)</f>
        <v>#N/A</v>
      </c>
      <c r="F24" s="53" t="e">
        <f>VLOOKUP(E24,pledges_contributions_donor_2014_16[#All],4,FALSE)</f>
        <v>#N/A</v>
      </c>
      <c r="G24">
        <f>SUMIFS(TB!$D:$D,TB!$A:$A,"Global Fund",TB!$B:$B,"developing countries, total",TB!$C:$C,A24)</f>
        <v>452.54148600000002</v>
      </c>
      <c r="H24">
        <f t="shared" si="3"/>
        <v>0</v>
      </c>
      <c r="L24" s="29" t="s">
        <v>366</v>
      </c>
      <c r="M24" s="29">
        <f t="shared" si="6"/>
        <v>2</v>
      </c>
      <c r="N24" s="29">
        <f t="shared" si="7"/>
        <v>5.1390000000000003E-3</v>
      </c>
      <c r="O24" s="29">
        <f t="shared" si="5"/>
        <v>1.2157886996441113E-2</v>
      </c>
      <c r="P24" s="29">
        <f t="shared" si="2"/>
        <v>1.7296886996441115E-2</v>
      </c>
      <c r="Q24" s="56">
        <f>P22/SUM(P$4:P$15)</f>
        <v>1.7762151310234591E-3</v>
      </c>
      <c r="R24" s="29" t="str">
        <f t="shared" si="8"/>
        <v>Switzerland, 16</v>
      </c>
    </row>
    <row r="25" spans="1:18">
      <c r="A25">
        <v>2014</v>
      </c>
      <c r="B25" t="s">
        <v>352</v>
      </c>
      <c r="C25">
        <v>1.250502</v>
      </c>
      <c r="E25" t="str">
        <f>VLOOKUP(B25,pledges_contributions_donor_2014_16[#All],1,FALSE)</f>
        <v>France</v>
      </c>
      <c r="F25" s="53">
        <f>VLOOKUP(E25,pledges_contributions_donor_2014_16[#All],4,FALSE)</f>
        <v>0.11904619714611402</v>
      </c>
      <c r="G25">
        <f>SUMIFS(TB!$D:$D,TB!$A:$A,"Global Fund",TB!$B:$B,"developing countries, total",TB!$C:$C,A25)</f>
        <v>452.54148600000002</v>
      </c>
      <c r="H25">
        <f t="shared" si="3"/>
        <v>53.873342959151401</v>
      </c>
      <c r="L25" s="29" t="s">
        <v>369</v>
      </c>
      <c r="M25" s="29">
        <f t="shared" si="6"/>
        <v>7</v>
      </c>
      <c r="N25" s="29">
        <f t="shared" si="7"/>
        <v>0.80239699999999992</v>
      </c>
      <c r="O25" s="29">
        <f t="shared" si="5"/>
        <v>4.2132146991253547</v>
      </c>
      <c r="P25" s="29">
        <f t="shared" si="2"/>
        <v>5.0156116991253548</v>
      </c>
      <c r="Q25" s="56">
        <f>P23/SUM(P$4:P$15)</f>
        <v>4.7752823965341101E-4</v>
      </c>
      <c r="R25" s="29" t="str">
        <f t="shared" si="8"/>
        <v>Luxembourg, 4</v>
      </c>
    </row>
    <row r="26" spans="1:18">
      <c r="A26">
        <v>2014</v>
      </c>
      <c r="B26" t="s">
        <v>353</v>
      </c>
      <c r="C26">
        <v>3.104104</v>
      </c>
      <c r="E26" t="str">
        <f>VLOOKUP(B26,pledges_contributions_donor_2014_16[#All],1,FALSE)</f>
        <v>Germany</v>
      </c>
      <c r="F26" s="53">
        <f>VLOOKUP(E26,pledges_contributions_donor_2014_16[#All],4,FALSE)</f>
        <v>7.7159572224886508E-2</v>
      </c>
      <c r="G26">
        <f>SUMIFS(TB!$D:$D,TB!$A:$A,"Global Fund",TB!$B:$B,"developing countries, total",TB!$C:$C,A26)</f>
        <v>452.54148600000002</v>
      </c>
      <c r="H26">
        <f t="shared" si="3"/>
        <v>34.91790747377447</v>
      </c>
      <c r="L26" s="29" t="s">
        <v>346</v>
      </c>
      <c r="M26" s="29">
        <f t="shared" si="6"/>
        <v>5</v>
      </c>
      <c r="N26" s="29">
        <f t="shared" si="7"/>
        <v>0.191024</v>
      </c>
      <c r="O26" s="29">
        <f t="shared" si="5"/>
        <v>0</v>
      </c>
      <c r="P26" s="29">
        <f t="shared" si="2"/>
        <v>0.191024</v>
      </c>
      <c r="Q26" s="56">
        <f>P24/SUM(P$4:P$15)</f>
        <v>1.9675351727722746E-6</v>
      </c>
      <c r="R26" s="29" t="str">
        <f t="shared" si="8"/>
        <v>Portugal, 0</v>
      </c>
    </row>
    <row r="27" spans="1:18">
      <c r="A27">
        <v>2014</v>
      </c>
      <c r="B27" t="s">
        <v>358</v>
      </c>
      <c r="C27">
        <v>2.9146999999999999E-2</v>
      </c>
      <c r="E27" t="str">
        <f>VLOOKUP(B27,pledges_contributions_donor_2014_16[#All],1,FALSE)</f>
        <v>Italy</v>
      </c>
      <c r="F27" s="53">
        <f>VLOOKUP(E27,pledges_contributions_donor_2014_16[#All],4,FALSE)</f>
        <v>1.1602943191712256E-2</v>
      </c>
      <c r="G27">
        <f>SUMIFS(TB!$D:$D,TB!$A:$A,"Global Fund",TB!$B:$B,"developing countries, total",TB!$C:$C,A27)</f>
        <v>452.54148600000002</v>
      </c>
      <c r="H27">
        <f t="shared" si="3"/>
        <v>5.2508131539510474</v>
      </c>
      <c r="L27" s="29" t="s">
        <v>365</v>
      </c>
      <c r="M27" s="29">
        <f t="shared" si="6"/>
        <v>4</v>
      </c>
      <c r="N27" s="29">
        <f t="shared" si="7"/>
        <v>0.20979700000000001</v>
      </c>
      <c r="O27" s="29">
        <f t="shared" si="5"/>
        <v>0</v>
      </c>
      <c r="P27" s="29">
        <f t="shared" si="2"/>
        <v>0.20979700000000001</v>
      </c>
      <c r="Q27" s="56">
        <f>P25/SUM(P$4:P$15)</f>
        <v>5.7052997068360897E-4</v>
      </c>
      <c r="R27" s="29" t="str">
        <f t="shared" si="8"/>
        <v>Spain, 5</v>
      </c>
    </row>
    <row r="28" spans="1:18">
      <c r="A28">
        <v>2014</v>
      </c>
      <c r="B28" t="s">
        <v>359</v>
      </c>
      <c r="C28">
        <v>13.741129000000001</v>
      </c>
      <c r="E28" t="str">
        <f>VLOOKUP(B28,pledges_contributions_donor_2014_16[#All],1,FALSE)</f>
        <v>Japan</v>
      </c>
      <c r="F28" s="53">
        <f>VLOOKUP(E28,pledges_contributions_donor_2014_16[#All],4,FALSE)</f>
        <v>6.8299562959606833E-2</v>
      </c>
      <c r="G28">
        <f>SUMIFS(TB!$D:$D,TB!$A:$A,"Global Fund",TB!$B:$B,"developing countries, total",TB!$C:$C,A28)</f>
        <v>452.54148600000002</v>
      </c>
      <c r="H28">
        <f t="shared" si="3"/>
        <v>30.908385714891036</v>
      </c>
      <c r="L28" s="29" t="s">
        <v>350</v>
      </c>
      <c r="M28" s="29">
        <f>COUNTIFS(B:B,L28)</f>
        <v>0</v>
      </c>
      <c r="N28" s="29">
        <f>SUMIFS(C:C,B:B,L28)</f>
        <v>0</v>
      </c>
      <c r="O28" s="29">
        <f>SUMIFS(H:H,B:B,L28)</f>
        <v>0</v>
      </c>
      <c r="P28" s="29">
        <f>SUM(_xlfn.IFNA(N28,0),_xlfn.IFNA(O28,0)*O$1)</f>
        <v>0</v>
      </c>
      <c r="Q28" s="56">
        <f>P26/SUM(P$4:P$15)</f>
        <v>2.1729137672055235E-5</v>
      </c>
      <c r="R28" s="29" t="str">
        <f t="shared" si="8"/>
        <v>Austria, 0</v>
      </c>
    </row>
    <row r="29" spans="1:18">
      <c r="A29">
        <v>2014</v>
      </c>
      <c r="B29" t="s">
        <v>360</v>
      </c>
      <c r="C29">
        <v>0.94113999999999998</v>
      </c>
      <c r="E29" t="s">
        <v>384</v>
      </c>
      <c r="F29" s="53">
        <f>VLOOKUP(E29,pledges_contributions_donor_2014_16[#All],4,FALSE)</f>
        <v>1.0269250061623418E-3</v>
      </c>
      <c r="G29">
        <f>SUMIFS(TB!$D:$D,TB!$A:$A,"Global Fund",TB!$B:$B,"developing countries, total",TB!$C:$C,A29)</f>
        <v>452.54148600000002</v>
      </c>
      <c r="H29">
        <f t="shared" si="3"/>
        <v>0.46472616829926533</v>
      </c>
      <c r="L29" s="10" t="s">
        <v>499</v>
      </c>
      <c r="M29" s="55"/>
      <c r="N29" s="10"/>
      <c r="O29" s="58">
        <f>O1-SUM(O4:O13,O17:O28)</f>
        <v>1111.4068714800942</v>
      </c>
      <c r="P29" s="10">
        <f>SUM(N29:O29)</f>
        <v>1111.4068714800942</v>
      </c>
      <c r="Q29" s="56">
        <f>P27/SUM(P$4:P$15)</f>
        <v>2.3864581917372542E-5</v>
      </c>
      <c r="R29" s="29" t="str">
        <f t="shared" si="8"/>
        <v>Poland, 0</v>
      </c>
    </row>
    <row r="30" spans="1:18">
      <c r="A30">
        <v>2014</v>
      </c>
      <c r="B30" t="s">
        <v>361</v>
      </c>
      <c r="C30">
        <v>5.5539999999999999E-2</v>
      </c>
      <c r="E30" t="str">
        <f>VLOOKUP(B30,pledges_contributions_donor_2014_16[#All],1,FALSE)</f>
        <v>Luxembourg</v>
      </c>
      <c r="F30" s="53">
        <f>VLOOKUP(E30,pledges_contributions_donor_2014_16[#All],4,FALSE)</f>
        <v>9.282354553369806E-4</v>
      </c>
      <c r="G30">
        <f>SUMIFS(TB!$D:$D,TB!$A:$A,"Global Fund",TB!$B:$B,"developing countries, total",TB!$C:$C,A30)</f>
        <v>452.54148600000002</v>
      </c>
      <c r="H30">
        <f t="shared" si="3"/>
        <v>0.42006505231608388</v>
      </c>
      <c r="L30" s="10" t="s">
        <v>498</v>
      </c>
      <c r="M30" s="55"/>
      <c r="N30" s="59">
        <f>L1-(O1+SUM(N4:N13))</f>
        <v>389.82520399999885</v>
      </c>
      <c r="O30" s="10"/>
      <c r="P30" s="59">
        <f>SUM(N30:O30)</f>
        <v>389.82520399999885</v>
      </c>
      <c r="Q30" s="56">
        <f>P28/SUM(P$4:P$15)</f>
        <v>0</v>
      </c>
      <c r="R30" s="29" t="str">
        <f>CONCATENATE(L28,", ",ROUND(P28,0))</f>
        <v>Denmark, 0</v>
      </c>
    </row>
    <row r="31" spans="1:18">
      <c r="A31">
        <v>2014</v>
      </c>
      <c r="B31" t="s">
        <v>362</v>
      </c>
      <c r="C31">
        <v>3.6872940000000001</v>
      </c>
      <c r="E31" t="str">
        <f>VLOOKUP(B31,pledges_contributions_donor_2014_16[#All],1,FALSE)</f>
        <v>Netherlands</v>
      </c>
      <c r="F31" s="53">
        <f>VLOOKUP(E31,pledges_contributions_donor_2014_16[#All],4,FALSE)</f>
        <v>2.0804077142740077E-2</v>
      </c>
      <c r="G31">
        <f>SUMIFS(TB!$D:$D,TB!$A:$A,"Global Fund",TB!$B:$B,"developing countries, total",TB!$C:$C,A31)</f>
        <v>452.54148600000002</v>
      </c>
      <c r="H31">
        <f t="shared" si="3"/>
        <v>9.4147079850342283</v>
      </c>
    </row>
    <row r="32" spans="1:18">
      <c r="A32">
        <v>2014</v>
      </c>
      <c r="B32" t="s">
        <v>364</v>
      </c>
      <c r="C32">
        <v>1.9555359999999999</v>
      </c>
      <c r="E32" t="str">
        <f>VLOOKUP(B32,pledges_contributions_donor_2014_16[#All],1,FALSE)</f>
        <v>Norway</v>
      </c>
      <c r="F32" s="53">
        <f>VLOOKUP(E32,pledges_contributions_donor_2014_16[#All],4,FALSE)</f>
        <v>2.3684169440450827E-2</v>
      </c>
      <c r="G32">
        <f>SUMIFS(TB!$D:$D,TB!$A:$A,"Global Fund",TB!$B:$B,"developing countries, total",TB!$C:$C,A32)</f>
        <v>452.54148600000002</v>
      </c>
      <c r="H32">
        <f t="shared" si="3"/>
        <v>10.718069233257406</v>
      </c>
      <c r="L32" s="29" t="s">
        <v>495</v>
      </c>
    </row>
    <row r="33" spans="1:12">
      <c r="A33">
        <v>2014</v>
      </c>
      <c r="B33" t="s">
        <v>369</v>
      </c>
      <c r="C33">
        <v>7.7076000000000006E-2</v>
      </c>
      <c r="E33" t="e">
        <f>VLOOKUP(B33,pledges_contributions_donor_2014_16[#All],1,FALSE)</f>
        <v>#N/A</v>
      </c>
      <c r="F33" s="53" t="e">
        <f>VLOOKUP(E33,pledges_contributions_donor_2014_16[#All],4,FALSE)</f>
        <v>#N/A</v>
      </c>
      <c r="G33">
        <f>SUMIFS(TB!$D:$D,TB!$A:$A,"Global Fund",TB!$B:$B,"developing countries, total",TB!$C:$C,A33)</f>
        <v>452.54148600000002</v>
      </c>
      <c r="H33">
        <f t="shared" si="3"/>
        <v>0</v>
      </c>
      <c r="L33" s="29" t="s">
        <v>497</v>
      </c>
    </row>
    <row r="34" spans="1:12">
      <c r="A34">
        <v>2014</v>
      </c>
      <c r="B34" t="s">
        <v>370</v>
      </c>
      <c r="C34">
        <v>0.62651000000000001</v>
      </c>
      <c r="E34" t="str">
        <f>VLOOKUP(B34,pledges_contributions_donor_2014_16[#All],1,FALSE)</f>
        <v>Sweden</v>
      </c>
      <c r="F34" s="53">
        <f>VLOOKUP(E34,pledges_contributions_donor_2014_16[#All],4,FALSE)</f>
        <v>3.2512704986501911E-2</v>
      </c>
      <c r="G34">
        <f>SUMIFS(TB!$D:$D,TB!$A:$A,"Global Fund",TB!$B:$B,"developing countries, total",TB!$C:$C,A34)</f>
        <v>452.54148600000002</v>
      </c>
      <c r="H34">
        <f t="shared" si="3"/>
        <v>14.713347828471186</v>
      </c>
    </row>
    <row r="35" spans="1:12">
      <c r="A35">
        <v>2014</v>
      </c>
      <c r="B35" t="s">
        <v>34</v>
      </c>
      <c r="C35">
        <v>33.730024</v>
      </c>
      <c r="E35" t="str">
        <f>VLOOKUP(B35,pledges_contributions_donor_2014_16[#All],1,FALSE)</f>
        <v>United Kingdom</v>
      </c>
      <c r="F35" s="53">
        <f>VLOOKUP(E35,pledges_contributions_donor_2014_16[#All],4,FALSE)</f>
        <v>0.11180154212586255</v>
      </c>
      <c r="G35">
        <f>SUMIFS(TB!$D:$D,TB!$A:$A,"Global Fund",TB!$B:$B,"developing countries, total",TB!$C:$C,A35)</f>
        <v>452.54148600000002</v>
      </c>
      <c r="H35">
        <f t="shared" si="3"/>
        <v>50.594836010729438</v>
      </c>
    </row>
    <row r="36" spans="1:12">
      <c r="A36">
        <v>2014</v>
      </c>
      <c r="B36" t="s">
        <v>26</v>
      </c>
      <c r="C36">
        <v>283.12980199999998</v>
      </c>
      <c r="E36" t="str">
        <f>VLOOKUP(B36,pledges_contributions_donor_2014_16[#All],1,FALSE)</f>
        <v>United States</v>
      </c>
      <c r="F36" s="53">
        <f>VLOOKUP(E36,pledges_contributions_donor_2014_16[#All],4,FALSE)</f>
        <v>0.32822757930099261</v>
      </c>
      <c r="G36">
        <f>SUMIFS(TB!$D:$D,TB!$A:$A,"Global Fund",TB!$B:$B,"developing countries, total",TB!$C:$C,A36)</f>
        <v>452.54148600000002</v>
      </c>
      <c r="H36">
        <f t="shared" si="3"/>
        <v>148.53659648305404</v>
      </c>
    </row>
    <row r="37" spans="1:12">
      <c r="A37">
        <v>2015</v>
      </c>
      <c r="B37" t="s">
        <v>341</v>
      </c>
      <c r="C37">
        <v>0.54181500000000005</v>
      </c>
      <c r="E37" t="str">
        <f>VLOOKUP(B37,pledges_contributions_donor_2014_16[#All],1,FALSE)</f>
        <v>Australia</v>
      </c>
      <c r="F37" s="53">
        <f>VLOOKUP(E37,pledges_contributions_donor_2014_16[#All],4,FALSE)</f>
        <v>1.5163511334705362E-2</v>
      </c>
      <c r="G37">
        <f>SUMIFS(TB!$D:$D,TB!$A:$A,"Global Fund",TB!$B:$B,"developing countries, total",TB!$C:$C,A37)</f>
        <v>548.80294900000001</v>
      </c>
      <c r="H37">
        <f t="shared" si="3"/>
        <v>8.3217797376812292</v>
      </c>
    </row>
    <row r="38" spans="1:12">
      <c r="A38">
        <v>2015</v>
      </c>
      <c r="B38" t="s">
        <v>346</v>
      </c>
      <c r="C38">
        <v>1.1828999999999999E-2</v>
      </c>
      <c r="E38" t="e">
        <f>VLOOKUP(B38,pledges_contributions_donor_2014_16[#All],1,FALSE)</f>
        <v>#N/A</v>
      </c>
      <c r="F38" s="53" t="e">
        <f>VLOOKUP(E38,pledges_contributions_donor_2014_16[#All],4,FALSE)</f>
        <v>#N/A</v>
      </c>
      <c r="G38">
        <f>SUMIFS(TB!$D:$D,TB!$A:$A,"Global Fund",TB!$B:$B,"developing countries, total",TB!$C:$C,A38)</f>
        <v>548.80294900000001</v>
      </c>
      <c r="H38">
        <f t="shared" si="3"/>
        <v>0</v>
      </c>
    </row>
    <row r="39" spans="1:12">
      <c r="A39">
        <v>2015</v>
      </c>
      <c r="B39" t="s">
        <v>347</v>
      </c>
      <c r="C39">
        <v>11.655281</v>
      </c>
      <c r="E39" t="str">
        <f>VLOOKUP(B39,pledges_contributions_donor_2014_16[#All],1,FALSE)</f>
        <v>Belgium</v>
      </c>
      <c r="F39" s="53">
        <f>VLOOKUP(E39,pledges_contributions_donor_2014_16[#All],4,FALSE)</f>
        <v>6.6136776192759865E-3</v>
      </c>
      <c r="G39">
        <f>SUMIFS(TB!$D:$D,TB!$A:$A,"Global Fund",TB!$B:$B,"developing countries, total",TB!$C:$C,A39)</f>
        <v>548.80294900000001</v>
      </c>
      <c r="H39">
        <f t="shared" si="3"/>
        <v>3.6296057811939608</v>
      </c>
    </row>
    <row r="40" spans="1:12">
      <c r="A40">
        <v>2015</v>
      </c>
      <c r="B40" t="s">
        <v>348</v>
      </c>
      <c r="C40">
        <v>2.4417000000000001E-2</v>
      </c>
      <c r="E40" t="str">
        <f>VLOOKUP(B40,pledges_contributions_donor_2014_16[#All],1,FALSE)</f>
        <v>Canada</v>
      </c>
      <c r="F40" s="53">
        <f>VLOOKUP(E40,pledges_contributions_donor_2014_16[#All],4,FALSE)</f>
        <v>5.2278279632573817E-2</v>
      </c>
      <c r="G40">
        <f>SUMIFS(TB!$D:$D,TB!$A:$A,"Global Fund",TB!$B:$B,"developing countries, total",TB!$C:$C,A40)</f>
        <v>548.80294900000001</v>
      </c>
      <c r="H40">
        <f t="shared" si="3"/>
        <v>28.690474031003149</v>
      </c>
    </row>
    <row r="41" spans="1:12">
      <c r="A41">
        <v>2015</v>
      </c>
      <c r="B41" t="s">
        <v>351</v>
      </c>
      <c r="C41">
        <v>0.31709100000000001</v>
      </c>
      <c r="E41" t="e">
        <f>VLOOKUP(B41,pledges_contributions_donor_2014_16[#All],1,FALSE)</f>
        <v>#N/A</v>
      </c>
      <c r="F41" s="53" t="e">
        <f>VLOOKUP(E41,pledges_contributions_donor_2014_16[#All],4,FALSE)</f>
        <v>#N/A</v>
      </c>
      <c r="G41">
        <f>SUMIFS(TB!$D:$D,TB!$A:$A,"Global Fund",TB!$B:$B,"developing countries, total",TB!$C:$C,A41)</f>
        <v>548.80294900000001</v>
      </c>
      <c r="H41">
        <f t="shared" si="3"/>
        <v>0</v>
      </c>
    </row>
    <row r="42" spans="1:12">
      <c r="A42">
        <v>2015</v>
      </c>
      <c r="B42" t="s">
        <v>352</v>
      </c>
      <c r="C42">
        <v>1.059167</v>
      </c>
      <c r="E42" t="str">
        <f>VLOOKUP(B42,pledges_contributions_donor_2014_16[#All],1,FALSE)</f>
        <v>France</v>
      </c>
      <c r="F42" s="53">
        <f>VLOOKUP(E42,pledges_contributions_donor_2014_16[#All],4,FALSE)</f>
        <v>0.11904619714611402</v>
      </c>
      <c r="G42">
        <f>SUMIFS(TB!$D:$D,TB!$A:$A,"Global Fund",TB!$B:$B,"developing countries, total",TB!$C:$C,A42)</f>
        <v>548.80294900000001</v>
      </c>
      <c r="H42">
        <f t="shared" si="3"/>
        <v>65.332904061022759</v>
      </c>
    </row>
    <row r="43" spans="1:12">
      <c r="A43">
        <v>2015</v>
      </c>
      <c r="B43" t="s">
        <v>353</v>
      </c>
      <c r="C43">
        <v>5.1559879999999998</v>
      </c>
      <c r="E43" t="str">
        <f>VLOOKUP(B43,pledges_contributions_donor_2014_16[#All],1,FALSE)</f>
        <v>Germany</v>
      </c>
      <c r="F43" s="53">
        <f>VLOOKUP(E43,pledges_contributions_donor_2014_16[#All],4,FALSE)</f>
        <v>7.7159572224886508E-2</v>
      </c>
      <c r="G43">
        <f>SUMIFS(TB!$D:$D,TB!$A:$A,"Global Fund",TB!$B:$B,"developing countries, total",TB!$C:$C,A43)</f>
        <v>548.80294900000001</v>
      </c>
      <c r="H43">
        <f t="shared" si="3"/>
        <v>42.345400780596208</v>
      </c>
    </row>
    <row r="44" spans="1:12">
      <c r="A44">
        <v>2015</v>
      </c>
      <c r="B44" t="s">
        <v>357</v>
      </c>
      <c r="C44">
        <v>1.2406950000000001</v>
      </c>
      <c r="E44" t="str">
        <f>VLOOKUP(B44,pledges_contributions_donor_2014_16[#All],1,FALSE)</f>
        <v>Ireland</v>
      </c>
      <c r="F44" s="53">
        <f>VLOOKUP(E44,pledges_contributions_donor_2014_16[#All],4,FALSE)</f>
        <v>3.4808829575136771E-3</v>
      </c>
      <c r="G44">
        <f>SUMIFS(TB!$D:$D,TB!$A:$A,"Global Fund",TB!$B:$B,"developing countries, total",TB!$C:$C,A44)</f>
        <v>548.80294900000001</v>
      </c>
      <c r="H44">
        <f t="shared" si="3"/>
        <v>1.9103188322073477</v>
      </c>
    </row>
    <row r="45" spans="1:12">
      <c r="A45">
        <v>2015</v>
      </c>
      <c r="B45" t="s">
        <v>358</v>
      </c>
      <c r="C45">
        <v>4.7914999999999999E-2</v>
      </c>
      <c r="E45" t="str">
        <f>VLOOKUP(B45,pledges_contributions_donor_2014_16[#All],1,FALSE)</f>
        <v>Italy</v>
      </c>
      <c r="F45" s="53">
        <f>VLOOKUP(E45,pledges_contributions_donor_2014_16[#All],4,FALSE)</f>
        <v>1.1602943191712256E-2</v>
      </c>
      <c r="G45">
        <f>SUMIFS(TB!$D:$D,TB!$A:$A,"Global Fund",TB!$B:$B,"developing countries, total",TB!$C:$C,A45)</f>
        <v>548.80294900000001</v>
      </c>
      <c r="H45">
        <f t="shared" si="3"/>
        <v>6.3677294406911589</v>
      </c>
    </row>
    <row r="46" spans="1:12">
      <c r="A46">
        <v>2015</v>
      </c>
      <c r="B46" t="s">
        <v>359</v>
      </c>
      <c r="C46">
        <v>3.7398539999999998</v>
      </c>
      <c r="E46" t="str">
        <f>VLOOKUP(B46,pledges_contributions_donor_2014_16[#All],1,FALSE)</f>
        <v>Japan</v>
      </c>
      <c r="F46" s="53">
        <f>VLOOKUP(E46,pledges_contributions_donor_2014_16[#All],4,FALSE)</f>
        <v>6.8299562959606833E-2</v>
      </c>
      <c r="G46">
        <f>SUMIFS(TB!$D:$D,TB!$A:$A,"Global Fund",TB!$B:$B,"developing countries, total",TB!$C:$C,A46)</f>
        <v>548.80294900000001</v>
      </c>
      <c r="H46">
        <f t="shared" si="3"/>
        <v>37.483001567643399</v>
      </c>
    </row>
    <row r="47" spans="1:12">
      <c r="A47">
        <v>2015</v>
      </c>
      <c r="B47" t="s">
        <v>360</v>
      </c>
      <c r="C47">
        <v>2.6394519999999999</v>
      </c>
      <c r="E47" t="s">
        <v>384</v>
      </c>
      <c r="F47" s="53">
        <f>VLOOKUP(E47,pledges_contributions_donor_2014_16[#All],4,FALSE)</f>
        <v>1.0269250061623418E-3</v>
      </c>
      <c r="G47">
        <f>SUMIFS(TB!$D:$D,TB!$A:$A,"Global Fund",TB!$B:$B,"developing countries, total",TB!$C:$C,A47)</f>
        <v>548.80294900000001</v>
      </c>
      <c r="H47">
        <f t="shared" si="3"/>
        <v>0.56357947178373635</v>
      </c>
    </row>
    <row r="48" spans="1:12">
      <c r="A48">
        <v>2015</v>
      </c>
      <c r="B48" t="s">
        <v>361</v>
      </c>
      <c r="C48">
        <v>5.5495000000000003E-2</v>
      </c>
      <c r="E48" t="str">
        <f>VLOOKUP(B48,pledges_contributions_donor_2014_16[#All],1,FALSE)</f>
        <v>Luxembourg</v>
      </c>
      <c r="F48" s="53">
        <f>VLOOKUP(E48,pledges_contributions_donor_2014_16[#All],4,FALSE)</f>
        <v>9.282354553369806E-4</v>
      </c>
      <c r="G48">
        <f>SUMIFS(TB!$D:$D,TB!$A:$A,"Global Fund",TB!$B:$B,"developing countries, total",TB!$C:$C,A48)</f>
        <v>548.80294900000001</v>
      </c>
      <c r="H48">
        <f t="shared" si="3"/>
        <v>0.50941835525529278</v>
      </c>
    </row>
    <row r="49" spans="1:8">
      <c r="A49">
        <v>2015</v>
      </c>
      <c r="B49" t="s">
        <v>362</v>
      </c>
      <c r="C49">
        <v>0.77600199999999997</v>
      </c>
      <c r="E49" t="str">
        <f>VLOOKUP(B49,pledges_contributions_donor_2014_16[#All],1,FALSE)</f>
        <v>Netherlands</v>
      </c>
      <c r="F49" s="53">
        <f>VLOOKUP(E49,pledges_contributions_donor_2014_16[#All],4,FALSE)</f>
        <v>2.0804077142740077E-2</v>
      </c>
      <c r="G49">
        <f>SUMIFS(TB!$D:$D,TB!$A:$A,"Global Fund",TB!$B:$B,"developing countries, total",TB!$C:$C,A49)</f>
        <v>548.80294900000001</v>
      </c>
      <c r="H49">
        <f t="shared" si="3"/>
        <v>11.417338887159248</v>
      </c>
    </row>
    <row r="50" spans="1:8">
      <c r="A50">
        <v>2015</v>
      </c>
      <c r="B50" t="s">
        <v>364</v>
      </c>
      <c r="C50">
        <v>3.1224759999999998</v>
      </c>
      <c r="E50" t="str">
        <f>VLOOKUP(B50,pledges_contributions_donor_2014_16[#All],1,FALSE)</f>
        <v>Norway</v>
      </c>
      <c r="F50" s="53">
        <f>VLOOKUP(E50,pledges_contributions_donor_2014_16[#All],4,FALSE)</f>
        <v>2.3684169440450827E-2</v>
      </c>
      <c r="G50">
        <f>SUMIFS(TB!$D:$D,TB!$A:$A,"Global Fund",TB!$B:$B,"developing countries, total",TB!$C:$C,A50)</f>
        <v>548.80294900000001</v>
      </c>
      <c r="H50">
        <f t="shared" si="3"/>
        <v>12.997942033535093</v>
      </c>
    </row>
    <row r="51" spans="1:8">
      <c r="A51">
        <v>2015</v>
      </c>
      <c r="B51" t="s">
        <v>370</v>
      </c>
      <c r="C51">
        <v>0.27711599999999997</v>
      </c>
      <c r="E51" t="str">
        <f>VLOOKUP(B51,pledges_contributions_donor_2014_16[#All],1,FALSE)</f>
        <v>Sweden</v>
      </c>
      <c r="F51" s="53">
        <f>VLOOKUP(E51,pledges_contributions_donor_2014_16[#All],4,FALSE)</f>
        <v>3.2512704986501911E-2</v>
      </c>
      <c r="G51">
        <f>SUMIFS(TB!$D:$D,TB!$A:$A,"Global Fund",TB!$B:$B,"developing countries, total",TB!$C:$C,A51)</f>
        <v>548.80294900000001</v>
      </c>
      <c r="H51">
        <f t="shared" si="3"/>
        <v>17.843068376559255</v>
      </c>
    </row>
    <row r="52" spans="1:8">
      <c r="A52">
        <v>2015</v>
      </c>
      <c r="B52" t="s">
        <v>34</v>
      </c>
      <c r="C52">
        <v>22.424513999999999</v>
      </c>
      <c r="E52" t="str">
        <f>VLOOKUP(B52,pledges_contributions_donor_2014_16[#All],1,FALSE)</f>
        <v>United Kingdom</v>
      </c>
      <c r="F52" s="53">
        <f>VLOOKUP(E52,pledges_contributions_donor_2014_16[#All],4,FALSE)</f>
        <v>0.11180154212586255</v>
      </c>
      <c r="G52">
        <f>SUMIFS(TB!$D:$D,TB!$A:$A,"Global Fund",TB!$B:$B,"developing countries, total",TB!$C:$C,A52)</f>
        <v>548.80294900000001</v>
      </c>
      <c r="H52">
        <f t="shared" si="3"/>
        <v>61.357016021421096</v>
      </c>
    </row>
    <row r="53" spans="1:8">
      <c r="A53">
        <v>2015</v>
      </c>
      <c r="B53" t="s">
        <v>26</v>
      </c>
      <c r="C53">
        <v>226.28288000000001</v>
      </c>
      <c r="E53" t="str">
        <f>VLOOKUP(B53,pledges_contributions_donor_2014_16[#All],1,FALSE)</f>
        <v>United States</v>
      </c>
      <c r="F53" s="53">
        <f>VLOOKUP(E53,pledges_contributions_donor_2014_16[#All],4,FALSE)</f>
        <v>0.32822757930099261</v>
      </c>
      <c r="G53">
        <f>SUMIFS(TB!$D:$D,TB!$A:$A,"Global Fund",TB!$B:$B,"developing countries, total",TB!$C:$C,A53)</f>
        <v>548.80294900000001</v>
      </c>
      <c r="H53">
        <f t="shared" si="3"/>
        <v>180.1322634635161</v>
      </c>
    </row>
    <row r="54" spans="1:8">
      <c r="A54">
        <v>2016</v>
      </c>
      <c r="B54" t="s">
        <v>341</v>
      </c>
      <c r="C54">
        <v>0.36446899999999999</v>
      </c>
      <c r="E54" t="str">
        <f>VLOOKUP(B54,pledges_contributions_donor_2014_16[#All],1,FALSE)</f>
        <v>Australia</v>
      </c>
      <c r="F54" s="53">
        <f>VLOOKUP(E54,pledges_contributions_donor_2014_16[#All],4,FALSE)</f>
        <v>1.5163511334705362E-2</v>
      </c>
      <c r="G54">
        <f>SUMIFS(TB!$D:$D,TB!$A:$A,"Global Fund",TB!$B:$B,"developing countries, total",TB!$C:$C,A54)</f>
        <v>688.31678199999999</v>
      </c>
      <c r="H54">
        <f t="shared" si="3"/>
        <v>10.437299325724918</v>
      </c>
    </row>
    <row r="55" spans="1:8">
      <c r="A55">
        <v>2016</v>
      </c>
      <c r="B55" t="s">
        <v>347</v>
      </c>
      <c r="C55">
        <v>13.590036</v>
      </c>
      <c r="E55" t="str">
        <f>VLOOKUP(B55,pledges_contributions_donor_2014_16[#All],1,FALSE)</f>
        <v>Belgium</v>
      </c>
      <c r="F55" s="53">
        <f>VLOOKUP(E55,pledges_contributions_donor_2014_16[#All],4,FALSE)</f>
        <v>6.6136776192759865E-3</v>
      </c>
      <c r="G55">
        <f>SUMIFS(TB!$D:$D,TB!$A:$A,"Global Fund",TB!$B:$B,"developing countries, total",TB!$C:$C,A55)</f>
        <v>688.31678199999999</v>
      </c>
      <c r="H55">
        <f t="shared" si="3"/>
        <v>4.5523052960854677</v>
      </c>
    </row>
    <row r="56" spans="1:8">
      <c r="A56">
        <v>2016</v>
      </c>
      <c r="B56" t="s">
        <v>348</v>
      </c>
      <c r="C56">
        <v>12.940258999999999</v>
      </c>
      <c r="E56" t="str">
        <f>VLOOKUP(B56,pledges_contributions_donor_2014_16[#All],1,FALSE)</f>
        <v>Canada</v>
      </c>
      <c r="F56" s="53">
        <f>VLOOKUP(E56,pledges_contributions_donor_2014_16[#All],4,FALSE)</f>
        <v>5.2278279632573817E-2</v>
      </c>
      <c r="G56">
        <f>SUMIFS(TB!$D:$D,TB!$A:$A,"Global Fund",TB!$B:$B,"developing countries, total",TB!$C:$C,A56)</f>
        <v>688.31678199999999</v>
      </c>
      <c r="H56">
        <f t="shared" si="3"/>
        <v>35.984017205189353</v>
      </c>
    </row>
    <row r="57" spans="1:8">
      <c r="A57">
        <v>2016</v>
      </c>
      <c r="B57" t="s">
        <v>351</v>
      </c>
      <c r="C57">
        <v>0.32859100000000002</v>
      </c>
      <c r="E57" t="e">
        <f>VLOOKUP(B57,pledges_contributions_donor_2014_16[#All],1,FALSE)</f>
        <v>#N/A</v>
      </c>
      <c r="F57" s="53" t="e">
        <f>VLOOKUP(E57,pledges_contributions_donor_2014_16[#All],4,FALSE)</f>
        <v>#N/A</v>
      </c>
      <c r="G57">
        <f>SUMIFS(TB!$D:$D,TB!$A:$A,"Global Fund",TB!$B:$B,"developing countries, total",TB!$C:$C,A57)</f>
        <v>688.31678199999999</v>
      </c>
      <c r="H57">
        <f t="shared" si="3"/>
        <v>0</v>
      </c>
    </row>
    <row r="58" spans="1:8">
      <c r="A58">
        <v>2016</v>
      </c>
      <c r="B58" t="s">
        <v>352</v>
      </c>
      <c r="C58">
        <v>1.2360370000000001</v>
      </c>
      <c r="E58" t="str">
        <f>VLOOKUP(B58,pledges_contributions_donor_2014_16[#All],1,FALSE)</f>
        <v>France</v>
      </c>
      <c r="F58" s="53">
        <f>VLOOKUP(E58,pledges_contributions_donor_2014_16[#All],4,FALSE)</f>
        <v>0.11904619714611402</v>
      </c>
      <c r="G58">
        <f>SUMIFS(TB!$D:$D,TB!$A:$A,"Global Fund",TB!$B:$B,"developing countries, total",TB!$C:$C,A58)</f>
        <v>688.31678199999999</v>
      </c>
      <c r="H58">
        <f t="shared" si="3"/>
        <v>81.941495328950779</v>
      </c>
    </row>
    <row r="59" spans="1:8">
      <c r="A59">
        <v>2016</v>
      </c>
      <c r="B59" t="s">
        <v>353</v>
      </c>
      <c r="C59">
        <v>5.6501150000000004</v>
      </c>
      <c r="E59" t="str">
        <f>VLOOKUP(B59,pledges_contributions_donor_2014_16[#All],1,FALSE)</f>
        <v>Germany</v>
      </c>
      <c r="F59" s="53">
        <f>VLOOKUP(E59,pledges_contributions_donor_2014_16[#All],4,FALSE)</f>
        <v>7.7159572224886508E-2</v>
      </c>
      <c r="G59">
        <f>SUMIFS(TB!$D:$D,TB!$A:$A,"Global Fund",TB!$B:$B,"developing countries, total",TB!$C:$C,A59)</f>
        <v>688.31678199999999</v>
      </c>
      <c r="H59">
        <f t="shared" si="3"/>
        <v>53.110228454330461</v>
      </c>
    </row>
    <row r="60" spans="1:8">
      <c r="A60">
        <v>2016</v>
      </c>
      <c r="B60" t="s">
        <v>357</v>
      </c>
      <c r="C60">
        <v>1.302519</v>
      </c>
      <c r="E60" t="str">
        <f>VLOOKUP(B60,pledges_contributions_donor_2014_16[#All],1,FALSE)</f>
        <v>Ireland</v>
      </c>
      <c r="F60" s="53">
        <f>VLOOKUP(E60,pledges_contributions_donor_2014_16[#All],4,FALSE)</f>
        <v>3.4808829575136771E-3</v>
      </c>
      <c r="G60">
        <f>SUMIFS(TB!$D:$D,TB!$A:$A,"Global Fund",TB!$B:$B,"developing countries, total",TB!$C:$C,A60)</f>
        <v>688.31678199999999</v>
      </c>
      <c r="H60">
        <f t="shared" si="3"/>
        <v>2.3959501558344569</v>
      </c>
    </row>
    <row r="61" spans="1:8">
      <c r="A61">
        <v>2016</v>
      </c>
      <c r="B61" t="s">
        <v>358</v>
      </c>
      <c r="C61">
        <v>0.26653300000000002</v>
      </c>
      <c r="E61" t="str">
        <f>VLOOKUP(B61,pledges_contributions_donor_2014_16[#All],1,FALSE)</f>
        <v>Italy</v>
      </c>
      <c r="F61" s="53">
        <f>VLOOKUP(E61,pledges_contributions_donor_2014_16[#All],4,FALSE)</f>
        <v>1.1602943191712256E-2</v>
      </c>
      <c r="G61">
        <f>SUMIFS(TB!$D:$D,TB!$A:$A,"Global Fund",TB!$B:$B,"developing countries, total",TB!$C:$C,A61)</f>
        <v>688.31678199999999</v>
      </c>
      <c r="H61">
        <f t="shared" si="3"/>
        <v>7.9865005194481897</v>
      </c>
    </row>
    <row r="62" spans="1:8">
      <c r="A62">
        <v>2016</v>
      </c>
      <c r="B62" t="s">
        <v>359</v>
      </c>
      <c r="C62">
        <v>2.9557869999999999</v>
      </c>
      <c r="E62" t="str">
        <f>VLOOKUP(B62,pledges_contributions_donor_2014_16[#All],1,FALSE)</f>
        <v>Japan</v>
      </c>
      <c r="F62" s="53">
        <f>VLOOKUP(E62,pledges_contributions_donor_2014_16[#All],4,FALSE)</f>
        <v>6.8299562959606833E-2</v>
      </c>
      <c r="G62">
        <f>SUMIFS(TB!$D:$D,TB!$A:$A,"Global Fund",TB!$B:$B,"developing countries, total",TB!$C:$C,A62)</f>
        <v>688.31678199999999</v>
      </c>
      <c r="H62">
        <f t="shared" si="3"/>
        <v>47.011735388362972</v>
      </c>
    </row>
    <row r="63" spans="1:8">
      <c r="A63">
        <v>2016</v>
      </c>
      <c r="B63" t="s">
        <v>360</v>
      </c>
      <c r="C63">
        <v>1.3972690000000001</v>
      </c>
      <c r="E63" t="s">
        <v>384</v>
      </c>
      <c r="F63" s="53">
        <f>VLOOKUP(E63,pledges_contributions_donor_2014_16[#All],4,FALSE)</f>
        <v>1.0269250061623418E-3</v>
      </c>
      <c r="G63">
        <f>SUMIFS(TB!$D:$D,TB!$A:$A,"Global Fund",TB!$B:$B,"developing countries, total",TB!$C:$C,A63)</f>
        <v>688.31678199999999</v>
      </c>
      <c r="H63">
        <f t="shared" si="3"/>
        <v>0.70684971559699328</v>
      </c>
    </row>
    <row r="64" spans="1:8">
      <c r="A64">
        <v>2016</v>
      </c>
      <c r="B64" t="s">
        <v>361</v>
      </c>
      <c r="C64">
        <v>0.233732</v>
      </c>
      <c r="E64" t="str">
        <f>VLOOKUP(B64,pledges_contributions_donor_2014_16[#All],1,FALSE)</f>
        <v>Luxembourg</v>
      </c>
      <c r="F64" s="53">
        <f>VLOOKUP(E64,pledges_contributions_donor_2014_16[#All],4,FALSE)</f>
        <v>9.282354553369806E-4</v>
      </c>
      <c r="G64">
        <f>SUMIFS(TB!$D:$D,TB!$A:$A,"Global Fund",TB!$B:$B,"developing countries, total",TB!$C:$C,A64)</f>
        <v>688.31678199999999</v>
      </c>
      <c r="H64">
        <f t="shared" si="3"/>
        <v>0.63892004155585524</v>
      </c>
    </row>
    <row r="65" spans="1:8">
      <c r="A65">
        <v>2016</v>
      </c>
      <c r="B65" t="s">
        <v>364</v>
      </c>
      <c r="C65">
        <v>3.179573</v>
      </c>
      <c r="E65" t="str">
        <f>VLOOKUP(B65,pledges_contributions_donor_2014_16[#All],1,FALSE)</f>
        <v>Norway</v>
      </c>
      <c r="F65" s="53">
        <f>VLOOKUP(E65,pledges_contributions_donor_2014_16[#All],4,FALSE)</f>
        <v>2.3684169440450827E-2</v>
      </c>
      <c r="G65">
        <f>SUMIFS(TB!$D:$D,TB!$A:$A,"Global Fund",TB!$B:$B,"developing countries, total",TB!$C:$C,A65)</f>
        <v>688.31678199999999</v>
      </c>
      <c r="H65">
        <f t="shared" si="3"/>
        <v>16.302211293593853</v>
      </c>
    </row>
    <row r="66" spans="1:8">
      <c r="A66">
        <v>2016</v>
      </c>
      <c r="B66" t="s">
        <v>365</v>
      </c>
      <c r="C66">
        <v>1.0243E-2</v>
      </c>
      <c r="E66" t="e">
        <f>VLOOKUP(B66,pledges_contributions_donor_2014_16[#All],1,FALSE)</f>
        <v>#N/A</v>
      </c>
      <c r="F66" s="53" t="e">
        <f>VLOOKUP(E66,pledges_contributions_donor_2014_16[#All],4,FALSE)</f>
        <v>#N/A</v>
      </c>
      <c r="G66">
        <f>SUMIFS(TB!$D:$D,TB!$A:$A,"Global Fund",TB!$B:$B,"developing countries, total",TB!$C:$C,A66)</f>
        <v>688.31678199999999</v>
      </c>
      <c r="H66">
        <f t="shared" si="3"/>
        <v>0</v>
      </c>
    </row>
    <row r="67" spans="1:8">
      <c r="A67">
        <v>2016</v>
      </c>
      <c r="B67" t="s">
        <v>369</v>
      </c>
      <c r="C67">
        <v>0.20055400000000001</v>
      </c>
      <c r="E67" t="e">
        <f>VLOOKUP(B67,pledges_contributions_donor_2014_16[#All],1,FALSE)</f>
        <v>#N/A</v>
      </c>
      <c r="F67" s="53" t="e">
        <f>VLOOKUP(E67,pledges_contributions_donor_2014_16[#All],4,FALSE)</f>
        <v>#N/A</v>
      </c>
      <c r="G67">
        <f>SUMIFS(TB!$D:$D,TB!$A:$A,"Global Fund",TB!$B:$B,"developing countries, total",TB!$C:$C,A67)</f>
        <v>688.31678199999999</v>
      </c>
      <c r="H67">
        <f t="shared" si="3"/>
        <v>0</v>
      </c>
    </row>
    <row r="68" spans="1:8">
      <c r="A68">
        <v>2016</v>
      </c>
      <c r="B68" t="s">
        <v>370</v>
      </c>
      <c r="C68">
        <v>0.15421099999999999</v>
      </c>
      <c r="E68" t="str">
        <f>VLOOKUP(B68,pledges_contributions_donor_2014_16[#All],1,FALSE)</f>
        <v>Sweden</v>
      </c>
      <c r="F68" s="53">
        <f>VLOOKUP(E68,pledges_contributions_donor_2014_16[#All],4,FALSE)</f>
        <v>3.2512704986501911E-2</v>
      </c>
      <c r="G68">
        <f>SUMIFS(TB!$D:$D,TB!$A:$A,"Global Fund",TB!$B:$B,"developing countries, total",TB!$C:$C,A68)</f>
        <v>688.31678199999999</v>
      </c>
      <c r="H68">
        <f t="shared" si="3"/>
        <v>22.37904047042435</v>
      </c>
    </row>
    <row r="69" spans="1:8">
      <c r="A69">
        <v>2016</v>
      </c>
      <c r="B69" t="s">
        <v>34</v>
      </c>
      <c r="C69">
        <v>8.4734370000000006</v>
      </c>
      <c r="E69" t="str">
        <f>VLOOKUP(B69,pledges_contributions_donor_2014_16[#All],1,FALSE)</f>
        <v>United Kingdom</v>
      </c>
      <c r="F69" s="53">
        <f>VLOOKUP(E69,pledges_contributions_donor_2014_16[#All],4,FALSE)</f>
        <v>0.11180154212586255</v>
      </c>
      <c r="G69">
        <f>SUMIFS(TB!$D:$D,TB!$A:$A,"Global Fund",TB!$B:$B,"developing countries, total",TB!$C:$C,A69)</f>
        <v>688.31678199999999</v>
      </c>
      <c r="H69">
        <f t="shared" si="3"/>
        <v>76.954877698711144</v>
      </c>
    </row>
    <row r="70" spans="1:8">
      <c r="A70">
        <v>2016</v>
      </c>
      <c r="B70" t="s">
        <v>26</v>
      </c>
      <c r="C70">
        <v>201.669534</v>
      </c>
      <c r="E70" t="str">
        <f>VLOOKUP(B70,pledges_contributions_donor_2014_16[#All],1,FALSE)</f>
        <v>United States</v>
      </c>
      <c r="F70" s="53">
        <f>VLOOKUP(E70,pledges_contributions_donor_2014_16[#All],4,FALSE)</f>
        <v>0.32822757930099261</v>
      </c>
      <c r="G70">
        <f>SUMIFS(TB!$D:$D,TB!$A:$A,"Global Fund",TB!$B:$B,"developing countries, total",TB!$C:$C,A70)</f>
        <v>688.31678199999999</v>
      </c>
      <c r="H70">
        <f t="shared" ref="H70:H133" si="9">IF(ISNA(F70),0,F70*G70)</f>
        <v>225.92455114810903</v>
      </c>
    </row>
    <row r="71" spans="1:8">
      <c r="A71">
        <v>2017</v>
      </c>
      <c r="B71" t="s">
        <v>341</v>
      </c>
      <c r="C71">
        <v>7.0419280000000004</v>
      </c>
      <c r="E71" t="str">
        <f>VLOOKUP(B71,pledges_contributions_donor_2017_19[#All],1,FALSE)</f>
        <v>Australia</v>
      </c>
      <c r="F71" s="53">
        <f>VLOOKUP(E71,pledges_contributions_donor_2017_19[#All],4,FALSE)</f>
        <v>1.4244424578485319E-2</v>
      </c>
      <c r="G71">
        <f>SUMIFS(TB!$D:$D,TB!$A:$A,"Global Fund",TB!$B:$B,"developing countries, total",TB!$C:$C,A71)</f>
        <v>822.84479399999998</v>
      </c>
      <c r="H71">
        <f t="shared" si="9"/>
        <v>11.72095060793229</v>
      </c>
    </row>
    <row r="72" spans="1:8">
      <c r="A72">
        <v>2017</v>
      </c>
      <c r="B72" t="s">
        <v>347</v>
      </c>
      <c r="C72">
        <v>6.4178680000000004</v>
      </c>
      <c r="E72" t="str">
        <f>VLOOKUP(B72,pledges_contributions_donor_2017_19[#All],1,FALSE)</f>
        <v>Belgium</v>
      </c>
      <c r="F72" s="53">
        <f>VLOOKUP(E72,pledges_contributions_donor_2017_19[#All],4,FALSE)</f>
        <v>4.409815121007743E-3</v>
      </c>
      <c r="G72">
        <f>SUMIFS(TB!$D:$D,TB!$A:$A,"Global Fund",TB!$B:$B,"developing countries, total",TB!$C:$C,A72)</f>
        <v>822.84479399999998</v>
      </c>
      <c r="H72">
        <f t="shared" si="9"/>
        <v>3.6285934148237011</v>
      </c>
    </row>
    <row r="73" spans="1:8">
      <c r="A73">
        <v>2017</v>
      </c>
      <c r="B73" t="s">
        <v>348</v>
      </c>
      <c r="C73">
        <v>4.32918</v>
      </c>
      <c r="E73" t="str">
        <f>VLOOKUP(B73,pledges_contributions_donor_2017_19[#All],1,FALSE)</f>
        <v>Canada</v>
      </c>
      <c r="F73" s="53">
        <f>VLOOKUP(E73,pledges_contributions_donor_2017_19[#All],4,FALSE)</f>
        <v>5.3766738767195961E-2</v>
      </c>
      <c r="G73">
        <f>SUMIFS(TB!$D:$D,TB!$A:$A,"Global Fund",TB!$B:$B,"developing countries, total",TB!$C:$C,A73)</f>
        <v>822.84479399999998</v>
      </c>
      <c r="H73">
        <f t="shared" si="9"/>
        <v>44.241681084945171</v>
      </c>
    </row>
    <row r="74" spans="1:8">
      <c r="A74">
        <v>2017</v>
      </c>
      <c r="B74" t="s">
        <v>351</v>
      </c>
      <c r="C74">
        <v>0.36439899999999997</v>
      </c>
      <c r="E74" t="e">
        <f>VLOOKUP(B74,pledges_contributions_donor_2017_19[#All],1,FALSE)</f>
        <v>#N/A</v>
      </c>
      <c r="F74" s="53" t="e">
        <f>VLOOKUP(E74,pledges_contributions_donor_2017_19[#All],4,FALSE)</f>
        <v>#N/A</v>
      </c>
      <c r="G74">
        <f>SUMIFS(TB!$D:$D,TB!$A:$A,"Global Fund",TB!$B:$B,"developing countries, total",TB!$C:$C,A74)</f>
        <v>822.84479399999998</v>
      </c>
      <c r="H74">
        <f t="shared" si="9"/>
        <v>0</v>
      </c>
    </row>
    <row r="75" spans="1:8">
      <c r="A75">
        <v>2017</v>
      </c>
      <c r="B75" t="s">
        <v>353</v>
      </c>
      <c r="C75">
        <v>3.8972820000000001</v>
      </c>
      <c r="E75" t="str">
        <f>VLOOKUP(B75,pledges_contributions_donor_2017_19[#All],1,FALSE)</f>
        <v>Germany</v>
      </c>
      <c r="F75" s="53">
        <f>VLOOKUP(E75,pledges_contributions_donor_2017_19[#All],4,FALSE)</f>
        <v>7.1047021391393905E-2</v>
      </c>
      <c r="G75">
        <f>SUMIFS(TB!$D:$D,TB!$A:$A,"Global Fund",TB!$B:$B,"developing countries, total",TB!$C:$C,A75)</f>
        <v>822.84479399999998</v>
      </c>
      <c r="H75">
        <f t="shared" si="9"/>
        <v>58.460671681115109</v>
      </c>
    </row>
    <row r="76" spans="1:8">
      <c r="A76">
        <v>2017</v>
      </c>
      <c r="B76" t="s">
        <v>357</v>
      </c>
      <c r="C76">
        <v>1.228469</v>
      </c>
      <c r="E76" t="str">
        <f>VLOOKUP(B76,pledges_contributions_donor_2017_19[#All],1,FALSE)</f>
        <v>Ireland</v>
      </c>
      <c r="F76" s="53">
        <f>VLOOKUP(E76,pledges_contributions_donor_2017_19[#All],4,FALSE)</f>
        <v>2.939876747338495E-3</v>
      </c>
      <c r="G76">
        <f>SUMIFS(TB!$D:$D,TB!$A:$A,"Global Fund",TB!$B:$B,"developing countries, total",TB!$C:$C,A76)</f>
        <v>822.84479399999998</v>
      </c>
      <c r="H76">
        <f t="shared" si="9"/>
        <v>2.4190622765491341</v>
      </c>
    </row>
    <row r="77" spans="1:8">
      <c r="A77">
        <v>2017</v>
      </c>
      <c r="B77" t="s">
        <v>358</v>
      </c>
      <c r="C77">
        <v>0.284719</v>
      </c>
      <c r="E77" t="str">
        <f>VLOOKUP(B77,pledges_contributions_donor_2017_19[#All],1,FALSE)</f>
        <v>Italy</v>
      </c>
      <c r="F77" s="53">
        <f>VLOOKUP(E77,pledges_contributions_donor_2017_19[#All],4,FALSE)</f>
        <v>1.310802992161661E-2</v>
      </c>
      <c r="G77">
        <f>SUMIFS(TB!$D:$D,TB!$A:$A,"Global Fund",TB!$B:$B,"developing countries, total",TB!$C:$C,A77)</f>
        <v>822.84479399999998</v>
      </c>
      <c r="H77">
        <f t="shared" si="9"/>
        <v>10.785874180598455</v>
      </c>
    </row>
    <row r="78" spans="1:8">
      <c r="A78">
        <v>2017</v>
      </c>
      <c r="B78" t="s">
        <v>359</v>
      </c>
      <c r="C78">
        <v>12.510313</v>
      </c>
      <c r="E78" t="str">
        <f>VLOOKUP(B78,pledges_contributions_donor_2017_19[#All],1,FALSE)</f>
        <v>Japan</v>
      </c>
      <c r="F78" s="53">
        <f>VLOOKUP(E78,pledges_contributions_donor_2017_19[#All],4,FALSE)</f>
        <v>6.9859310960277671E-2</v>
      </c>
      <c r="G78">
        <f>SUMIFS(TB!$D:$D,TB!$A:$A,"Global Fund",TB!$B:$B,"developing countries, total",TB!$C:$C,A78)</f>
        <v>822.84479399999998</v>
      </c>
      <c r="H78">
        <f t="shared" si="9"/>
        <v>57.483370336091618</v>
      </c>
    </row>
    <row r="79" spans="1:8">
      <c r="A79">
        <v>2017</v>
      </c>
      <c r="B79" t="s">
        <v>360</v>
      </c>
      <c r="C79">
        <v>0.748533</v>
      </c>
      <c r="E79" t="s">
        <v>384</v>
      </c>
      <c r="F79" s="53">
        <f>VLOOKUP(E79,pledges_contributions_donor_2017_19[#All],4,FALSE)</f>
        <v>1.0927606814404374E-3</v>
      </c>
      <c r="G79">
        <f>SUMIFS(TB!$D:$D,TB!$A:$A,"Global Fund",TB!$B:$B,"developing countries, total",TB!$C:$C,A79)</f>
        <v>822.84479399999998</v>
      </c>
      <c r="H79">
        <f t="shared" si="9"/>
        <v>0.8991724378111563</v>
      </c>
    </row>
    <row r="80" spans="1:8">
      <c r="A80">
        <v>2017</v>
      </c>
      <c r="B80" t="s">
        <v>361</v>
      </c>
      <c r="C80">
        <v>0.27157500000000001</v>
      </c>
      <c r="E80" t="str">
        <f>VLOOKUP(B80,pledges_contributions_donor_2017_19[#All],1,FALSE)</f>
        <v>Luxembourg</v>
      </c>
      <c r="F80" s="53">
        <f>VLOOKUP(E80,pledges_contributions_donor_2017_19[#All],4,FALSE)</f>
        <v>7.9376671994758679E-4</v>
      </c>
      <c r="G80">
        <f>SUMIFS(TB!$D:$D,TB!$A:$A,"Global Fund",TB!$B:$B,"developing countries, total",TB!$C:$C,A80)</f>
        <v>822.84479399999998</v>
      </c>
      <c r="H80">
        <f t="shared" si="9"/>
        <v>0.65314681315932777</v>
      </c>
    </row>
    <row r="81" spans="1:8">
      <c r="A81">
        <v>2017</v>
      </c>
      <c r="B81" t="s">
        <v>364</v>
      </c>
      <c r="C81">
        <v>3.01268</v>
      </c>
      <c r="E81" t="str">
        <f>VLOOKUP(B81,pledges_contributions_donor_2017_19[#All],1,FALSE)</f>
        <v>Norway</v>
      </c>
      <c r="F81" s="53">
        <f>VLOOKUP(E81,pledges_contributions_donor_2017_19[#All],4,FALSE)</f>
        <v>2.1230993841938432E-2</v>
      </c>
      <c r="G81">
        <f>SUMIFS(TB!$D:$D,TB!$A:$A,"Global Fund",TB!$B:$B,"developing countries, total",TB!$C:$C,A81)</f>
        <v>822.84479399999998</v>
      </c>
      <c r="H81">
        <f t="shared" si="9"/>
        <v>17.469812754285098</v>
      </c>
    </row>
    <row r="82" spans="1:8">
      <c r="A82">
        <v>2017</v>
      </c>
      <c r="B82" t="s">
        <v>369</v>
      </c>
      <c r="C82">
        <v>0.22641</v>
      </c>
      <c r="E82" t="e">
        <f>VLOOKUP(B82,pledges_contributions_donor_2017_19[#All],1,FALSE)</f>
        <v>#N/A</v>
      </c>
      <c r="F82" s="53" t="e">
        <f>VLOOKUP(E82,pledges_contributions_donor_2017_19[#All],4,FALSE)</f>
        <v>#N/A</v>
      </c>
      <c r="G82">
        <f>SUMIFS(TB!$D:$D,TB!$A:$A,"Global Fund",TB!$B:$B,"developing countries, total",TB!$C:$C,A82)</f>
        <v>822.84479399999998</v>
      </c>
      <c r="H82">
        <f t="shared" si="9"/>
        <v>0</v>
      </c>
    </row>
    <row r="83" spans="1:8">
      <c r="A83">
        <v>2017</v>
      </c>
      <c r="B83" t="s">
        <v>370</v>
      </c>
      <c r="C83">
        <v>3.1528E-2</v>
      </c>
      <c r="E83" t="str">
        <f>VLOOKUP(B83,pledges_contributions_donor_2017_19[#All],1,FALSE)</f>
        <v>Sweden</v>
      </c>
      <c r="F83" s="53">
        <f>VLOOKUP(E83,pledges_contributions_donor_2017_19[#All],4,FALSE)</f>
        <v>2.5581844390544638E-2</v>
      </c>
      <c r="G83">
        <f>SUMIFS(TB!$D:$D,TB!$A:$A,"Global Fund",TB!$B:$B,"developing countries, total",TB!$C:$C,A83)</f>
        <v>822.84479399999998</v>
      </c>
      <c r="H83">
        <f t="shared" si="9"/>
        <v>21.049887477677757</v>
      </c>
    </row>
    <row r="84" spans="1:8">
      <c r="A84">
        <v>2017</v>
      </c>
      <c r="B84" t="s">
        <v>34</v>
      </c>
      <c r="C84">
        <v>6.2043080000000002</v>
      </c>
      <c r="E84" t="str">
        <f>VLOOKUP(B84,pledges_contributions_donor_2017_19[#All],1,FALSE)</f>
        <v>United Kingdom</v>
      </c>
      <c r="F84" s="53">
        <f>VLOOKUP(E84,pledges_contributions_donor_2017_19[#All],4,FALSE)</f>
        <v>0.13703277976310987</v>
      </c>
      <c r="G84">
        <f>SUMIFS(TB!$D:$D,TB!$A:$A,"Global Fund",TB!$B:$B,"developing countries, total",TB!$C:$C,A84)</f>
        <v>822.84479399999998</v>
      </c>
      <c r="H84">
        <f t="shared" si="9"/>
        <v>112.75670943542352</v>
      </c>
    </row>
    <row r="85" spans="1:8">
      <c r="A85">
        <v>2017</v>
      </c>
      <c r="B85" t="s">
        <v>26</v>
      </c>
      <c r="C85">
        <v>274.36458800000003</v>
      </c>
      <c r="E85" t="str">
        <f>VLOOKUP(B85,pledges_contributions_donor_2017_19[#All],1,FALSE)</f>
        <v>United States</v>
      </c>
      <c r="F85" s="53">
        <f>VLOOKUP(E85,pledges_contributions_donor_2017_19[#All],4,FALSE)</f>
        <v>0.32470532478394326</v>
      </c>
      <c r="G85">
        <f>SUMIFS(TB!$D:$D,TB!$A:$A,"Global Fund",TB!$B:$B,"developing countries, total",TB!$C:$C,A85)</f>
        <v>822.84479399999998</v>
      </c>
      <c r="H85">
        <f t="shared" si="9"/>
        <v>267.1820860825469</v>
      </c>
    </row>
    <row r="86" spans="1:8">
      <c r="A86">
        <v>2018</v>
      </c>
      <c r="B86" t="s">
        <v>341</v>
      </c>
      <c r="C86">
        <v>26.066058999999999</v>
      </c>
      <c r="E86" t="str">
        <f>VLOOKUP(B86,pledges_contributions_donor_2017_19[#All],1,FALSE)</f>
        <v>Australia</v>
      </c>
      <c r="F86" s="53">
        <f>VLOOKUP(E86,pledges_contributions_donor_2017_19[#All],4,FALSE)</f>
        <v>1.4244424578485319E-2</v>
      </c>
      <c r="G86">
        <f>SUMIFS(TB!$D:$D,TB!$A:$A,"Global Fund",TB!$B:$B,"developing countries, total",TB!$C:$C,A86)</f>
        <v>546.54311900000005</v>
      </c>
      <c r="H86">
        <f t="shared" si="9"/>
        <v>7.7851922374856271</v>
      </c>
    </row>
    <row r="87" spans="1:8">
      <c r="A87">
        <v>2018</v>
      </c>
      <c r="B87" t="s">
        <v>347</v>
      </c>
      <c r="C87">
        <v>5.6977080000000004</v>
      </c>
      <c r="E87" t="str">
        <f>VLOOKUP(B87,pledges_contributions_donor_2017_19[#All],1,FALSE)</f>
        <v>Belgium</v>
      </c>
      <c r="F87" s="53">
        <f>VLOOKUP(E87,pledges_contributions_donor_2017_19[#All],4,FALSE)</f>
        <v>4.409815121007743E-3</v>
      </c>
      <c r="G87">
        <f>SUMIFS(TB!$D:$D,TB!$A:$A,"Global Fund",TB!$B:$B,"developing countries, total",TB!$C:$C,A87)</f>
        <v>546.54311900000005</v>
      </c>
      <c r="H87">
        <f t="shared" si="9"/>
        <v>2.4101541104489344</v>
      </c>
    </row>
    <row r="88" spans="1:8">
      <c r="A88">
        <v>2018</v>
      </c>
      <c r="B88" t="s">
        <v>348</v>
      </c>
      <c r="C88">
        <v>31.025873000000001</v>
      </c>
      <c r="E88" t="str">
        <f>VLOOKUP(B88,pledges_contributions_donor_2017_19[#All],1,FALSE)</f>
        <v>Canada</v>
      </c>
      <c r="F88" s="53">
        <f>VLOOKUP(E88,pledges_contributions_donor_2017_19[#All],4,FALSE)</f>
        <v>5.3766738767195961E-2</v>
      </c>
      <c r="G88">
        <f>SUMIFS(TB!$D:$D,TB!$A:$A,"Global Fund",TB!$B:$B,"developing countries, total",TB!$C:$C,A88)</f>
        <v>546.54311900000005</v>
      </c>
      <c r="H88">
        <f t="shared" si="9"/>
        <v>29.385841104281496</v>
      </c>
    </row>
    <row r="89" spans="1:8">
      <c r="A89">
        <v>2018</v>
      </c>
      <c r="B89" t="s">
        <v>351</v>
      </c>
      <c r="C89">
        <v>0.25181900000000002</v>
      </c>
      <c r="E89" t="e">
        <f>VLOOKUP(B89,pledges_contributions_donor_2017_19[#All],1,FALSE)</f>
        <v>#N/A</v>
      </c>
      <c r="F89" s="53" t="e">
        <f>VLOOKUP(E89,pledges_contributions_donor_2017_19[#All],4,FALSE)</f>
        <v>#N/A</v>
      </c>
      <c r="G89">
        <f>SUMIFS(TB!$D:$D,TB!$A:$A,"Global Fund",TB!$B:$B,"developing countries, total",TB!$C:$C,A89)</f>
        <v>546.54311900000005</v>
      </c>
      <c r="H89">
        <f t="shared" si="9"/>
        <v>0</v>
      </c>
    </row>
    <row r="90" spans="1:8">
      <c r="A90">
        <v>2018</v>
      </c>
      <c r="B90" t="s">
        <v>353</v>
      </c>
      <c r="C90">
        <v>2.8903569999999998</v>
      </c>
      <c r="E90" t="str">
        <f>VLOOKUP(B90,pledges_contributions_donor_2017_19[#All],1,FALSE)</f>
        <v>Germany</v>
      </c>
      <c r="F90" s="53">
        <f>VLOOKUP(E90,pledges_contributions_donor_2017_19[#All],4,FALSE)</f>
        <v>7.1047021391393905E-2</v>
      </c>
      <c r="G90">
        <f>SUMIFS(TB!$D:$D,TB!$A:$A,"Global Fund",TB!$B:$B,"developing countries, total",TB!$C:$C,A90)</f>
        <v>546.54311900000005</v>
      </c>
      <c r="H90">
        <f t="shared" si="9"/>
        <v>38.830260666912146</v>
      </c>
    </row>
    <row r="91" spans="1:8">
      <c r="A91">
        <v>2018</v>
      </c>
      <c r="B91" t="s">
        <v>357</v>
      </c>
      <c r="C91">
        <v>1.2187429999999999</v>
      </c>
      <c r="E91" t="str">
        <f>VLOOKUP(B91,pledges_contributions_donor_2017_19[#All],1,FALSE)</f>
        <v>Ireland</v>
      </c>
      <c r="F91" s="53">
        <f>VLOOKUP(E91,pledges_contributions_donor_2017_19[#All],4,FALSE)</f>
        <v>2.939876747338495E-3</v>
      </c>
      <c r="G91">
        <f>SUMIFS(TB!$D:$D,TB!$A:$A,"Global Fund",TB!$B:$B,"developing countries, total",TB!$C:$C,A91)</f>
        <v>546.54311900000005</v>
      </c>
      <c r="H91">
        <f t="shared" si="9"/>
        <v>1.6067694069659562</v>
      </c>
    </row>
    <row r="92" spans="1:8">
      <c r="A92">
        <v>2018</v>
      </c>
      <c r="B92" t="s">
        <v>358</v>
      </c>
      <c r="C92">
        <v>1.796654</v>
      </c>
      <c r="E92" t="str">
        <f>VLOOKUP(B92,pledges_contributions_donor_2017_19[#All],1,FALSE)</f>
        <v>Italy</v>
      </c>
      <c r="F92" s="53">
        <f>VLOOKUP(E92,pledges_contributions_donor_2017_19[#All],4,FALSE)</f>
        <v>1.310802992161661E-2</v>
      </c>
      <c r="G92">
        <f>SUMIFS(TB!$D:$D,TB!$A:$A,"Global Fund",TB!$B:$B,"developing countries, total",TB!$C:$C,A92)</f>
        <v>546.54311900000005</v>
      </c>
      <c r="H92">
        <f t="shared" si="9"/>
        <v>7.1641035573056682</v>
      </c>
    </row>
    <row r="93" spans="1:8">
      <c r="A93">
        <v>2018</v>
      </c>
      <c r="B93" t="s">
        <v>359</v>
      </c>
      <c r="C93">
        <v>1.740324</v>
      </c>
      <c r="E93" t="str">
        <f>VLOOKUP(B93,pledges_contributions_donor_2017_19[#All],1,FALSE)</f>
        <v>Japan</v>
      </c>
      <c r="F93" s="53">
        <f>VLOOKUP(E93,pledges_contributions_donor_2017_19[#All],4,FALSE)</f>
        <v>6.9859310960277671E-2</v>
      </c>
      <c r="G93">
        <f>SUMIFS(TB!$D:$D,TB!$A:$A,"Global Fund",TB!$B:$B,"developing countries, total",TB!$C:$C,A93)</f>
        <v>546.54311900000005</v>
      </c>
      <c r="H93">
        <f t="shared" si="9"/>
        <v>38.181125703421046</v>
      </c>
    </row>
    <row r="94" spans="1:8">
      <c r="A94">
        <v>2018</v>
      </c>
      <c r="B94" t="s">
        <v>360</v>
      </c>
      <c r="C94">
        <v>1.258162</v>
      </c>
      <c r="E94" t="s">
        <v>384</v>
      </c>
      <c r="F94" s="53">
        <f>VLOOKUP(E94,pledges_contributions_donor_2017_19[#All],4,FALSE)</f>
        <v>1.0927606814404374E-3</v>
      </c>
      <c r="G94">
        <f>SUMIFS(TB!$D:$D,TB!$A:$A,"Global Fund",TB!$B:$B,"developing countries, total",TB!$C:$C,A94)</f>
        <v>546.54311900000005</v>
      </c>
      <c r="H94">
        <f t="shared" si="9"/>
        <v>0.59724083115502213</v>
      </c>
    </row>
    <row r="95" spans="1:8">
      <c r="A95">
        <v>2018</v>
      </c>
      <c r="B95" t="s">
        <v>364</v>
      </c>
      <c r="C95">
        <v>2.864471</v>
      </c>
      <c r="E95" t="str">
        <f>VLOOKUP(B95,pledges_contributions_donor_2017_19[#All],1,FALSE)</f>
        <v>Norway</v>
      </c>
      <c r="F95" s="53">
        <f>VLOOKUP(E95,pledges_contributions_donor_2017_19[#All],4,FALSE)</f>
        <v>2.1230993841938432E-2</v>
      </c>
      <c r="G95">
        <f>SUMIFS(TB!$D:$D,TB!$A:$A,"Global Fund",TB!$B:$B,"developing countries, total",TB!$C:$C,A95)</f>
        <v>546.54311900000005</v>
      </c>
      <c r="H95">
        <f t="shared" si="9"/>
        <v>11.603653593842825</v>
      </c>
    </row>
    <row r="96" spans="1:8">
      <c r="A96">
        <v>2018</v>
      </c>
      <c r="B96" t="s">
        <v>366</v>
      </c>
      <c r="C96">
        <v>2.8700000000000002E-3</v>
      </c>
      <c r="E96" t="str">
        <f>VLOOKUP(B96,pledges_contributions_donor_2017_19[#All],1,FALSE)</f>
        <v>Portugal</v>
      </c>
      <c r="F96" s="53">
        <f>VLOOKUP(E96,pledges_contributions_donor_2017_19[#All],4,FALSE)</f>
        <v>2.2245064613906725E-5</v>
      </c>
      <c r="G96">
        <f>SUMIFS(TB!$D:$D,TB!$A:$A,"Global Fund",TB!$B:$B,"developing countries, total",TB!$C:$C,A96)</f>
        <v>546.54311900000005</v>
      </c>
      <c r="H96">
        <f t="shared" si="9"/>
        <v>1.2157886996441113E-2</v>
      </c>
    </row>
    <row r="97" spans="1:8">
      <c r="A97">
        <v>2018</v>
      </c>
      <c r="B97" t="s">
        <v>369</v>
      </c>
      <c r="C97">
        <v>0.19021399999999999</v>
      </c>
      <c r="E97" t="e">
        <f>VLOOKUP(B97,pledges_contributions_donor_2017_19[#All],1,FALSE)</f>
        <v>#N/A</v>
      </c>
      <c r="F97" s="53" t="e">
        <f>VLOOKUP(E97,pledges_contributions_donor_2017_19[#All],4,FALSE)</f>
        <v>#N/A</v>
      </c>
      <c r="G97">
        <f>SUMIFS(TB!$D:$D,TB!$A:$A,"Global Fund",TB!$B:$B,"developing countries, total",TB!$C:$C,A97)</f>
        <v>546.54311900000005</v>
      </c>
      <c r="H97">
        <f t="shared" si="9"/>
        <v>0</v>
      </c>
    </row>
    <row r="98" spans="1:8">
      <c r="A98">
        <v>2018</v>
      </c>
      <c r="B98" t="s">
        <v>370</v>
      </c>
      <c r="C98">
        <v>0.16339899999999999</v>
      </c>
      <c r="E98" t="str">
        <f>VLOOKUP(B98,pledges_contributions_donor_2017_19[#All],1,FALSE)</f>
        <v>Sweden</v>
      </c>
      <c r="F98" s="53">
        <f>VLOOKUP(E98,pledges_contributions_donor_2017_19[#All],4,FALSE)</f>
        <v>2.5581844390544638E-2</v>
      </c>
      <c r="G98">
        <f>SUMIFS(TB!$D:$D,TB!$A:$A,"Global Fund",TB!$B:$B,"developing countries, total",TB!$C:$C,A98)</f>
        <v>546.54311900000005</v>
      </c>
      <c r="H98">
        <f t="shared" si="9"/>
        <v>13.981581022980922</v>
      </c>
    </row>
    <row r="99" spans="1:8">
      <c r="A99">
        <v>2018</v>
      </c>
      <c r="B99" t="s">
        <v>371</v>
      </c>
      <c r="C99">
        <v>0.360209</v>
      </c>
      <c r="E99" t="str">
        <f>VLOOKUP(B99,pledges_contributions_donor_2017_19[#All],1,FALSE)</f>
        <v>Switzerland</v>
      </c>
      <c r="F99" s="53">
        <f>VLOOKUP(E99,pledges_contributions_donor_2017_19[#All],4,FALSE)</f>
        <v>5.1261337986230927E-3</v>
      </c>
      <c r="G99">
        <f>SUMIFS(TB!$D:$D,TB!$A:$A,"Global Fund",TB!$B:$B,"developing countries, total",TB!$C:$C,A99)</f>
        <v>546.54311900000005</v>
      </c>
      <c r="H99">
        <f t="shared" si="9"/>
        <v>2.8016531547107832</v>
      </c>
    </row>
    <row r="100" spans="1:8">
      <c r="A100">
        <v>2018</v>
      </c>
      <c r="B100" t="s">
        <v>34</v>
      </c>
      <c r="C100">
        <v>7.113092</v>
      </c>
      <c r="E100" t="str">
        <f>VLOOKUP(B100,pledges_contributions_donor_2017_19[#All],1,FALSE)</f>
        <v>United Kingdom</v>
      </c>
      <c r="F100" s="53">
        <f>VLOOKUP(E100,pledges_contributions_donor_2017_19[#All],4,FALSE)</f>
        <v>0.13703277976310987</v>
      </c>
      <c r="G100">
        <f>SUMIFS(TB!$D:$D,TB!$A:$A,"Global Fund",TB!$B:$B,"developing countries, total",TB!$C:$C,A100)</f>
        <v>546.54311900000005</v>
      </c>
      <c r="H100">
        <f t="shared" si="9"/>
        <v>74.894322856970163</v>
      </c>
    </row>
    <row r="101" spans="1:8">
      <c r="A101">
        <v>2018</v>
      </c>
      <c r="B101" t="s">
        <v>26</v>
      </c>
      <c r="C101">
        <v>282.81268599999999</v>
      </c>
      <c r="E101" t="str">
        <f>VLOOKUP(B101,pledges_contributions_donor_2017_19[#All],1,FALSE)</f>
        <v>United States</v>
      </c>
      <c r="F101" s="53">
        <f>VLOOKUP(E101,pledges_contributions_donor_2017_19[#All],4,FALSE)</f>
        <v>0.32470532478394326</v>
      </c>
      <c r="G101">
        <f>SUMIFS(TB!$D:$D,TB!$A:$A,"Global Fund",TB!$B:$B,"developing countries, total",TB!$C:$C,A101)</f>
        <v>546.54311900000005</v>
      </c>
      <c r="H101">
        <f t="shared" si="9"/>
        <v>177.46546096332438</v>
      </c>
    </row>
    <row r="102" spans="1:8">
      <c r="A102">
        <v>2019</v>
      </c>
      <c r="B102" t="s">
        <v>341</v>
      </c>
      <c r="C102">
        <v>20.043944</v>
      </c>
      <c r="E102" t="str">
        <f>VLOOKUP(B102,pledges_contributions_donor_2017_19[#All],1,FALSE)</f>
        <v>Australia</v>
      </c>
      <c r="F102" s="53">
        <f>VLOOKUP(E102,pledges_contributions_donor_2017_19[#All],4,FALSE)</f>
        <v>1.4244424578485319E-2</v>
      </c>
      <c r="G102">
        <f>SUMIFS(TB!$D:$D,TB!$A:$A,"Global Fund",TB!$B:$B,"developing countries, total",TB!$C:$C,A102)</f>
        <v>578.94678399999998</v>
      </c>
      <c r="H102">
        <f t="shared" si="9"/>
        <v>8.246763799644631</v>
      </c>
    </row>
    <row r="103" spans="1:8">
      <c r="A103">
        <v>2019</v>
      </c>
      <c r="B103" t="s">
        <v>346</v>
      </c>
      <c r="C103">
        <v>2.4726000000000001E-2</v>
      </c>
      <c r="E103" t="e">
        <f>VLOOKUP(B103,pledges_contributions_donor_2017_19[#All],1,FALSE)</f>
        <v>#N/A</v>
      </c>
      <c r="F103" s="53" t="e">
        <f>VLOOKUP(E103,pledges_contributions_donor_2017_19[#All],4,FALSE)</f>
        <v>#N/A</v>
      </c>
      <c r="G103">
        <f>SUMIFS(TB!$D:$D,TB!$A:$A,"Global Fund",TB!$B:$B,"developing countries, total",TB!$C:$C,A103)</f>
        <v>578.94678399999998</v>
      </c>
      <c r="H103">
        <f t="shared" si="9"/>
        <v>0</v>
      </c>
    </row>
    <row r="104" spans="1:8">
      <c r="A104">
        <v>2019</v>
      </c>
      <c r="B104" t="s">
        <v>347</v>
      </c>
      <c r="C104">
        <v>6.1081519999999996</v>
      </c>
      <c r="E104" t="str">
        <f>VLOOKUP(B104,pledges_contributions_donor_2017_19[#All],1,FALSE)</f>
        <v>Belgium</v>
      </c>
      <c r="F104" s="53">
        <f>VLOOKUP(E104,pledges_contributions_donor_2017_19[#All],4,FALSE)</f>
        <v>4.409815121007743E-3</v>
      </c>
      <c r="G104">
        <f>SUMIFS(TB!$D:$D,TB!$A:$A,"Global Fund",TB!$B:$B,"developing countries, total",TB!$C:$C,A104)</f>
        <v>578.94678399999998</v>
      </c>
      <c r="H104">
        <f t="shared" si="9"/>
        <v>2.5530482823420035</v>
      </c>
    </row>
    <row r="105" spans="1:8">
      <c r="A105">
        <v>2019</v>
      </c>
      <c r="B105" t="s">
        <v>348</v>
      </c>
      <c r="C105">
        <v>15.461157999999999</v>
      </c>
      <c r="E105" t="str">
        <f>VLOOKUP(B105,pledges_contributions_donor_2017_19[#All],1,FALSE)</f>
        <v>Canada</v>
      </c>
      <c r="F105" s="53">
        <f>VLOOKUP(E105,pledges_contributions_donor_2017_19[#All],4,FALSE)</f>
        <v>5.3766738767195961E-2</v>
      </c>
      <c r="G105">
        <f>SUMIFS(TB!$D:$D,TB!$A:$A,"Global Fund",TB!$B:$B,"developing countries, total",TB!$C:$C,A105)</f>
        <v>578.94678399999998</v>
      </c>
      <c r="H105">
        <f t="shared" si="9"/>
        <v>31.128080495436226</v>
      </c>
    </row>
    <row r="106" spans="1:8">
      <c r="A106">
        <v>2019</v>
      </c>
      <c r="B106" t="s">
        <v>351</v>
      </c>
      <c r="C106">
        <v>0.19523199999999999</v>
      </c>
      <c r="E106" t="e">
        <f>VLOOKUP(B106,pledges_contributions_donor_2017_19[#All],1,FALSE)</f>
        <v>#N/A</v>
      </c>
      <c r="F106" s="53" t="e">
        <f>VLOOKUP(E106,pledges_contributions_donor_2017_19[#All],4,FALSE)</f>
        <v>#N/A</v>
      </c>
      <c r="G106">
        <f>SUMIFS(TB!$D:$D,TB!$A:$A,"Global Fund",TB!$B:$B,"developing countries, total",TB!$C:$C,A106)</f>
        <v>578.94678399999998</v>
      </c>
      <c r="H106">
        <f t="shared" si="9"/>
        <v>0</v>
      </c>
    </row>
    <row r="107" spans="1:8">
      <c r="A107">
        <v>2019</v>
      </c>
      <c r="B107" t="s">
        <v>353</v>
      </c>
      <c r="C107">
        <v>1.8320449999999999</v>
      </c>
      <c r="E107" t="str">
        <f>VLOOKUP(B107,pledges_contributions_donor_2017_19[#All],1,FALSE)</f>
        <v>Germany</v>
      </c>
      <c r="F107" s="53">
        <f>VLOOKUP(E107,pledges_contributions_donor_2017_19[#All],4,FALSE)</f>
        <v>7.1047021391393905E-2</v>
      </c>
      <c r="G107">
        <f>SUMIFS(TB!$D:$D,TB!$A:$A,"Global Fund",TB!$B:$B,"developing countries, total",TB!$C:$C,A107)</f>
        <v>578.94678399999998</v>
      </c>
      <c r="H107">
        <f t="shared" si="9"/>
        <v>41.132444547326706</v>
      </c>
    </row>
    <row r="108" spans="1:8">
      <c r="A108">
        <v>2019</v>
      </c>
      <c r="B108" t="s">
        <v>357</v>
      </c>
      <c r="C108">
        <v>1.181675</v>
      </c>
      <c r="E108" t="str">
        <f>VLOOKUP(B108,pledges_contributions_donor_2017_19[#All],1,FALSE)</f>
        <v>Ireland</v>
      </c>
      <c r="F108" s="53">
        <f>VLOOKUP(E108,pledges_contributions_donor_2017_19[#All],4,FALSE)</f>
        <v>2.939876747338495E-3</v>
      </c>
      <c r="G108">
        <f>SUMIFS(TB!$D:$D,TB!$A:$A,"Global Fund",TB!$B:$B,"developing countries, total",TB!$C:$C,A108)</f>
        <v>578.94678399999998</v>
      </c>
      <c r="H108">
        <f t="shared" si="9"/>
        <v>1.7020321882280023</v>
      </c>
    </row>
    <row r="109" spans="1:8">
      <c r="A109">
        <v>2019</v>
      </c>
      <c r="B109" t="s">
        <v>358</v>
      </c>
      <c r="C109">
        <v>1.5175399999999999</v>
      </c>
      <c r="E109" t="str">
        <f>VLOOKUP(B109,pledges_contributions_donor_2017_19[#All],1,FALSE)</f>
        <v>Italy</v>
      </c>
      <c r="F109" s="53">
        <f>VLOOKUP(E109,pledges_contributions_donor_2017_19[#All],4,FALSE)</f>
        <v>1.310802992161661E-2</v>
      </c>
      <c r="G109">
        <f>SUMIFS(TB!$D:$D,TB!$A:$A,"Global Fund",TB!$B:$B,"developing countries, total",TB!$C:$C,A109)</f>
        <v>578.94678399999998</v>
      </c>
      <c r="H109">
        <f t="shared" si="9"/>
        <v>7.5888517676957079</v>
      </c>
    </row>
    <row r="110" spans="1:8">
      <c r="A110">
        <v>2019</v>
      </c>
      <c r="B110" t="s">
        <v>359</v>
      </c>
      <c r="C110">
        <v>2.6650529999999999</v>
      </c>
      <c r="E110" t="str">
        <f>VLOOKUP(B110,pledges_contributions_donor_2017_19[#All],1,FALSE)</f>
        <v>Japan</v>
      </c>
      <c r="F110" s="53">
        <f>VLOOKUP(E110,pledges_contributions_donor_2017_19[#All],4,FALSE)</f>
        <v>6.9859310960277671E-2</v>
      </c>
      <c r="G110">
        <f>SUMIFS(TB!$D:$D,TB!$A:$A,"Global Fund",TB!$B:$B,"developing countries, total",TB!$C:$C,A110)</f>
        <v>578.94678399999998</v>
      </c>
      <c r="H110">
        <f t="shared" si="9"/>
        <v>40.444823412908711</v>
      </c>
    </row>
    <row r="111" spans="1:8">
      <c r="A111">
        <v>2019</v>
      </c>
      <c r="B111" t="s">
        <v>360</v>
      </c>
      <c r="C111">
        <v>2.0116640000000001</v>
      </c>
      <c r="E111" t="s">
        <v>384</v>
      </c>
      <c r="F111" s="53">
        <f>VLOOKUP(E111,pledges_contributions_donor_2017_19[#All],4,FALSE)</f>
        <v>1.0927606814404374E-3</v>
      </c>
      <c r="G111">
        <f>SUMIFS(TB!$D:$D,TB!$A:$A,"Global Fund",TB!$B:$B,"developing countries, total",TB!$C:$C,A111)</f>
        <v>578.94678399999998</v>
      </c>
      <c r="H111">
        <f t="shared" si="9"/>
        <v>0.6326502822015897</v>
      </c>
    </row>
    <row r="112" spans="1:8">
      <c r="A112">
        <v>2019</v>
      </c>
      <c r="B112" t="s">
        <v>362</v>
      </c>
      <c r="C112">
        <v>6.1768340000000004</v>
      </c>
      <c r="E112" t="str">
        <f>VLOOKUP(B112,pledges_contributions_donor_2017_19[#All],1,FALSE)</f>
        <v>Netherlands</v>
      </c>
      <c r="F112" s="53">
        <f>VLOOKUP(E112,pledges_contributions_donor_2017_19[#All],4,FALSE)</f>
        <v>1.5796937721317624E-2</v>
      </c>
      <c r="G112">
        <f>SUMIFS(TB!$D:$D,TB!$A:$A,"Global Fund",TB!$B:$B,"developing countries, total",TB!$C:$C,A112)</f>
        <v>578.94678399999998</v>
      </c>
      <c r="H112">
        <f t="shared" si="9"/>
        <v>9.1455862908051273</v>
      </c>
    </row>
    <row r="113" spans="1:8">
      <c r="A113">
        <v>2019</v>
      </c>
      <c r="B113" t="s">
        <v>364</v>
      </c>
      <c r="C113">
        <v>2.8671449999999998</v>
      </c>
      <c r="E113" t="str">
        <f>VLOOKUP(B113,pledges_contributions_donor_2017_19[#All],1,FALSE)</f>
        <v>Norway</v>
      </c>
      <c r="F113" s="53">
        <f>VLOOKUP(E113,pledges_contributions_donor_2017_19[#All],4,FALSE)</f>
        <v>2.1230993841938432E-2</v>
      </c>
      <c r="G113">
        <f>SUMIFS(TB!$D:$D,TB!$A:$A,"Global Fund",TB!$B:$B,"developing countries, total",TB!$C:$C,A113)</f>
        <v>578.94678399999998</v>
      </c>
      <c r="H113">
        <f t="shared" si="9"/>
        <v>12.291615605914059</v>
      </c>
    </row>
    <row r="114" spans="1:8">
      <c r="A114">
        <v>2019</v>
      </c>
      <c r="B114" t="s">
        <v>365</v>
      </c>
      <c r="C114">
        <v>0.14734900000000001</v>
      </c>
      <c r="E114" t="e">
        <f>VLOOKUP(B114,pledges_contributions_donor_2017_19[#All],1,FALSE)</f>
        <v>#N/A</v>
      </c>
      <c r="F114" s="53" t="e">
        <f>VLOOKUP(E114,pledges_contributions_donor_2017_19[#All],4,FALSE)</f>
        <v>#N/A</v>
      </c>
      <c r="G114">
        <f>SUMIFS(TB!$D:$D,TB!$A:$A,"Global Fund",TB!$B:$B,"developing countries, total",TB!$C:$C,A114)</f>
        <v>578.94678399999998</v>
      </c>
      <c r="H114">
        <f t="shared" si="9"/>
        <v>0</v>
      </c>
    </row>
    <row r="115" spans="1:8">
      <c r="A115">
        <v>2019</v>
      </c>
      <c r="B115" t="s">
        <v>369</v>
      </c>
      <c r="C115">
        <v>5.2047000000000003E-2</v>
      </c>
      <c r="E115" t="e">
        <f>VLOOKUP(B115,pledges_contributions_donor_2017_19[#All],1,FALSE)</f>
        <v>#N/A</v>
      </c>
      <c r="F115" s="53" t="e">
        <f>VLOOKUP(E115,pledges_contributions_donor_2017_19[#All],4,FALSE)</f>
        <v>#N/A</v>
      </c>
      <c r="G115">
        <f>SUMIFS(TB!$D:$D,TB!$A:$A,"Global Fund",TB!$B:$B,"developing countries, total",TB!$C:$C,A115)</f>
        <v>578.94678399999998</v>
      </c>
      <c r="H115">
        <f t="shared" si="9"/>
        <v>0</v>
      </c>
    </row>
    <row r="116" spans="1:8">
      <c r="A116">
        <v>2019</v>
      </c>
      <c r="B116" t="s">
        <v>370</v>
      </c>
      <c r="C116">
        <v>0.46496199999999999</v>
      </c>
      <c r="E116" t="str">
        <f>VLOOKUP(B116,pledges_contributions_donor_2017_19[#All],1,FALSE)</f>
        <v>Sweden</v>
      </c>
      <c r="F116" s="53">
        <f>VLOOKUP(E116,pledges_contributions_donor_2017_19[#All],4,FALSE)</f>
        <v>2.5581844390544638E-2</v>
      </c>
      <c r="G116">
        <f>SUMIFS(TB!$D:$D,TB!$A:$A,"Global Fund",TB!$B:$B,"developing countries, total",TB!$C:$C,A116)</f>
        <v>578.94678399999998</v>
      </c>
      <c r="H116">
        <f t="shared" si="9"/>
        <v>14.810526538694257</v>
      </c>
    </row>
    <row r="117" spans="1:8">
      <c r="A117">
        <v>2019</v>
      </c>
      <c r="B117" t="s">
        <v>371</v>
      </c>
      <c r="C117">
        <v>0.44877299999999998</v>
      </c>
      <c r="E117" t="str">
        <f>VLOOKUP(B117,pledges_contributions_donor_2017_19[#All],1,FALSE)</f>
        <v>Switzerland</v>
      </c>
      <c r="F117" s="53">
        <f>VLOOKUP(E117,pledges_contributions_donor_2017_19[#All],4,FALSE)</f>
        <v>5.1261337986230927E-3</v>
      </c>
      <c r="G117">
        <f>SUMIFS(TB!$D:$D,TB!$A:$A,"Global Fund",TB!$B:$B,"developing countries, total",TB!$C:$C,A117)</f>
        <v>578.94678399999998</v>
      </c>
      <c r="H117">
        <f t="shared" si="9"/>
        <v>2.9677586770665432</v>
      </c>
    </row>
    <row r="118" spans="1:8">
      <c r="A118">
        <v>2019</v>
      </c>
      <c r="B118" t="s">
        <v>34</v>
      </c>
      <c r="C118">
        <v>5.1529530000000001</v>
      </c>
      <c r="E118" t="str">
        <f>VLOOKUP(B118,pledges_contributions_donor_2017_19[#All],1,FALSE)</f>
        <v>United Kingdom</v>
      </c>
      <c r="F118" s="53">
        <f>VLOOKUP(E118,pledges_contributions_donor_2017_19[#All],4,FALSE)</f>
        <v>0.13703277976310987</v>
      </c>
      <c r="G118">
        <f>SUMIFS(TB!$D:$D,TB!$A:$A,"Global Fund",TB!$B:$B,"developing countries, total",TB!$C:$C,A118)</f>
        <v>578.94678399999998</v>
      </c>
      <c r="H118">
        <f t="shared" si="9"/>
        <v>79.334687146432742</v>
      </c>
    </row>
    <row r="119" spans="1:8">
      <c r="A119">
        <v>2019</v>
      </c>
      <c r="B119" t="s">
        <v>26</v>
      </c>
      <c r="C119">
        <v>210.85760200000001</v>
      </c>
      <c r="E119" t="str">
        <f>VLOOKUP(B119,pledges_contributions_donor_2017_19[#All],1,FALSE)</f>
        <v>United States</v>
      </c>
      <c r="F119" s="53">
        <f>VLOOKUP(E119,pledges_contributions_donor_2017_19[#All],4,FALSE)</f>
        <v>0.32470532478394326</v>
      </c>
      <c r="G119">
        <f>SUMIFS(TB!$D:$D,TB!$A:$A,"Global Fund",TB!$B:$B,"developing countries, total",TB!$C:$C,A119)</f>
        <v>578.94678399999998</v>
      </c>
      <c r="H119">
        <f t="shared" si="9"/>
        <v>187.98710353133944</v>
      </c>
    </row>
    <row r="120" spans="1:8">
      <c r="A120">
        <v>2020</v>
      </c>
      <c r="B120" t="s">
        <v>341</v>
      </c>
      <c r="C120">
        <v>12.944642</v>
      </c>
      <c r="E120" t="str">
        <f>VLOOKUP(B120,pledges_contributions_donor_2020_22_download_2023_10_26[#All],1,FALSE)</f>
        <v>Australia</v>
      </c>
      <c r="F120" s="53">
        <f>VLOOKUP(E120,pledges_contributions_donor_2020_22_download_2023_10_26[#All],4,FALSE)</f>
        <v>8.6014531601957163E-3</v>
      </c>
      <c r="G120">
        <f>SUMIFS(TB!$D:$D,TB!$A:$A,"Global Fund",TB!$B:$B,"developing countries, total",TB!$C:$C,A120)</f>
        <v>654.58752100000004</v>
      </c>
      <c r="H120">
        <f t="shared" si="9"/>
        <v>5.6304039011301299</v>
      </c>
    </row>
    <row r="121" spans="1:8">
      <c r="A121">
        <v>2020</v>
      </c>
      <c r="B121" t="s">
        <v>346</v>
      </c>
      <c r="C121">
        <v>2.4111E-2</v>
      </c>
      <c r="E121" t="e">
        <f>VLOOKUP(B121,pledges_contributions_donor_2020_22_download_2023_10_26[#All],1,FALSE)</f>
        <v>#N/A</v>
      </c>
      <c r="F121" s="53" t="e">
        <f>VLOOKUP(E121,pledges_contributions_donor_2020_22_download_2023_10_26[#All],4,FALSE)</f>
        <v>#N/A</v>
      </c>
      <c r="G121">
        <f>SUMIFS(TB!$D:$D,TB!$A:$A,"Global Fund",TB!$B:$B,"developing countries, total",TB!$C:$C,A121)</f>
        <v>654.58752100000004</v>
      </c>
      <c r="H121">
        <f t="shared" si="9"/>
        <v>0</v>
      </c>
    </row>
    <row r="122" spans="1:8">
      <c r="A122">
        <v>2020</v>
      </c>
      <c r="B122" t="s">
        <v>347</v>
      </c>
      <c r="C122">
        <v>6.5531249999999996</v>
      </c>
      <c r="E122" t="str">
        <f>VLOOKUP(B122,pledges_contributions_donor_2020_22_download_2023_10_26[#All],1,FALSE)</f>
        <v>Belgium</v>
      </c>
      <c r="F122" s="53">
        <f>VLOOKUP(E122,pledges_contributions_donor_2020_22_download_2023_10_26[#All],4,FALSE)</f>
        <v>2.8963989365583345E-3</v>
      </c>
      <c r="G122">
        <f>SUMIFS(TB!$D:$D,TB!$A:$A,"Global Fund",TB!$B:$B,"developing countries, total",TB!$C:$C,A122)</f>
        <v>654.58752100000004</v>
      </c>
      <c r="H122">
        <f t="shared" si="9"/>
        <v>1.8959465997087566</v>
      </c>
    </row>
    <row r="123" spans="1:8">
      <c r="A123">
        <v>2020</v>
      </c>
      <c r="B123" t="s">
        <v>348</v>
      </c>
      <c r="C123">
        <v>14.656399</v>
      </c>
      <c r="E123" t="str">
        <f>VLOOKUP(B123,pledges_contributions_donor_2020_22_download_2023_10_26[#All],1,FALSE)</f>
        <v>Canada</v>
      </c>
      <c r="F123" s="53">
        <f>VLOOKUP(E123,pledges_contributions_donor_2020_22_download_2023_10_26[#All],4,FALSE)</f>
        <v>5.0687509298299016E-2</v>
      </c>
      <c r="G123">
        <f>SUMIFS(TB!$D:$D,TB!$A:$A,"Global Fund",TB!$B:$B,"developing countries, total",TB!$C:$C,A123)</f>
        <v>654.58752100000004</v>
      </c>
      <c r="H123">
        <f t="shared" si="9"/>
        <v>33.179411057238006</v>
      </c>
    </row>
    <row r="124" spans="1:8">
      <c r="A124">
        <v>2020</v>
      </c>
      <c r="B124" t="s">
        <v>351</v>
      </c>
      <c r="C124">
        <v>0.16674900000000001</v>
      </c>
      <c r="E124" t="e">
        <f>VLOOKUP(B124,pledges_contributions_donor_2020_22_download_2023_10_26[#All],1,FALSE)</f>
        <v>#N/A</v>
      </c>
      <c r="F124" s="53" t="e">
        <f>VLOOKUP(E124,pledges_contributions_donor_2020_22_download_2023_10_26[#All],4,FALSE)</f>
        <v>#N/A</v>
      </c>
      <c r="G124">
        <f>SUMIFS(TB!$D:$D,TB!$A:$A,"Global Fund",TB!$B:$B,"developing countries, total",TB!$C:$C,A124)</f>
        <v>654.58752100000004</v>
      </c>
      <c r="H124">
        <f t="shared" si="9"/>
        <v>0</v>
      </c>
    </row>
    <row r="125" spans="1:8">
      <c r="A125">
        <v>2020</v>
      </c>
      <c r="B125" t="s">
        <v>352</v>
      </c>
      <c r="C125">
        <v>1.442051</v>
      </c>
      <c r="E125" t="str">
        <f>VLOOKUP(B125,pledges_contributions_donor_2020_22_download_2023_10_26[#All],1,FALSE)</f>
        <v>France</v>
      </c>
      <c r="F125" s="53">
        <f>VLOOKUP(E125,pledges_contributions_donor_2020_22_download_2023_10_26[#All],4,FALSE)</f>
        <v>7.5903674182753483E-2</v>
      </c>
      <c r="G125">
        <f>SUMIFS(TB!$D:$D,TB!$A:$A,"Global Fund",TB!$B:$B,"developing countries, total",TB!$C:$C,A125)</f>
        <v>654.58752100000004</v>
      </c>
      <c r="H125">
        <f t="shared" si="9"/>
        <v>49.685597918080305</v>
      </c>
    </row>
    <row r="126" spans="1:8">
      <c r="A126">
        <v>2020</v>
      </c>
      <c r="B126" t="s">
        <v>353</v>
      </c>
      <c r="C126">
        <v>3.5854759999999999</v>
      </c>
      <c r="E126" t="str">
        <f>VLOOKUP(B126,pledges_contributions_donor_2020_22_download_2023_10_26[#All],1,FALSE)</f>
        <v>Germany</v>
      </c>
      <c r="F126" s="53">
        <f>VLOOKUP(E126,pledges_contributions_donor_2020_22_download_2023_10_26[#All],4,FALSE)</f>
        <v>9.4293876500486457E-2</v>
      </c>
      <c r="G126">
        <f>SUMIFS(TB!$D:$D,TB!$A:$A,"Global Fund",TB!$B:$B,"developing countries, total",TB!$C:$C,A126)</f>
        <v>654.58752100000004</v>
      </c>
      <c r="H126">
        <f t="shared" si="9"/>
        <v>61.723594863933592</v>
      </c>
    </row>
    <row r="127" spans="1:8">
      <c r="A127">
        <v>2020</v>
      </c>
      <c r="B127" t="s">
        <v>357</v>
      </c>
      <c r="C127">
        <v>1.1877930000000001</v>
      </c>
      <c r="E127" t="str">
        <f>VLOOKUP(B127,pledges_contributions_donor_2020_22_download_2023_10_26[#All],1,FALSE)</f>
        <v>Ireland</v>
      </c>
      <c r="F127" s="53">
        <f>VLOOKUP(E127,pledges_contributions_donor_2020_22_download_2023_10_26[#All],4,FALSE)</f>
        <v>3.2182210402313316E-3</v>
      </c>
      <c r="G127">
        <f>SUMIFS(TB!$D:$D,TB!$A:$A,"Global Fund",TB!$B:$B,"developing countries, total",TB!$C:$C,A127)</f>
        <v>654.58752100000004</v>
      </c>
      <c r="H127">
        <f t="shared" si="9"/>
        <v>2.1066073327550687</v>
      </c>
    </row>
    <row r="128" spans="1:8">
      <c r="A128">
        <v>2020</v>
      </c>
      <c r="B128" t="s">
        <v>358</v>
      </c>
      <c r="C128">
        <v>0.66167399999999998</v>
      </c>
      <c r="E128" t="str">
        <f>VLOOKUP(B128,pledges_contributions_donor_2020_22_download_2023_10_26[#All],1,FALSE)</f>
        <v>Italy</v>
      </c>
      <c r="F128" s="53">
        <f>VLOOKUP(E128,pledges_contributions_donor_2020_22_download_2023_10_26[#All],4,FALSE)</f>
        <v>9.879475955341761E-3</v>
      </c>
      <c r="G128">
        <f>SUMIFS(TB!$D:$D,TB!$A:$A,"Global Fund",TB!$B:$B,"developing countries, total",TB!$C:$C,A128)</f>
        <v>654.58752100000004</v>
      </c>
      <c r="H128">
        <f t="shared" si="9"/>
        <v>6.46698167438627</v>
      </c>
    </row>
    <row r="129" spans="1:8">
      <c r="A129">
        <v>2020</v>
      </c>
      <c r="B129" t="s">
        <v>359</v>
      </c>
      <c r="C129">
        <v>1.1847589999999999</v>
      </c>
      <c r="E129" t="str">
        <f>VLOOKUP(B129,pledges_contributions_donor_2020_22_download_2023_10_26[#All],1,FALSE)</f>
        <v>Japan</v>
      </c>
      <c r="F129" s="53">
        <f>VLOOKUP(E129,pledges_contributions_donor_2020_22_download_2023_10_26[#All],4,FALSE)</f>
        <v>4.9019041796123992E-2</v>
      </c>
      <c r="G129">
        <f>SUMIFS(TB!$D:$D,TB!$A:$A,"Global Fund",TB!$B:$B,"developing countries, total",TB!$C:$C,A129)</f>
        <v>654.58752100000004</v>
      </c>
      <c r="H129">
        <f t="shared" si="9"/>
        <v>32.087253051120193</v>
      </c>
    </row>
    <row r="130" spans="1:8">
      <c r="A130">
        <v>2020</v>
      </c>
      <c r="B130" t="s">
        <v>360</v>
      </c>
      <c r="C130">
        <v>2.140333</v>
      </c>
      <c r="E130" t="s">
        <v>384</v>
      </c>
      <c r="F130" s="53">
        <f>VLOOKUP(E130,pledges_contributions_donor_2020_22_download_2023_10_26[#All],4,FALSE)</f>
        <v>9.9205203635012841E-4</v>
      </c>
      <c r="G130">
        <f>SUMIFS(TB!$D:$D,TB!$A:$A,"Global Fund",TB!$B:$B,"developing countries, total",TB!$C:$C,A130)</f>
        <v>654.58752100000004</v>
      </c>
      <c r="H130">
        <f t="shared" si="9"/>
        <v>0.64938488317743248</v>
      </c>
    </row>
    <row r="131" spans="1:8">
      <c r="A131">
        <v>2020</v>
      </c>
      <c r="B131" t="s">
        <v>361</v>
      </c>
      <c r="C131">
        <v>5.8221000000000002E-2</v>
      </c>
      <c r="E131" t="str">
        <f>VLOOKUP(B131,pledges_contributions_donor_2020_22_download_2023_10_26[#All],1,FALSE)</f>
        <v>Luxembourg</v>
      </c>
      <c r="F131" s="53">
        <f>VLOOKUP(E131,pledges_contributions_donor_2020_22_download_2023_10_26[#All],4,FALSE)</f>
        <v>7.0800862749703371E-4</v>
      </c>
      <c r="G131">
        <f>SUMIFS(TB!$D:$D,TB!$A:$A,"Global Fund",TB!$B:$B,"developing countries, total",TB!$C:$C,A131)</f>
        <v>654.58752100000004</v>
      </c>
      <c r="H131">
        <f t="shared" si="9"/>
        <v>0.46345361231989574</v>
      </c>
    </row>
    <row r="132" spans="1:8">
      <c r="A132">
        <v>2020</v>
      </c>
      <c r="B132" t="s">
        <v>364</v>
      </c>
      <c r="C132">
        <v>3.2406709999999999</v>
      </c>
      <c r="E132" t="str">
        <f>VLOOKUP(B132,pledges_contributions_donor_2020_22_download_2023_10_26[#All],1,FALSE)</f>
        <v>Norway</v>
      </c>
      <c r="F132" s="53">
        <f>VLOOKUP(E132,pledges_contributions_donor_2020_22_download_2023_10_26[#All],4,FALSE)</f>
        <v>1.7703542232812772E-2</v>
      </c>
      <c r="G132">
        <f>SUMIFS(TB!$D:$D,TB!$A:$A,"Global Fund",TB!$B:$B,"developing countries, total",TB!$C:$C,A132)</f>
        <v>654.58752100000004</v>
      </c>
      <c r="H132">
        <f t="shared" si="9"/>
        <v>11.588517823095717</v>
      </c>
    </row>
    <row r="133" spans="1:8">
      <c r="A133">
        <v>2020</v>
      </c>
      <c r="B133" t="s">
        <v>365</v>
      </c>
      <c r="C133">
        <v>3.7205000000000002E-2</v>
      </c>
      <c r="E133" t="e">
        <f>VLOOKUP(B133,pledges_contributions_donor_2020_22_download_2023_10_26[#All],1,FALSE)</f>
        <v>#N/A</v>
      </c>
      <c r="F133" s="53" t="e">
        <f>VLOOKUP(E133,pledges_contributions_donor_2020_22_download_2023_10_26[#All],4,FALSE)</f>
        <v>#N/A</v>
      </c>
      <c r="G133">
        <f>SUMIFS(TB!$D:$D,TB!$A:$A,"Global Fund",TB!$B:$B,"developing countries, total",TB!$C:$C,A133)</f>
        <v>654.58752100000004</v>
      </c>
      <c r="H133">
        <f t="shared" si="9"/>
        <v>0</v>
      </c>
    </row>
    <row r="134" spans="1:8">
      <c r="A134">
        <v>2020</v>
      </c>
      <c r="B134" t="s">
        <v>369</v>
      </c>
      <c r="C134">
        <v>1.7624999999999998E-2</v>
      </c>
      <c r="E134" t="str">
        <f>VLOOKUP(B134,pledges_contributions_donor_2020_22_download_2023_10_26[#All],1,FALSE)</f>
        <v>Spain</v>
      </c>
      <c r="F134" s="53">
        <f>VLOOKUP(E134,pledges_contributions_donor_2020_22_download_2023_10_26[#All],4,FALSE)</f>
        <v>6.436442131815945E-3</v>
      </c>
      <c r="G134">
        <f>SUMIFS(TB!$D:$D,TB!$A:$A,"Global Fund",TB!$B:$B,"developing countries, total",TB!$C:$C,A134)</f>
        <v>654.58752100000004</v>
      </c>
      <c r="H134">
        <f t="shared" ref="H134:H154" si="10">IF(ISNA(F134),0,F134*G134)</f>
        <v>4.2132146991253547</v>
      </c>
    </row>
    <row r="135" spans="1:8">
      <c r="A135">
        <v>2020</v>
      </c>
      <c r="B135" t="s">
        <v>370</v>
      </c>
      <c r="C135">
        <v>0.758656</v>
      </c>
      <c r="E135" t="str">
        <f>VLOOKUP(B135,pledges_contributions_donor_2020_22_download_2023_10_26[#All],1,FALSE)</f>
        <v>Sweden</v>
      </c>
      <c r="F135" s="53">
        <f>VLOOKUP(E135,pledges_contributions_donor_2020_22_download_2023_10_26[#All],4,FALSE)</f>
        <v>1.5744273752175242E-2</v>
      </c>
      <c r="G135">
        <f>SUMIFS(TB!$D:$D,TB!$A:$A,"Global Fund",TB!$B:$B,"developing countries, total",TB!$C:$C,A135)</f>
        <v>654.58752100000004</v>
      </c>
      <c r="H135">
        <f t="shared" si="10"/>
        <v>10.306005125381761</v>
      </c>
    </row>
    <row r="136" spans="1:8">
      <c r="A136">
        <v>2020</v>
      </c>
      <c r="B136" t="s">
        <v>371</v>
      </c>
      <c r="C136">
        <v>0.34598800000000002</v>
      </c>
      <c r="E136" t="str">
        <f>VLOOKUP(B136,pledges_contributions_donor_2020_22_download_2023_10_26[#All],1,FALSE)</f>
        <v>Switzerland</v>
      </c>
      <c r="F136" s="53">
        <f>VLOOKUP(E136,pledges_contributions_donor_2020_22_download_2023_10_26[#All],4,FALSE)</f>
        <v>6.7082628240843429E-3</v>
      </c>
      <c r="G136">
        <f>SUMIFS(TB!$D:$D,TB!$A:$A,"Global Fund",TB!$B:$B,"developing countries, total",TB!$C:$C,A136)</f>
        <v>654.58752100000004</v>
      </c>
      <c r="H136">
        <f t="shared" si="10"/>
        <v>4.3911451322338291</v>
      </c>
    </row>
    <row r="137" spans="1:8">
      <c r="A137">
        <v>2020</v>
      </c>
      <c r="B137" t="s">
        <v>34</v>
      </c>
      <c r="C137">
        <v>4.0904600000000002</v>
      </c>
      <c r="E137" t="str">
        <f>VLOOKUP(B137,pledges_contributions_donor_2020_22_download_2023_10_26[#All],1,FALSE)</f>
        <v>United Kingdom</v>
      </c>
      <c r="F137" s="53">
        <f>VLOOKUP(E137,pledges_contributions_donor_2020_22_download_2023_10_26[#All],4,FALSE)</f>
        <v>9.9978777405256833E-2</v>
      </c>
      <c r="G137">
        <f>SUMIFS(TB!$D:$D,TB!$A:$A,"Global Fund",TB!$B:$B,"developing countries, total",TB!$C:$C,A137)</f>
        <v>654.58752100000004</v>
      </c>
      <c r="H137">
        <f t="shared" si="10"/>
        <v>65.444860054317886</v>
      </c>
    </row>
    <row r="138" spans="1:8">
      <c r="A138">
        <v>2020</v>
      </c>
      <c r="B138" t="s">
        <v>26</v>
      </c>
      <c r="C138">
        <v>239.24613099999999</v>
      </c>
      <c r="E138" t="str">
        <f>VLOOKUP(B138,pledges_contributions_donor_2020_22_download_2023_10_26[#All],1,FALSE)</f>
        <v>United States</v>
      </c>
      <c r="F138" s="53">
        <f>VLOOKUP(E138,pledges_contributions_donor_2020_22_download_2023_10_26[#All],4,FALSE)</f>
        <v>0.42523723826902754</v>
      </c>
      <c r="G138">
        <f>SUMIFS(TB!$D:$D,TB!$A:$A,"Global Fund",TB!$B:$B,"developing countries, total",TB!$C:$C,A138)</f>
        <v>654.58752100000004</v>
      </c>
      <c r="H138">
        <f t="shared" si="10"/>
        <v>278.35498963540908</v>
      </c>
    </row>
    <row r="139" spans="1:8">
      <c r="A139">
        <v>2021</v>
      </c>
      <c r="B139" t="s">
        <v>341</v>
      </c>
      <c r="C139">
        <v>28.708748</v>
      </c>
      <c r="E139" t="str">
        <f>VLOOKUP(B139,pledges_contributions_donor_2020_22_download_2023_10_26[#All],1,FALSE)</f>
        <v>Australia</v>
      </c>
      <c r="F139" s="53">
        <f>VLOOKUP(E139,pledges_contributions_donor_2020_22_download_2023_10_26[#All],4,FALSE)</f>
        <v>8.6014531601957163E-3</v>
      </c>
      <c r="G139">
        <f>SUMIFS(TB!$D:$D,TB!$A:$A,"Global Fund",TB!$B:$B,"developing countries, total",TB!$C:$C,A139)</f>
        <v>613.16586900000004</v>
      </c>
      <c r="H139">
        <f t="shared" si="10"/>
        <v>5.274117501634203</v>
      </c>
    </row>
    <row r="140" spans="1:8">
      <c r="A140">
        <v>2021</v>
      </c>
      <c r="B140" t="s">
        <v>346</v>
      </c>
      <c r="C140">
        <v>0.11826</v>
      </c>
      <c r="E140" t="e">
        <f>VLOOKUP(B140,pledges_contributions_donor_2020_22_download_2023_10_26[#All],1,FALSE)</f>
        <v>#N/A</v>
      </c>
      <c r="F140" s="53" t="e">
        <f>VLOOKUP(E140,pledges_contributions_donor_2020_22_download_2023_10_26[#All],4,FALSE)</f>
        <v>#N/A</v>
      </c>
      <c r="G140">
        <f>SUMIFS(TB!$D:$D,TB!$A:$A,"Global Fund",TB!$B:$B,"developing countries, total",TB!$C:$C,A140)</f>
        <v>613.16586900000004</v>
      </c>
      <c r="H140">
        <f t="shared" si="10"/>
        <v>0</v>
      </c>
    </row>
    <row r="141" spans="1:8">
      <c r="A141">
        <v>2021</v>
      </c>
      <c r="B141" t="s">
        <v>347</v>
      </c>
      <c r="C141">
        <v>6.1884040000000002</v>
      </c>
      <c r="E141" t="str">
        <f>VLOOKUP(B141,pledges_contributions_donor_2020_22_download_2023_10_26[#All],1,FALSE)</f>
        <v>Belgium</v>
      </c>
      <c r="F141" s="53">
        <f>VLOOKUP(E141,pledges_contributions_donor_2020_22_download_2023_10_26[#All],4,FALSE)</f>
        <v>2.8963989365583345E-3</v>
      </c>
      <c r="G141">
        <f>SUMIFS(TB!$D:$D,TB!$A:$A,"Global Fund",TB!$B:$B,"developing countries, total",TB!$C:$C,A141)</f>
        <v>613.16586900000004</v>
      </c>
      <c r="H141">
        <f t="shared" si="10"/>
        <v>1.7759729709054672</v>
      </c>
    </row>
    <row r="142" spans="1:8">
      <c r="A142">
        <v>2021</v>
      </c>
      <c r="B142" t="s">
        <v>351</v>
      </c>
      <c r="C142">
        <v>0.15610199999999999</v>
      </c>
      <c r="E142" t="e">
        <f>VLOOKUP(B142,pledges_contributions_donor_2020_22_download_2023_10_26[#All],1,FALSE)</f>
        <v>#N/A</v>
      </c>
      <c r="F142" s="53" t="e">
        <f>VLOOKUP(E142,pledges_contributions_donor_2020_22_download_2023_10_26[#All],4,FALSE)</f>
        <v>#N/A</v>
      </c>
      <c r="G142">
        <f>SUMIFS(TB!$D:$D,TB!$A:$A,"Global Fund",TB!$B:$B,"developing countries, total",TB!$C:$C,A142)</f>
        <v>613.16586900000004</v>
      </c>
      <c r="H142">
        <f t="shared" si="10"/>
        <v>0</v>
      </c>
    </row>
    <row r="143" spans="1:8">
      <c r="A143">
        <v>2021</v>
      </c>
      <c r="B143" t="s">
        <v>353</v>
      </c>
      <c r="C143">
        <v>6.5329730000000001</v>
      </c>
      <c r="E143" t="str">
        <f>VLOOKUP(B143,pledges_contributions_donor_2020_22_download_2023_10_26[#All],1,FALSE)</f>
        <v>Germany</v>
      </c>
      <c r="F143" s="53">
        <f>VLOOKUP(E143,pledges_contributions_donor_2020_22_download_2023_10_26[#All],4,FALSE)</f>
        <v>9.4293876500486457E-2</v>
      </c>
      <c r="G143">
        <f>SUMIFS(TB!$D:$D,TB!$A:$A,"Global Fund",TB!$B:$B,"developing countries, total",TB!$C:$C,A143)</f>
        <v>613.16586900000004</v>
      </c>
      <c r="H143">
        <f t="shared" si="10"/>
        <v>57.817786725799458</v>
      </c>
    </row>
    <row r="144" spans="1:8">
      <c r="A144">
        <v>2021</v>
      </c>
      <c r="B144" t="s">
        <v>357</v>
      </c>
      <c r="C144">
        <v>1.1825920000000001</v>
      </c>
      <c r="E144" t="str">
        <f>VLOOKUP(B144,pledges_contributions_donor_2020_22_download_2023_10_26[#All],1,FALSE)</f>
        <v>Ireland</v>
      </c>
      <c r="F144" s="53">
        <f>VLOOKUP(E144,pledges_contributions_donor_2020_22_download_2023_10_26[#All],4,FALSE)</f>
        <v>3.2182210402313316E-3</v>
      </c>
      <c r="G144">
        <f>SUMIFS(TB!$D:$D,TB!$A:$A,"Global Fund",TB!$B:$B,"developing countries, total",TB!$C:$C,A144)</f>
        <v>613.16586900000004</v>
      </c>
      <c r="H144">
        <f t="shared" si="10"/>
        <v>1.9733033007675285</v>
      </c>
    </row>
    <row r="145" spans="1:8">
      <c r="A145">
        <v>2021</v>
      </c>
      <c r="B145" t="s">
        <v>358</v>
      </c>
      <c r="C145">
        <v>0.61893699999999996</v>
      </c>
      <c r="E145" t="str">
        <f>VLOOKUP(B145,pledges_contributions_donor_2020_22_download_2023_10_26[#All],1,FALSE)</f>
        <v>Italy</v>
      </c>
      <c r="F145" s="53">
        <f>VLOOKUP(E145,pledges_contributions_donor_2020_22_download_2023_10_26[#All],4,FALSE)</f>
        <v>9.879475955341761E-3</v>
      </c>
      <c r="G145">
        <f>SUMIFS(TB!$D:$D,TB!$A:$A,"Global Fund",TB!$B:$B,"developing countries, total",TB!$C:$C,A145)</f>
        <v>613.16586900000004</v>
      </c>
      <c r="H145">
        <f t="shared" si="10"/>
        <v>6.0577574594217367</v>
      </c>
    </row>
    <row r="146" spans="1:8">
      <c r="A146">
        <v>2021</v>
      </c>
      <c r="B146" t="s">
        <v>359</v>
      </c>
      <c r="C146">
        <v>0.881795</v>
      </c>
      <c r="E146" t="str">
        <f>VLOOKUP(B146,pledges_contributions_donor_2020_22_download_2023_10_26[#All],1,FALSE)</f>
        <v>Japan</v>
      </c>
      <c r="F146" s="53">
        <f>VLOOKUP(E146,pledges_contributions_donor_2020_22_download_2023_10_26[#All],4,FALSE)</f>
        <v>4.9019041796123992E-2</v>
      </c>
      <c r="G146">
        <f>SUMIFS(TB!$D:$D,TB!$A:$A,"Global Fund",TB!$B:$B,"developing countries, total",TB!$C:$C,A146)</f>
        <v>613.16586900000004</v>
      </c>
      <c r="H146">
        <f t="shared" si="10"/>
        <v>30.05680336046769</v>
      </c>
    </row>
    <row r="147" spans="1:8">
      <c r="A147">
        <v>2021</v>
      </c>
      <c r="B147" t="s">
        <v>360</v>
      </c>
      <c r="C147">
        <v>2.2582710000000001</v>
      </c>
      <c r="E147" t="s">
        <v>384</v>
      </c>
      <c r="F147" s="53">
        <f>VLOOKUP(E147,pledges_contributions_donor_2020_22_download_2023_10_26[#All],4,FALSE)</f>
        <v>9.9205203635012841E-4</v>
      </c>
      <c r="G147">
        <f>SUMIFS(TB!$D:$D,TB!$A:$A,"Global Fund",TB!$B:$B,"developing countries, total",TB!$C:$C,A147)</f>
        <v>613.16586900000004</v>
      </c>
      <c r="H147">
        <f t="shared" si="10"/>
        <v>0.60829244896184609</v>
      </c>
    </row>
    <row r="148" spans="1:8">
      <c r="A148">
        <v>2021</v>
      </c>
      <c r="B148" t="s">
        <v>362</v>
      </c>
      <c r="C148">
        <v>5.8782000000000001E-2</v>
      </c>
      <c r="E148" t="str">
        <f>VLOOKUP(B148,pledges_contributions_donor_2020_22_download_2023_10_26[#All],1,FALSE)</f>
        <v>Netherlands</v>
      </c>
      <c r="F148" s="53">
        <f>VLOOKUP(E148,pledges_contributions_donor_2020_22_download_2023_10_26[#All],4,FALSE)</f>
        <v>1.1778689008437137E-2</v>
      </c>
      <c r="G148">
        <f>SUMIFS(TB!$D:$D,TB!$A:$A,"Global Fund",TB!$B:$B,"developing countries, total",TB!$C:$C,A148)</f>
        <v>613.16586900000004</v>
      </c>
      <c r="H148">
        <f t="shared" si="10"/>
        <v>7.2222900815391053</v>
      </c>
    </row>
    <row r="149" spans="1:8">
      <c r="A149">
        <v>2021</v>
      </c>
      <c r="B149" t="s">
        <v>364</v>
      </c>
      <c r="C149">
        <v>3.5199250000000002</v>
      </c>
      <c r="E149" t="str">
        <f>VLOOKUP(B149,pledges_contributions_donor_2020_22_download_2023_10_26[#All],1,FALSE)</f>
        <v>Norway</v>
      </c>
      <c r="F149" s="53">
        <f>VLOOKUP(E149,pledges_contributions_donor_2020_22_download_2023_10_26[#All],4,FALSE)</f>
        <v>1.7703542232812772E-2</v>
      </c>
      <c r="G149">
        <f>SUMIFS(TB!$D:$D,TB!$A:$A,"Global Fund",TB!$B:$B,"developing countries, total",TB!$C:$C,A149)</f>
        <v>613.16586900000004</v>
      </c>
      <c r="H149">
        <f t="shared" si="10"/>
        <v>10.855207857560844</v>
      </c>
    </row>
    <row r="150" spans="1:8">
      <c r="A150">
        <v>2021</v>
      </c>
      <c r="B150" t="s">
        <v>365</v>
      </c>
      <c r="C150">
        <v>1.4999999999999999E-2</v>
      </c>
      <c r="E150" t="e">
        <f>VLOOKUP(B150,pledges_contributions_donor_2020_22_download_2023_10_26[#All],1,FALSE)</f>
        <v>#N/A</v>
      </c>
      <c r="F150" s="53" t="e">
        <f>VLOOKUP(E150,pledges_contributions_donor_2020_22_download_2023_10_26[#All],4,FALSE)</f>
        <v>#N/A</v>
      </c>
      <c r="G150">
        <f>SUMIFS(TB!$D:$D,TB!$A:$A,"Global Fund",TB!$B:$B,"developing countries, total",TB!$C:$C,A150)</f>
        <v>613.16586900000004</v>
      </c>
      <c r="H150">
        <f t="shared" si="10"/>
        <v>0</v>
      </c>
    </row>
    <row r="151" spans="1:8">
      <c r="A151">
        <v>2021</v>
      </c>
      <c r="B151" t="s">
        <v>370</v>
      </c>
      <c r="C151">
        <v>0.80137100000000006</v>
      </c>
      <c r="E151" t="str">
        <f>VLOOKUP(B151,pledges_contributions_donor_2020_22_download_2023_10_26[#All],1,FALSE)</f>
        <v>Sweden</v>
      </c>
      <c r="F151" s="53">
        <f>VLOOKUP(E151,pledges_contributions_donor_2020_22_download_2023_10_26[#All],4,FALSE)</f>
        <v>1.5744273752175242E-2</v>
      </c>
      <c r="G151">
        <f>SUMIFS(TB!$D:$D,TB!$A:$A,"Global Fund",TB!$B:$B,"developing countries, total",TB!$C:$C,A151)</f>
        <v>613.16586900000004</v>
      </c>
      <c r="H151">
        <f t="shared" si="10"/>
        <v>9.6538512970264243</v>
      </c>
    </row>
    <row r="152" spans="1:8">
      <c r="A152">
        <v>2021</v>
      </c>
      <c r="B152" t="s">
        <v>371</v>
      </c>
      <c r="C152">
        <v>0.18615999999999999</v>
      </c>
      <c r="E152" t="str">
        <f>VLOOKUP(B152,pledges_contributions_donor_2020_22_download_2023_10_26[#All],1,FALSE)</f>
        <v>Switzerland</v>
      </c>
      <c r="F152" s="53">
        <f>VLOOKUP(E152,pledges_contributions_donor_2020_22_download_2023_10_26[#All],4,FALSE)</f>
        <v>6.7082628240843429E-3</v>
      </c>
      <c r="G152">
        <f>SUMIFS(TB!$D:$D,TB!$A:$A,"Global Fund",TB!$B:$B,"developing countries, total",TB!$C:$C,A152)</f>
        <v>613.16586900000004</v>
      </c>
      <c r="H152">
        <f t="shared" si="10"/>
        <v>4.1132778040100701</v>
      </c>
    </row>
    <row r="153" spans="1:8">
      <c r="A153">
        <v>2021</v>
      </c>
      <c r="B153" t="s">
        <v>34</v>
      </c>
      <c r="C153">
        <v>3.2050369999999999</v>
      </c>
      <c r="E153" t="str">
        <f>VLOOKUP(B153,pledges_contributions_donor_2020_22_download_2023_10_26[#All],1,FALSE)</f>
        <v>United Kingdom</v>
      </c>
      <c r="F153" s="53">
        <f>VLOOKUP(E153,pledges_contributions_donor_2020_22_download_2023_10_26[#All],4,FALSE)</f>
        <v>9.9978777405256833E-2</v>
      </c>
      <c r="G153">
        <f>SUMIFS(TB!$D:$D,TB!$A:$A,"Global Fund",TB!$B:$B,"developing countries, total",TB!$C:$C,A153)</f>
        <v>613.16586900000004</v>
      </c>
      <c r="H153">
        <f t="shared" si="10"/>
        <v>61.303573929251876</v>
      </c>
    </row>
    <row r="154" spans="1:8">
      <c r="A154">
        <v>2021</v>
      </c>
      <c r="B154" t="s">
        <v>26</v>
      </c>
      <c r="C154">
        <v>237.18778</v>
      </c>
      <c r="E154" t="str">
        <f>VLOOKUP(B154,pledges_contributions_donor_2020_22_download_2023_10_26[#All],1,FALSE)</f>
        <v>United States</v>
      </c>
      <c r="F154" s="53">
        <f>VLOOKUP(E154,pledges_contributions_donor_2020_22_download_2023_10_26[#All],4,FALSE)</f>
        <v>0.42523723826902754</v>
      </c>
      <c r="G154">
        <f>SUMIFS(TB!$D:$D,TB!$A:$A,"Global Fund",TB!$B:$B,"developing countries, total",TB!$C:$C,A154)</f>
        <v>613.16586900000004</v>
      </c>
      <c r="H154">
        <f t="shared" si="10"/>
        <v>260.74096073438835</v>
      </c>
    </row>
    <row r="155" spans="1:8">
      <c r="A155" t="s">
        <v>285</v>
      </c>
      <c r="C155">
        <v>2739.9732380000014</v>
      </c>
    </row>
    <row r="160" spans="1:8">
      <c r="C160">
        <v>237.18778</v>
      </c>
      <c r="D160">
        <v>260.74096073438835</v>
      </c>
      <c r="E160">
        <f>SUM(C160:D160)</f>
        <v>497.92874073438838</v>
      </c>
      <c r="F160" s="51">
        <f>E160/E161</f>
        <v>0.51185233634942517</v>
      </c>
    </row>
    <row r="161" spans="5:5">
      <c r="E161">
        <v>972.79763200000002</v>
      </c>
    </row>
  </sheetData>
  <sortState xmlns:xlrd2="http://schemas.microsoft.com/office/spreadsheetml/2017/richdata2" ref="L4:Q22">
    <sortCondition descending="1" ref="Q4:Q22"/>
  </sortState>
  <pageMargins left="0.7" right="0.7" top="0.75" bottom="0.75" header="0.3" footer="0.3"/>
  <pageSetup paperSize="9" orientation="portrait" r:id="rId2"/>
  <drawing r:id="rId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D385-493B-4A02-B203-11CF13765E3C}">
  <dimension ref="A1:H24"/>
  <sheetViews>
    <sheetView workbookViewId="0">
      <selection activeCell="D19" sqref="D19"/>
    </sheetView>
  </sheetViews>
  <sheetFormatPr baseColWidth="10" defaultColWidth="8.83203125" defaultRowHeight="15"/>
  <cols>
    <col min="1" max="1" width="13.1640625" bestFit="1" customWidth="1"/>
    <col min="2" max="2" width="22.1640625" bestFit="1" customWidth="1"/>
    <col min="3" max="3" width="28.6640625" bestFit="1" customWidth="1"/>
    <col min="4" max="4" width="19.1640625" bestFit="1" customWidth="1"/>
    <col min="5" max="5" width="21.5" bestFit="1" customWidth="1"/>
    <col min="6" max="6" width="60.83203125" bestFit="1" customWidth="1"/>
    <col min="7" max="7" width="12" bestFit="1" customWidth="1"/>
  </cols>
  <sheetData>
    <row r="1" spans="1:5">
      <c r="A1" s="1" t="s">
        <v>18</v>
      </c>
      <c r="B1" t="s">
        <v>22</v>
      </c>
    </row>
    <row r="3" spans="1:5">
      <c r="A3" s="1" t="s">
        <v>165</v>
      </c>
      <c r="B3" s="1" t="s">
        <v>413</v>
      </c>
    </row>
    <row r="4" spans="1:5">
      <c r="A4" s="1" t="s">
        <v>164</v>
      </c>
      <c r="B4" t="s">
        <v>345</v>
      </c>
      <c r="C4" t="s">
        <v>342</v>
      </c>
      <c r="D4" t="s">
        <v>344</v>
      </c>
      <c r="E4" t="s">
        <v>343</v>
      </c>
    </row>
    <row r="5" spans="1:5">
      <c r="A5" s="2">
        <v>2010</v>
      </c>
      <c r="B5">
        <v>1790.688678</v>
      </c>
      <c r="C5">
        <v>8393.5406920000005</v>
      </c>
      <c r="D5">
        <v>864.75455299999999</v>
      </c>
      <c r="E5">
        <v>20489.897615000002</v>
      </c>
    </row>
    <row r="6" spans="1:5">
      <c r="A6" s="2">
        <v>2011</v>
      </c>
      <c r="B6">
        <v>1469.6450520000001</v>
      </c>
      <c r="C6">
        <v>8820.6983280000004</v>
      </c>
      <c r="D6">
        <v>822.69534199999998</v>
      </c>
      <c r="E6">
        <v>20900.160841999998</v>
      </c>
    </row>
    <row r="7" spans="1:5">
      <c r="A7" s="2">
        <v>2012</v>
      </c>
      <c r="B7">
        <v>1906.131061</v>
      </c>
      <c r="C7">
        <v>8607.7176230000005</v>
      </c>
      <c r="D7">
        <v>823.91721600000005</v>
      </c>
      <c r="E7">
        <v>21629.707311999999</v>
      </c>
    </row>
    <row r="8" spans="1:5">
      <c r="A8" s="2">
        <v>2013</v>
      </c>
      <c r="B8">
        <v>2077.2561449999998</v>
      </c>
      <c r="C8">
        <v>8753.1985280000008</v>
      </c>
      <c r="D8">
        <v>1135.152249</v>
      </c>
      <c r="E8">
        <v>23979.702421000002</v>
      </c>
    </row>
    <row r="9" spans="1:5">
      <c r="A9" s="2">
        <v>2014</v>
      </c>
      <c r="B9">
        <v>2006.9422979999999</v>
      </c>
      <c r="C9">
        <v>7651.7059520000003</v>
      </c>
      <c r="D9">
        <v>823.690968</v>
      </c>
      <c r="E9">
        <v>22553.762252</v>
      </c>
    </row>
    <row r="10" spans="1:5">
      <c r="A10" s="2">
        <v>2015</v>
      </c>
      <c r="B10">
        <v>2000.1044999999999</v>
      </c>
      <c r="C10">
        <v>7032.8530620000001</v>
      </c>
      <c r="D10">
        <v>854.17115200000001</v>
      </c>
      <c r="E10">
        <v>23437.094186000002</v>
      </c>
    </row>
    <row r="11" spans="1:5">
      <c r="A11" s="2">
        <v>2016</v>
      </c>
      <c r="B11">
        <v>2145.1886319999999</v>
      </c>
      <c r="C11">
        <v>7665.3540659999999</v>
      </c>
      <c r="D11">
        <v>991.65285800000004</v>
      </c>
      <c r="E11">
        <v>24286.969499999999</v>
      </c>
    </row>
    <row r="12" spans="1:5">
      <c r="A12" s="2">
        <v>2017</v>
      </c>
      <c r="B12">
        <v>2305.9889459999999</v>
      </c>
      <c r="C12">
        <v>8513.5536059999995</v>
      </c>
      <c r="D12">
        <v>1188.4393909999999</v>
      </c>
      <c r="E12">
        <v>27257.026104999997</v>
      </c>
    </row>
    <row r="13" spans="1:5">
      <c r="A13" s="2">
        <v>2018</v>
      </c>
      <c r="B13">
        <v>1897.692728</v>
      </c>
      <c r="C13">
        <v>7448.1356999999998</v>
      </c>
      <c r="D13">
        <v>946.15628400000003</v>
      </c>
      <c r="E13">
        <v>24793.571617000001</v>
      </c>
    </row>
    <row r="14" spans="1:5">
      <c r="A14" s="2">
        <v>2019</v>
      </c>
      <c r="B14">
        <v>2383.6116499999998</v>
      </c>
      <c r="C14">
        <v>5281.5831790000002</v>
      </c>
      <c r="D14">
        <v>901.72670700000003</v>
      </c>
      <c r="E14">
        <v>23633.788267</v>
      </c>
    </row>
    <row r="15" spans="1:5">
      <c r="A15" s="2">
        <v>2020</v>
      </c>
      <c r="B15">
        <v>2313.336969</v>
      </c>
      <c r="C15">
        <v>7982.4518340000004</v>
      </c>
      <c r="D15">
        <v>977.35775899999999</v>
      </c>
      <c r="E15">
        <v>31006.898111000002</v>
      </c>
    </row>
    <row r="16" spans="1:5">
      <c r="A16" s="2">
        <v>2021</v>
      </c>
      <c r="B16">
        <v>2454.072439</v>
      </c>
      <c r="C16">
        <v>7632.8649750000004</v>
      </c>
      <c r="D16">
        <v>972.79763200000002</v>
      </c>
      <c r="E16">
        <v>36012.009856999997</v>
      </c>
    </row>
    <row r="19" spans="4:8">
      <c r="D19" s="45">
        <f>SUM(D8:D16)</f>
        <v>8791.1449999999986</v>
      </c>
    </row>
    <row r="22" spans="4:8">
      <c r="H22" t="s">
        <v>16</v>
      </c>
    </row>
    <row r="23" spans="4:8">
      <c r="H23" t="s">
        <v>423</v>
      </c>
    </row>
    <row r="24" spans="4:8">
      <c r="H24" t="s">
        <v>424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A207E-087C-4E36-885A-F17BB18F82A1}">
  <dimension ref="A1:N58"/>
  <sheetViews>
    <sheetView topLeftCell="A6" workbookViewId="0">
      <selection activeCell="H28" sqref="H28"/>
    </sheetView>
  </sheetViews>
  <sheetFormatPr baseColWidth="10" defaultColWidth="8.83203125" defaultRowHeight="15"/>
  <cols>
    <col min="1" max="1" width="33.1640625" customWidth="1"/>
    <col min="2" max="2" width="10.83203125" customWidth="1"/>
    <col min="3" max="4" width="9.5" bestFit="1" customWidth="1"/>
  </cols>
  <sheetData>
    <row r="1" spans="1:7">
      <c r="A1" s="10" t="s">
        <v>425</v>
      </c>
    </row>
    <row r="2" spans="1:7">
      <c r="A2" s="14" t="s">
        <v>26</v>
      </c>
      <c r="B2" s="15">
        <v>2018</v>
      </c>
      <c r="C2" s="15">
        <v>2019</v>
      </c>
      <c r="D2" s="16">
        <v>2020</v>
      </c>
      <c r="E2" s="16">
        <v>2021</v>
      </c>
      <c r="G2" t="s">
        <v>426</v>
      </c>
    </row>
    <row r="3" spans="1:7" ht="16">
      <c r="A3" s="23" t="s">
        <v>59</v>
      </c>
      <c r="B3" s="21">
        <f>SUMIFS(TB!$D:$D,TB!$A:$A,$A$2,TB!$B:$B,$A3,TB!$C:$C,'USAID funding'!B$2)</f>
        <v>282.81268599999999</v>
      </c>
      <c r="C3" s="21">
        <f>SUMIFS(TB!$D:$D,TB!$A:$A,$A$2,TB!$B:$B,$A3,TB!$C:$C,'USAID funding'!C$2)</f>
        <v>210.85760200000001</v>
      </c>
      <c r="D3" s="22">
        <f>SUMIFS(TB!$D:$D,TB!$A:$A,$A$2,TB!$B:$B,$A3,TB!$C:$C,'USAID funding'!D$2)</f>
        <v>239.24613099999999</v>
      </c>
      <c r="E3" s="22">
        <f>SUMIFS(TB!$D:$D,TB!$A:$A,$A$2,TB!$B:$B,$A3,TB!$C:$C,'USAID funding'!E$2)</f>
        <v>237.18778</v>
      </c>
      <c r="G3" t="s">
        <v>427</v>
      </c>
    </row>
    <row r="4" spans="1:7">
      <c r="A4" s="11" t="s">
        <v>428</v>
      </c>
      <c r="B4" s="12">
        <f>COUNTIFS(TB!$A:$A,$A$2,TB!$C:$C,'USAID funding'!B$2) - 4</f>
        <v>31</v>
      </c>
      <c r="C4" s="12">
        <f>COUNTIFS(TB!$A:$A,$A$2,TB!$C:$C,'USAID funding'!C$2) - 4</f>
        <v>30</v>
      </c>
      <c r="D4" s="12">
        <f>COUNTIFS(TB!$A:$A,$A$2,TB!$C:$C,'USAID funding'!D$2) - 4</f>
        <v>25</v>
      </c>
      <c r="E4" s="12">
        <f>COUNTIFS(TB!$A:$A,$A$2,TB!$C:$C,'USAID funding'!E$2) - 4</f>
        <v>24</v>
      </c>
      <c r="G4" t="s">
        <v>429</v>
      </c>
    </row>
    <row r="5" spans="1:7" ht="16">
      <c r="A5" s="24" t="s">
        <v>430</v>
      </c>
      <c r="B5" s="19">
        <f>SUMIFS(TB!$D:$D,TB!$A:$A,$A$2,TB!$B:$B,$F5,TB!$C:$C,'USAID funding'!B$2)</f>
        <v>67.146563999999998</v>
      </c>
      <c r="C5" s="19">
        <f>SUMIFS(TB!$D:$D,TB!$A:$A,$A$2,TB!$B:$B,$F5,TB!$C:$C,'USAID funding'!C$2)</f>
        <v>34.339750000000002</v>
      </c>
      <c r="D5" s="19">
        <f>SUMIFS(TB!$D:$D,TB!$A:$A,$A$2,TB!$B:$B,$F5,TB!$C:$C,'USAID funding'!D$2)</f>
        <v>37.377164999999998</v>
      </c>
      <c r="E5" s="20">
        <f>SUMIFS(TB!$D:$D,TB!$A:$A,$A$2,TB!$B:$B,$F5,TB!$C:$C,'USAID funding'!E$2)</f>
        <v>40.369709999999998</v>
      </c>
      <c r="F5" s="44" t="s">
        <v>157</v>
      </c>
    </row>
    <row r="6" spans="1:7" ht="32">
      <c r="A6" s="24" t="s">
        <v>431</v>
      </c>
      <c r="B6" s="19">
        <f>SUMIFS(TB!$D:$D,TB!$A:$A,$A$2,TB!$B:$B,$F6,TB!$C:$C,'USAID funding'!B$2)</f>
        <v>119.178313</v>
      </c>
      <c r="C6" s="19">
        <f>SUMIFS(TB!$D:$D,TB!$A:$A,$A$2,TB!$B:$B,$F6,TB!$C:$C,'USAID funding'!C$2)</f>
        <v>92.712592999999998</v>
      </c>
      <c r="D6" s="19">
        <f>SUMIFS(TB!$D:$D,TB!$A:$A,$A$2,TB!$B:$B,$F6,TB!$C:$C,'USAID funding'!D$2)</f>
        <v>105.658728</v>
      </c>
      <c r="E6" s="20">
        <f>SUMIFS(TB!$D:$D,TB!$A:$A,$A$2,TB!$B:$B,$F6,TB!$C:$C,'USAID funding'!E$2)</f>
        <v>107.32794</v>
      </c>
      <c r="F6" s="44" t="s">
        <v>158</v>
      </c>
    </row>
    <row r="7" spans="1:7" ht="32">
      <c r="A7" s="26" t="s">
        <v>432</v>
      </c>
      <c r="B7" s="27">
        <f>SUMIFS(TB!$D:$D,TB!$A:$A,$A$2,TB!$B:$B,$F7,TB!$C:$C,'USAID funding'!B$2)</f>
        <v>17.888621000000001</v>
      </c>
      <c r="C7" s="27">
        <f>SUMIFS(TB!$D:$D,TB!$A:$A,$A$2,TB!$B:$B,$F7,TB!$C:$C,'USAID funding'!C$2)</f>
        <v>12.380043000000001</v>
      </c>
      <c r="D7" s="27">
        <f>SUMIFS(TB!$D:$D,TB!$A:$A,$A$2,TB!$B:$B,$F7,TB!$C:$C,'USAID funding'!D$2)</f>
        <v>13.378863000000001</v>
      </c>
      <c r="E7" s="28">
        <f>SUMIFS(TB!$D:$D,TB!$A:$A,$A$2,TB!$B:$B,$F7,TB!$C:$C,'USAID funding'!E$2)</f>
        <v>24.37491</v>
      </c>
      <c r="F7" s="44" t="s">
        <v>159</v>
      </c>
    </row>
    <row r="9" spans="1:7">
      <c r="A9" s="10" t="s">
        <v>433</v>
      </c>
    </row>
    <row r="10" spans="1:7" s="29" customFormat="1">
      <c r="A10" s="29" t="s">
        <v>434</v>
      </c>
      <c r="B10" s="32">
        <f>'Fig B7.1.2 TB funding indiv'!$O$4</f>
        <v>2014.1753602411338</v>
      </c>
      <c r="G10" s="29" t="s">
        <v>435</v>
      </c>
    </row>
    <row r="11" spans="1:7">
      <c r="A11" s="35" t="s">
        <v>24</v>
      </c>
      <c r="B11" s="15">
        <f>B2</f>
        <v>2018</v>
      </c>
      <c r="C11" s="15">
        <f>C2</f>
        <v>2019</v>
      </c>
      <c r="D11" s="15">
        <f>D2</f>
        <v>2020</v>
      </c>
      <c r="E11" s="15">
        <f>E2</f>
        <v>2021</v>
      </c>
    </row>
    <row r="12" spans="1:7" ht="16">
      <c r="A12" s="25" t="s">
        <v>59</v>
      </c>
      <c r="B12" s="17">
        <f>SUMIFS(TB!$D:$D,TB!$A:$A,$A$11,TB!$B:$B,$A12,TB!$C:$C,'USAID funding'!B$2) * $B$10</f>
        <v>1100833.6835991379</v>
      </c>
      <c r="C12" s="17">
        <f>SUMIFS(TB!$D:$D,TB!$A:$A,$A$11,TB!$B:$B,$A12,TB!$C:$C,'USAID funding'!C$2) * $B$10</f>
        <v>1166100.3472236458</v>
      </c>
      <c r="D12" s="17">
        <f>SUMIFS(TB!$D:$D,TB!$A:$A,$A$11,TB!$B:$B,$A12,TB!$C:$C,'USAID funding'!D$2) * $B$10</f>
        <v>1318454.0559195259</v>
      </c>
      <c r="E12" s="18">
        <f>SUMIFS(TB!$D:$D,TB!$A:$A,$A$11,TB!$B:$B,$A12,TB!$C:$C,'USAID funding'!E$2) * $B$10</f>
        <v>1235023.585080643</v>
      </c>
    </row>
    <row r="13" spans="1:7" ht="16">
      <c r="A13" s="26" t="s">
        <v>436</v>
      </c>
      <c r="B13" s="12">
        <f>COUNTIFS(TB!$A:$A,$A$11,TB!$C:$C,'USAID funding'!B$2) - 4</f>
        <v>72</v>
      </c>
      <c r="C13" s="12">
        <f>COUNTIFS(TB!$A:$A,$A$11,TB!$C:$C,'USAID funding'!C$2) - 4</f>
        <v>60</v>
      </c>
      <c r="D13" s="12">
        <f>COUNTIFS(TB!$A:$A,$A$11,TB!$C:$C,'USAID funding'!D$2) - 4</f>
        <v>56</v>
      </c>
      <c r="E13" s="13">
        <f>COUNTIFS(TB!$A:$A,$A$11,TB!$C:$C,'USAID funding'!E$2) - 4</f>
        <v>54</v>
      </c>
    </row>
    <row r="14" spans="1:7" ht="16">
      <c r="A14" s="24" t="s">
        <v>430</v>
      </c>
      <c r="B14" s="19">
        <f>SUMIFS(TB!$D:$D,TB!$A:$A,$A$11,TB!$B:$B,$F14,TB!$C:$C,'USAID funding'!B$2)  * $B$10</f>
        <v>212182.02633742383</v>
      </c>
      <c r="C14" s="19">
        <f>SUMIFS(TB!$D:$D,TB!$A:$A,$A$11,TB!$B:$B,$F14,TB!$C:$C,'USAID funding'!C$2)  * $B$10</f>
        <v>196100.51792232422</v>
      </c>
      <c r="D14" s="19">
        <f>SUMIFS(TB!$D:$D,TB!$A:$A,$A$11,TB!$B:$B,$F14,TB!$C:$C,'USAID funding'!D$2)  * $B$10</f>
        <v>215727.77057071554</v>
      </c>
      <c r="E14" s="20">
        <f>SUMIFS(TB!$D:$D,TB!$A:$A,$A$11,TB!$B:$B,$F14,TB!$C:$C,'USAID funding'!E$2)  * $B$10</f>
        <v>206394.20683023045</v>
      </c>
      <c r="F14" s="44" t="s">
        <v>157</v>
      </c>
    </row>
    <row r="15" spans="1:7" ht="32">
      <c r="A15" s="24" t="s">
        <v>431</v>
      </c>
      <c r="B15" s="19">
        <f>SUMIFS(TB!$D:$D,TB!$A:$A,$A$11,TB!$B:$B,$F15,TB!$C:$C,'USAID funding'!B$2)  * $B$10</f>
        <v>790621.5531462942</v>
      </c>
      <c r="C15" s="19">
        <f>SUMIFS(TB!$D:$D,TB!$A:$A,$A$11,TB!$B:$B,$F15,TB!$C:$C,'USAID funding'!C$2)  * $B$10</f>
        <v>846236.42742262653</v>
      </c>
      <c r="D15" s="19">
        <f>SUMIFS(TB!$D:$D,TB!$A:$A,$A$11,TB!$B:$B,$F15,TB!$C:$C,'USAID funding'!D$2)  * $B$10</f>
        <v>1013529.3492899033</v>
      </c>
      <c r="E15" s="20">
        <f>SUMIFS(TB!$D:$D,TB!$A:$A,$A$11,TB!$B:$B,$F15,TB!$C:$C,'USAID funding'!E$2)  * $B$10</f>
        <v>945422.16062263399</v>
      </c>
      <c r="F15" s="44" t="s">
        <v>158</v>
      </c>
    </row>
    <row r="16" spans="1:7" ht="32">
      <c r="A16" s="26" t="s">
        <v>432</v>
      </c>
      <c r="B16" s="27">
        <f>SUMIFS(TB!$D:$D,TB!$A:$A,$A$11,TB!$B:$B,$F16,TB!$C:$C,'USAID funding'!B$2)  * $B$10</f>
        <v>72864.495634902429</v>
      </c>
      <c r="C16" s="27">
        <f>SUMIFS(TB!$D:$D,TB!$A:$A,$A$11,TB!$B:$B,$F16,TB!$C:$C,'USAID funding'!C$2)  * $B$10</f>
        <v>68737.009217364452</v>
      </c>
      <c r="D16" s="27">
        <f>SUMIFS(TB!$D:$D,TB!$A:$A,$A$11,TB!$B:$B,$F16,TB!$C:$C,'USAID funding'!D$2)  * $B$10</f>
        <v>43958.525241085365</v>
      </c>
      <c r="E16" s="28">
        <f>SUMIFS(TB!$D:$D,TB!$A:$A,$A$11,TB!$B:$B,$F16,TB!$C:$C,'USAID funding'!E$2)  * $B$10</f>
        <v>48832.581869299604</v>
      </c>
      <c r="F16" s="44" t="s">
        <v>159</v>
      </c>
    </row>
    <row r="18" spans="1:14" ht="16">
      <c r="A18" s="33" t="s">
        <v>437</v>
      </c>
    </row>
    <row r="19" spans="1:14">
      <c r="A19" s="14"/>
      <c r="B19" s="34">
        <f>B2</f>
        <v>2018</v>
      </c>
      <c r="C19" s="34">
        <f>C2</f>
        <v>2019</v>
      </c>
      <c r="D19" s="34">
        <f>D2</f>
        <v>2020</v>
      </c>
      <c r="E19" s="34">
        <f>E2</f>
        <v>2021</v>
      </c>
    </row>
    <row r="20" spans="1:14" ht="16">
      <c r="A20" s="48" t="s">
        <v>59</v>
      </c>
      <c r="B20" s="49">
        <f>B12+B3</f>
        <v>1101116.496285138</v>
      </c>
      <c r="C20" s="49">
        <f>C12+C3</f>
        <v>1166311.2048256458</v>
      </c>
      <c r="D20" s="49">
        <f>D12+D3</f>
        <v>1318693.302050526</v>
      </c>
      <c r="E20" s="50">
        <f>E12+E3</f>
        <v>1235260.772860643</v>
      </c>
    </row>
    <row r="21" spans="1:14" ht="16" hidden="1">
      <c r="A21" s="24" t="s">
        <v>430</v>
      </c>
      <c r="B21" s="19">
        <f t="shared" ref="B21:E23" si="0">B14+B5</f>
        <v>212249.17290142382</v>
      </c>
      <c r="C21" s="19">
        <f t="shared" si="0"/>
        <v>196134.85767232423</v>
      </c>
      <c r="D21" s="19">
        <f t="shared" si="0"/>
        <v>215765.14773571555</v>
      </c>
      <c r="E21" s="20">
        <f t="shared" si="0"/>
        <v>206434.57654023045</v>
      </c>
      <c r="F21" s="44"/>
    </row>
    <row r="22" spans="1:14" ht="32" hidden="1">
      <c r="A22" s="24" t="s">
        <v>431</v>
      </c>
      <c r="B22" s="19">
        <f t="shared" si="0"/>
        <v>790740.73145929421</v>
      </c>
      <c r="C22" s="19">
        <f t="shared" si="0"/>
        <v>846329.14001562656</v>
      </c>
      <c r="D22" s="19">
        <f t="shared" si="0"/>
        <v>1013635.0080179033</v>
      </c>
      <c r="E22" s="20">
        <f t="shared" si="0"/>
        <v>945529.48856263398</v>
      </c>
      <c r="F22" s="44"/>
    </row>
    <row r="23" spans="1:14" ht="32" hidden="1">
      <c r="A23" s="26" t="s">
        <v>432</v>
      </c>
      <c r="B23" s="27">
        <f t="shared" si="0"/>
        <v>72882.384255902434</v>
      </c>
      <c r="C23" s="27">
        <f t="shared" si="0"/>
        <v>68749.389260364449</v>
      </c>
      <c r="D23" s="27">
        <f t="shared" si="0"/>
        <v>43971.904104085363</v>
      </c>
      <c r="E23" s="28">
        <f t="shared" si="0"/>
        <v>48856.956779299602</v>
      </c>
      <c r="F23" s="44"/>
    </row>
    <row r="24" spans="1:14" hidden="1"/>
    <row r="25" spans="1:14">
      <c r="A25" t="s">
        <v>438</v>
      </c>
      <c r="B25" s="36">
        <f>SUM(B21:B23)</f>
        <v>1075872.2886166205</v>
      </c>
      <c r="C25" s="36">
        <f>SUM(C21:C23)</f>
        <v>1111213.3869483152</v>
      </c>
      <c r="D25" s="36">
        <f>SUM(D21:D23)</f>
        <v>1273372.0598577042</v>
      </c>
      <c r="E25" s="36">
        <f>SUM(E21:E23)</f>
        <v>1200821.0218821641</v>
      </c>
      <c r="F25" s="36"/>
    </row>
    <row r="26" spans="1:14">
      <c r="A26" t="s">
        <v>439</v>
      </c>
      <c r="B26" s="36">
        <f>B20-B25</f>
        <v>25244.207668517483</v>
      </c>
      <c r="C26" s="36">
        <f>C20-C25</f>
        <v>55097.817877330584</v>
      </c>
      <c r="D26" s="36">
        <f>D20-D25</f>
        <v>45321.24219282181</v>
      </c>
      <c r="E26" s="36">
        <f>E20-E25</f>
        <v>34439.750978478929</v>
      </c>
    </row>
    <row r="27" spans="1:14">
      <c r="H27" t="s">
        <v>440</v>
      </c>
    </row>
    <row r="28" spans="1:14">
      <c r="A28" t="s">
        <v>441</v>
      </c>
      <c r="B28" s="47">
        <f>SUMIFS('Total PHP'!$D:$D,'Total PHP'!$A:$A,'Fig 7.1.3 of OECD Box'!$B1,'Total PHP'!$B:$B,B$2,'Total PHP'!$C:$C,"Tuberculosis control")</f>
        <v>946.15628400000003</v>
      </c>
      <c r="C28" s="47">
        <f>SUMIFS('Total PHP'!$D:$D,'Total PHP'!$A:$A,'Fig 7.1.3 of OECD Box'!$B1,'Total PHP'!$B:$B,C$2,'Total PHP'!$C:$C,"Tuberculosis control")</f>
        <v>901.72670700000003</v>
      </c>
      <c r="D28" s="47">
        <f>SUMIFS('Total PHP'!$D:$D,'Total PHP'!$A:$A,'Fig 7.1.3 of OECD Box'!$B1,'Total PHP'!$B:$B,D$2,'Total PHP'!$C:$C,"Tuberculosis control")</f>
        <v>977.35775899999999</v>
      </c>
      <c r="E28" s="47">
        <f>SUMIFS('Total PHP'!$D:$D,'Total PHP'!$A:$A,'Fig 7.1.3 of OECD Box'!$B1,'Total PHP'!$B:$B,E$2,'Total PHP'!$C:$C,"Tuberculosis control")</f>
        <v>972.79763200000002</v>
      </c>
      <c r="H28">
        <f>SUM('Fig 7.1.3 of OECD Box'!D8:D16)</f>
        <v>8791.1449999999986</v>
      </c>
    </row>
    <row r="29" spans="1:14">
      <c r="A29" t="s">
        <v>442</v>
      </c>
      <c r="B29" s="31">
        <f>B25/B28</f>
        <v>1137.0978630171212</v>
      </c>
      <c r="C29" s="31">
        <f>C25/C28</f>
        <v>1232.317262339126</v>
      </c>
      <c r="D29" s="31">
        <f>D25/D28</f>
        <v>1302.8720017126341</v>
      </c>
      <c r="E29" s="31">
        <f>E25/E28</f>
        <v>1234.3996144535886</v>
      </c>
      <c r="H29" s="31">
        <f>'Fig B7.1.2 TB funding indiv'!P4/'USAID funding'!H28</f>
        <v>0.47856392315689644</v>
      </c>
      <c r="L29" s="37"/>
      <c r="M29" s="38"/>
      <c r="N29" s="38"/>
    </row>
    <row r="30" spans="1:14">
      <c r="B30" s="31"/>
      <c r="C30" s="31"/>
      <c r="D30" s="31"/>
      <c r="E30" s="31"/>
      <c r="L30" s="37"/>
      <c r="M30" s="38"/>
      <c r="N30" s="38"/>
    </row>
    <row r="31" spans="1:14" ht="32" customHeight="1">
      <c r="A31" s="62" t="s">
        <v>443</v>
      </c>
      <c r="B31" s="62"/>
      <c r="C31" s="62"/>
      <c r="D31" s="62"/>
      <c r="E31" s="62"/>
      <c r="L31" s="37"/>
      <c r="M31" s="38"/>
      <c r="N31" s="38"/>
    </row>
    <row r="32" spans="1:14">
      <c r="B32" s="3">
        <f t="shared" ref="B32:E33" si="1">B2</f>
        <v>2018</v>
      </c>
      <c r="C32" s="3">
        <f t="shared" si="1"/>
        <v>2019</v>
      </c>
      <c r="D32" s="3">
        <f t="shared" si="1"/>
        <v>2020</v>
      </c>
      <c r="E32" s="3">
        <f t="shared" si="1"/>
        <v>2021</v>
      </c>
      <c r="L32" s="37"/>
      <c r="M32" s="38"/>
      <c r="N32" s="38"/>
    </row>
    <row r="33" spans="1:14">
      <c r="A33" s="10" t="s">
        <v>444</v>
      </c>
      <c r="B33" s="46">
        <f t="shared" si="1"/>
        <v>282.81268599999999</v>
      </c>
      <c r="C33" s="46">
        <f t="shared" si="1"/>
        <v>210.85760200000001</v>
      </c>
      <c r="D33" s="46">
        <f t="shared" si="1"/>
        <v>239.24613099999999</v>
      </c>
      <c r="E33" s="46">
        <f t="shared" si="1"/>
        <v>237.18778</v>
      </c>
      <c r="L33" s="37"/>
      <c r="M33" s="38"/>
      <c r="N33" s="38"/>
    </row>
    <row r="34" spans="1:14">
      <c r="A34" t="s">
        <v>445</v>
      </c>
      <c r="B34" s="45">
        <v>158.823526052403</v>
      </c>
      <c r="C34" s="45">
        <v>134.13112663629801</v>
      </c>
      <c r="D34" s="45">
        <v>137.87353233727299</v>
      </c>
      <c r="E34" s="45">
        <v>155.58670723848999</v>
      </c>
    </row>
    <row r="35" spans="1:14">
      <c r="A35" t="s">
        <v>446</v>
      </c>
      <c r="B35" s="45">
        <v>272</v>
      </c>
      <c r="C35" s="45">
        <v>313</v>
      </c>
      <c r="D35" s="45">
        <v>317</v>
      </c>
      <c r="E35" s="45">
        <v>328</v>
      </c>
    </row>
    <row r="41" spans="1:14">
      <c r="A41" s="40" t="s">
        <v>447</v>
      </c>
    </row>
    <row r="42" spans="1:14">
      <c r="A42" t="s">
        <v>448</v>
      </c>
    </row>
    <row r="43" spans="1:14">
      <c r="A43" s="29" t="s">
        <v>449</v>
      </c>
    </row>
    <row r="44" spans="1:14">
      <c r="A44" t="s">
        <v>20</v>
      </c>
      <c r="B44" s="3" t="s">
        <v>450</v>
      </c>
    </row>
    <row r="45" spans="1:14">
      <c r="A45" s="29">
        <v>2010</v>
      </c>
      <c r="B45" s="29">
        <v>249</v>
      </c>
    </row>
    <row r="46" spans="1:14">
      <c r="A46" s="29">
        <v>2011</v>
      </c>
      <c r="B46" s="29">
        <v>238</v>
      </c>
    </row>
    <row r="47" spans="1:14">
      <c r="A47" s="29">
        <v>2012</v>
      </c>
      <c r="B47" s="29">
        <v>256</v>
      </c>
    </row>
    <row r="48" spans="1:14">
      <c r="A48">
        <v>2013</v>
      </c>
      <c r="B48">
        <v>233</v>
      </c>
    </row>
    <row r="49" spans="1:3">
      <c r="A49">
        <v>2014</v>
      </c>
      <c r="B49">
        <v>243</v>
      </c>
    </row>
    <row r="50" spans="1:3">
      <c r="A50">
        <v>2015</v>
      </c>
      <c r="B50">
        <v>242</v>
      </c>
    </row>
    <row r="51" spans="1:3">
      <c r="A51">
        <v>2016</v>
      </c>
      <c r="B51">
        <v>240</v>
      </c>
    </row>
    <row r="52" spans="1:3">
      <c r="A52">
        <v>2017</v>
      </c>
      <c r="B52">
        <v>244</v>
      </c>
    </row>
    <row r="53" spans="1:3">
      <c r="A53">
        <v>2018</v>
      </c>
      <c r="B53">
        <v>272</v>
      </c>
    </row>
    <row r="54" spans="1:3">
      <c r="A54">
        <v>2019</v>
      </c>
      <c r="B54">
        <v>313</v>
      </c>
    </row>
    <row r="55" spans="1:3">
      <c r="A55">
        <v>2020</v>
      </c>
      <c r="B55">
        <v>317</v>
      </c>
    </row>
    <row r="56" spans="1:3">
      <c r="A56">
        <v>2021</v>
      </c>
      <c r="B56">
        <v>328</v>
      </c>
    </row>
    <row r="57" spans="1:3">
      <c r="A57">
        <v>2022</v>
      </c>
      <c r="B57">
        <v>381</v>
      </c>
    </row>
    <row r="58" spans="1:3" ht="327" customHeight="1">
      <c r="A58" s="61" t="s">
        <v>451</v>
      </c>
      <c r="B58" s="61"/>
      <c r="C58" s="61"/>
    </row>
  </sheetData>
  <mergeCells count="2">
    <mergeCell ref="A58:C58"/>
    <mergeCell ref="A31:E31"/>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78B9-325F-407E-8BE6-A081CC2E65CE}">
  <dimension ref="A1:E6"/>
  <sheetViews>
    <sheetView workbookViewId="0">
      <selection activeCell="E6" sqref="E6"/>
    </sheetView>
  </sheetViews>
  <sheetFormatPr baseColWidth="10" defaultColWidth="8.83203125" defaultRowHeight="15"/>
  <cols>
    <col min="1" max="1" width="26.1640625" bestFit="1" customWidth="1"/>
    <col min="2" max="2" width="15.1640625" bestFit="1" customWidth="1"/>
  </cols>
  <sheetData>
    <row r="1" spans="1:5">
      <c r="A1" s="1" t="s">
        <v>18</v>
      </c>
      <c r="B1" t="s">
        <v>26</v>
      </c>
    </row>
    <row r="2" spans="1:5">
      <c r="A2" s="1" t="s">
        <v>20</v>
      </c>
      <c r="B2" s="2">
        <v>2021</v>
      </c>
    </row>
    <row r="4" spans="1:5">
      <c r="A4" s="1" t="s">
        <v>19</v>
      </c>
      <c r="B4" t="s">
        <v>165</v>
      </c>
    </row>
    <row r="5" spans="1:5">
      <c r="A5" t="s">
        <v>59</v>
      </c>
      <c r="B5">
        <v>237.18778</v>
      </c>
      <c r="E5">
        <f>B5-E6</f>
        <v>0</v>
      </c>
    </row>
    <row r="6" spans="1:5">
      <c r="A6" t="s">
        <v>285</v>
      </c>
      <c r="B6">
        <v>237.18778</v>
      </c>
      <c r="E6">
        <f>SUM(B6:B8)</f>
        <v>237.18778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00D725-4A18-4181-B751-0D2C7F9E96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Instruction steps</vt:lpstr>
      <vt:lpstr>TB</vt:lpstr>
      <vt:lpstr>Pivot</vt:lpstr>
      <vt:lpstr>Comparison GF values</vt:lpstr>
      <vt:lpstr>Total PHP</vt:lpstr>
      <vt:lpstr>Percentage plegdes GF</vt:lpstr>
      <vt:lpstr>Perc-GF-contributions-2020-22</vt:lpstr>
      <vt:lpstr>Perc-GF-contributions-2017-19</vt:lpstr>
      <vt:lpstr>Perc-GF-contributions-2014-16</vt:lpstr>
      <vt:lpstr>Perc-GF-contributions-2011-13</vt:lpstr>
      <vt:lpstr>Fig B7.1.1 TB disbursment trend</vt:lpstr>
      <vt:lpstr>TB Funding sources</vt:lpstr>
      <vt:lpstr>Fig B7.1.2 TB funding indiv</vt:lpstr>
      <vt:lpstr>Fig 7.1.3 of OECD Box</vt:lpstr>
      <vt:lpstr>USAID funding</vt:lpstr>
      <vt:lpstr>Recipients of US Funding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NGUHIU, Peter</dc:creator>
  <cp:keywords/>
  <dc:description/>
  <cp:lastModifiedBy>NGUHIU, Peter</cp:lastModifiedBy>
  <cp:revision/>
  <dcterms:created xsi:type="dcterms:W3CDTF">2022-03-30T10:52:32Z</dcterms:created>
  <dcterms:modified xsi:type="dcterms:W3CDTF">2023-10-26T15:04:06Z</dcterms:modified>
  <cp:category/>
  <cp:contentStatus/>
</cp:coreProperties>
</file>